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driana\Documents\Destination Cuba\RATES\DC\WINTER 1718\"/>
    </mc:Choice>
  </mc:AlternateContent>
  <bookViews>
    <workbookView xWindow="0" yWindow="0" windowWidth="11250" windowHeight="6465"/>
  </bookViews>
  <sheets>
    <sheet name="Pinar Del Río" sheetId="12" r:id="rId1"/>
    <sheet name="Moka" sheetId="13" r:id="rId2"/>
    <sheet name="Habana Vedado" sheetId="9" r:id="rId3"/>
    <sheet name="Habana Del Este" sheetId="11" r:id="rId4"/>
    <sheet name="Habana Miramar" sheetId="10" r:id="rId5"/>
    <sheet name="Habana Vieja" sheetId="4" r:id="rId6"/>
    <sheet name="Jibacoa" sheetId="5" r:id="rId7"/>
    <sheet name="Varadero" sheetId="1" r:id="rId8"/>
    <sheet name="Matanzas" sheetId="15" r:id="rId9"/>
    <sheet name="Sancti Spíritus" sheetId="16" r:id="rId10"/>
    <sheet name="Trinidad" sheetId="17" r:id="rId11"/>
    <sheet name="Cienfuegos" sheetId="18" r:id="rId12"/>
    <sheet name="Villa Clara" sheetId="14" r:id="rId13"/>
    <sheet name="Camagüey" sheetId="19" r:id="rId14"/>
    <sheet name="Holguín" sheetId="20" r:id="rId15"/>
    <sheet name="Guardalavaca" sheetId="21" r:id="rId16"/>
    <sheet name="Santiago De Cuba" sheetId="22" r:id="rId17"/>
    <sheet name="Bayamo" sheetId="23" r:id="rId18"/>
    <sheet name="Granma" sheetId="24" r:id="rId19"/>
    <sheet name="Guantánamo" sheetId="25" r:id="rId20"/>
    <sheet name="Baracoa" sheetId="26" r:id="rId21"/>
    <sheet name="Ciego De Ávila" sheetId="29" r:id="rId22"/>
    <sheet name="Cayo Las Brujas" sheetId="27" r:id="rId23"/>
    <sheet name="Cayo Ensenachos" sheetId="28" r:id="rId24"/>
    <sheet name="Cayo Coco" sheetId="30" r:id="rId25"/>
    <sheet name="Cayo Guillermo" sheetId="31" r:id="rId26"/>
    <sheet name="Cayo Santa María" sheetId="32" r:id="rId27"/>
    <sheet name="Cayo Largo" sheetId="33" r:id="rId28"/>
    <sheet name="Isla De La Juventud" sheetId="34" r:id="rId29"/>
    <sheet name="Sheet1" sheetId="35" r:id="rId30"/>
  </sheets>
  <definedNames>
    <definedName name="_xlnm._FilterDatabase" localSheetId="20" hidden="1">Baracoa!$A$1:$J$242</definedName>
    <definedName name="_xlnm._FilterDatabase" localSheetId="17" hidden="1">Bayamo!$A$1:$I$1</definedName>
    <definedName name="_xlnm._FilterDatabase" localSheetId="13" hidden="1">Camagüey!$A$1:$I$70</definedName>
    <definedName name="_xlnm._FilterDatabase" localSheetId="24" hidden="1">'Cayo Coco'!$A$1:$J$1</definedName>
    <definedName name="_xlnm._FilterDatabase" localSheetId="23" hidden="1">'Cayo Ensenachos'!$A$1:$J$1</definedName>
    <definedName name="_xlnm._FilterDatabase" localSheetId="25" hidden="1">'Cayo Guillermo'!$A$1:$J$1</definedName>
    <definedName name="_xlnm._FilterDatabase" localSheetId="27" hidden="1">'Cayo Largo'!$A$1:$J$94</definedName>
    <definedName name="_xlnm._FilterDatabase" localSheetId="26" hidden="1">'Cayo Santa María'!$A$1:$J$1</definedName>
    <definedName name="_xlnm._FilterDatabase" localSheetId="21" hidden="1">'Ciego De Ávila'!$A$1:$I$1</definedName>
    <definedName name="_xlnm._FilterDatabase" localSheetId="11" hidden="1">Cienfuegos!$A$1:$I$64</definedName>
    <definedName name="_xlnm._FilterDatabase" localSheetId="18" hidden="1">Granma!$A$1:$J$1</definedName>
    <definedName name="_xlnm._FilterDatabase" localSheetId="15" hidden="1">Guardalavaca!$A$1:$I$578</definedName>
    <definedName name="_xlnm._FilterDatabase" localSheetId="3" hidden="1">'Habana Del Este'!$A$1:$I$1</definedName>
    <definedName name="_xlnm._FilterDatabase" localSheetId="4" hidden="1">'Habana Miramar'!$A$1:$I$184</definedName>
    <definedName name="_xlnm._FilterDatabase" localSheetId="2" hidden="1">'Habana Vedado'!$A$1:$I$435</definedName>
    <definedName name="_xlnm._FilterDatabase" localSheetId="5" hidden="1">'Habana Vieja'!$A$1:$I$1441</definedName>
    <definedName name="_xlnm._FilterDatabase" localSheetId="14" hidden="1">Holguín!$A$1:$I$1</definedName>
    <definedName name="_xlnm._FilterDatabase" localSheetId="28" hidden="1">'Isla De La Juventud'!$A$1:$I$2</definedName>
    <definedName name="_xlnm._FilterDatabase" localSheetId="6" hidden="1">Jibacoa!$A$1:$I$2</definedName>
    <definedName name="_xlnm._FilterDatabase" localSheetId="8" hidden="1">Matanzas!$A$1:$I$1</definedName>
    <definedName name="_xlnm._FilterDatabase" localSheetId="1" hidden="1">Moka!$A$1:$I$36</definedName>
    <definedName name="_xlnm._FilterDatabase" localSheetId="0" hidden="1">'Pinar Del Río'!$A$1:$I$537</definedName>
    <definedName name="_xlnm._FilterDatabase" localSheetId="9" hidden="1">'Sancti Spíritus'!$A$1:$I$71</definedName>
    <definedName name="_xlnm._FilterDatabase" localSheetId="16" hidden="1">'Santiago De Cuba'!$A$1:$I$388</definedName>
    <definedName name="_xlnm._FilterDatabase" localSheetId="10" hidden="1">Trinidad!$A$1:$I$402</definedName>
    <definedName name="_xlnm._FilterDatabase" localSheetId="7" hidden="1">Varadero!$A$1:$I$2662</definedName>
    <definedName name="_xlnm._FilterDatabase" localSheetId="12" hidden="1">'Villa Clara'!$A$1:$I$58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151" i="32" l="1"/>
  <c r="H465" i="9" l="1"/>
  <c r="H460" i="9"/>
  <c r="H455" i="9"/>
  <c r="H450" i="9"/>
  <c r="H445" i="9"/>
  <c r="H440" i="9"/>
  <c r="H342" i="9" l="1"/>
  <c r="H341" i="9"/>
  <c r="H340" i="9"/>
  <c r="E339" i="9"/>
  <c r="H338" i="9"/>
  <c r="H335" i="9"/>
  <c r="H334" i="9"/>
  <c r="E334" i="9"/>
  <c r="H333" i="9"/>
  <c r="H330" i="9"/>
  <c r="H329" i="9"/>
  <c r="H327" i="9"/>
  <c r="H326" i="9"/>
  <c r="E324" i="9"/>
  <c r="H328" i="9"/>
  <c r="H325" i="9"/>
  <c r="H324" i="9"/>
  <c r="H323" i="9"/>
  <c r="H320" i="9"/>
  <c r="H319" i="9"/>
  <c r="E319" i="9"/>
  <c r="H318" i="9"/>
  <c r="H315" i="9"/>
  <c r="H314" i="9"/>
  <c r="H462" i="9"/>
  <c r="H461" i="9"/>
  <c r="H457" i="9"/>
  <c r="H456" i="9"/>
  <c r="H452" i="9"/>
  <c r="H451" i="9"/>
  <c r="H447" i="9"/>
  <c r="H446" i="9"/>
  <c r="H442" i="9"/>
  <c r="H441" i="9"/>
  <c r="H436" i="9"/>
  <c r="H492" i="9"/>
  <c r="H487" i="9"/>
  <c r="H482" i="9"/>
  <c r="H477" i="9"/>
  <c r="H472" i="9"/>
  <c r="H467" i="9"/>
  <c r="H437" i="9"/>
  <c r="H495" i="9"/>
  <c r="H470" i="9"/>
  <c r="H494" i="9"/>
  <c r="H491" i="9"/>
  <c r="E491" i="9"/>
  <c r="E486" i="9"/>
  <c r="E481" i="9"/>
  <c r="H478" i="9"/>
  <c r="E476" i="9"/>
  <c r="H473" i="9"/>
  <c r="E471" i="9"/>
  <c r="H469" i="9"/>
  <c r="H466" i="9"/>
  <c r="H439" i="9"/>
  <c r="E451" i="9"/>
  <c r="H448" i="9"/>
  <c r="H453" i="9" s="1"/>
  <c r="H443" i="9"/>
  <c r="H459" i="9"/>
  <c r="H444" i="9"/>
  <c r="H464" i="9"/>
  <c r="E461" i="9"/>
  <c r="E456" i="9"/>
  <c r="E446" i="9"/>
  <c r="E441" i="9"/>
  <c r="H476" i="9" l="1"/>
  <c r="H488" i="9"/>
  <c r="H339" i="9"/>
  <c r="H343" i="9"/>
  <c r="H475" i="9"/>
  <c r="H480" i="9"/>
  <c r="H449" i="9"/>
  <c r="H471" i="9"/>
  <c r="H454" i="9"/>
  <c r="H483" i="9"/>
  <c r="H474" i="9"/>
  <c r="H479" i="9"/>
  <c r="H130" i="32"/>
  <c r="H125" i="32"/>
  <c r="H135" i="32"/>
  <c r="H140" i="32"/>
  <c r="H145" i="32"/>
  <c r="H150" i="32"/>
  <c r="H155" i="32"/>
  <c r="H160" i="32"/>
  <c r="H121" i="32"/>
  <c r="H120" i="32"/>
  <c r="H119" i="32"/>
  <c r="H118" i="32"/>
  <c r="E117" i="32"/>
  <c r="H116" i="32"/>
  <c r="H113" i="32"/>
  <c r="E112" i="32"/>
  <c r="H108" i="32"/>
  <c r="E107" i="32"/>
  <c r="H106" i="32"/>
  <c r="H103" i="32"/>
  <c r="H102" i="32"/>
  <c r="E102" i="32"/>
  <c r="H101" i="32"/>
  <c r="H100" i="32"/>
  <c r="H110" i="32" s="1"/>
  <c r="H99" i="32"/>
  <c r="H109" i="32" s="1"/>
  <c r="H98" i="32"/>
  <c r="E97" i="32"/>
  <c r="H96" i="32"/>
  <c r="H95" i="32"/>
  <c r="H94" i="32"/>
  <c r="H93" i="32"/>
  <c r="H92" i="32"/>
  <c r="E92" i="32"/>
  <c r="H91" i="32"/>
  <c r="H88" i="32"/>
  <c r="E87" i="32"/>
  <c r="H86" i="32"/>
  <c r="H83" i="32"/>
  <c r="H161" i="32"/>
  <c r="H159" i="32"/>
  <c r="H158" i="32"/>
  <c r="E157" i="32"/>
  <c r="H156" i="32"/>
  <c r="H153" i="32"/>
  <c r="E152" i="32"/>
  <c r="H148" i="32"/>
  <c r="E147" i="32"/>
  <c r="H146" i="32"/>
  <c r="H143" i="32"/>
  <c r="H142" i="32"/>
  <c r="E142" i="32"/>
  <c r="H141" i="32"/>
  <c r="H139" i="32"/>
  <c r="H149" i="32" s="1"/>
  <c r="H138" i="32"/>
  <c r="E137" i="32"/>
  <c r="H136" i="32"/>
  <c r="H134" i="32"/>
  <c r="H133" i="32"/>
  <c r="H132" i="32"/>
  <c r="E132" i="32"/>
  <c r="H131" i="32"/>
  <c r="H128" i="32"/>
  <c r="E127" i="32"/>
  <c r="H126" i="32"/>
  <c r="H123" i="32"/>
  <c r="H80" i="32"/>
  <c r="H79" i="32"/>
  <c r="H81" i="32"/>
  <c r="H78" i="32"/>
  <c r="E77" i="32"/>
  <c r="H76" i="32"/>
  <c r="H73" i="32"/>
  <c r="E72" i="32"/>
  <c r="H68" i="32"/>
  <c r="E67" i="32"/>
  <c r="H66" i="32"/>
  <c r="H63" i="32"/>
  <c r="H62" i="32"/>
  <c r="E62" i="32"/>
  <c r="H61" i="32"/>
  <c r="H60" i="32"/>
  <c r="H70" i="32" s="1"/>
  <c r="H59" i="32"/>
  <c r="H69" i="32" s="1"/>
  <c r="H58" i="32"/>
  <c r="E57" i="32"/>
  <c r="H56" i="32"/>
  <c r="H55" i="32"/>
  <c r="H54" i="32"/>
  <c r="H53" i="32"/>
  <c r="H52" i="32"/>
  <c r="E52" i="32"/>
  <c r="H51" i="32"/>
  <c r="H48" i="32"/>
  <c r="E47" i="32"/>
  <c r="H46" i="32"/>
  <c r="H43" i="32"/>
  <c r="H22" i="32"/>
  <c r="H12" i="32"/>
  <c r="H41" i="32"/>
  <c r="H38" i="32"/>
  <c r="H36" i="32"/>
  <c r="H33" i="32"/>
  <c r="H28" i="32"/>
  <c r="H26" i="32"/>
  <c r="H23" i="32"/>
  <c r="H21" i="32"/>
  <c r="H18" i="32"/>
  <c r="H16" i="32"/>
  <c r="H13" i="32"/>
  <c r="H11" i="32"/>
  <c r="H8" i="32"/>
  <c r="H6" i="32"/>
  <c r="H3" i="32"/>
  <c r="E37" i="32"/>
  <c r="E32" i="32"/>
  <c r="H15" i="32"/>
  <c r="H20" i="32"/>
  <c r="H25" i="32" s="1"/>
  <c r="H19" i="32"/>
  <c r="H29" i="32" s="1"/>
  <c r="H14" i="32"/>
  <c r="E27" i="32"/>
  <c r="E17" i="32"/>
  <c r="E22" i="32"/>
  <c r="H489" i="9" l="1"/>
  <c r="H490" i="9"/>
  <c r="H486" i="9"/>
  <c r="H484" i="9"/>
  <c r="H485" i="9"/>
  <c r="H481" i="9"/>
  <c r="H111" i="32"/>
  <c r="H104" i="32"/>
  <c r="H105" i="32"/>
  <c r="H31" i="32"/>
  <c r="H24" i="32"/>
  <c r="H144" i="32"/>
  <c r="H30" i="32"/>
  <c r="H71" i="32"/>
  <c r="H64" i="32"/>
  <c r="H65" i="32"/>
  <c r="E12" i="32" l="1"/>
  <c r="E7" i="32"/>
  <c r="H837" i="1" l="1"/>
  <c r="H836" i="1"/>
  <c r="E833" i="1"/>
  <c r="H832" i="1"/>
  <c r="H831" i="1"/>
  <c r="E828" i="1"/>
  <c r="H827" i="1"/>
  <c r="H826" i="1"/>
  <c r="E823" i="1"/>
  <c r="H822" i="1"/>
  <c r="E818" i="1"/>
  <c r="H817" i="1"/>
  <c r="E813" i="1"/>
  <c r="H812" i="1"/>
  <c r="H810" i="1"/>
  <c r="H815" i="1" s="1"/>
  <c r="E808" i="1"/>
  <c r="H807" i="1"/>
  <c r="H805" i="1"/>
  <c r="H806" i="1" s="1"/>
  <c r="E803" i="1"/>
  <c r="H802" i="1"/>
  <c r="H801" i="1"/>
  <c r="E798" i="1"/>
  <c r="H797" i="1"/>
  <c r="H796" i="1"/>
  <c r="H792" i="1"/>
  <c r="H791" i="1"/>
  <c r="E788" i="1"/>
  <c r="H787" i="1"/>
  <c r="H786" i="1"/>
  <c r="E783" i="1"/>
  <c r="H782" i="1"/>
  <c r="H781" i="1"/>
  <c r="E778" i="1"/>
  <c r="H777" i="1"/>
  <c r="E773" i="1"/>
  <c r="H772" i="1"/>
  <c r="E768" i="1"/>
  <c r="H767" i="1"/>
  <c r="H765" i="1"/>
  <c r="H770" i="1" s="1"/>
  <c r="E763" i="1"/>
  <c r="H762" i="1"/>
  <c r="H760" i="1"/>
  <c r="H761" i="1" s="1"/>
  <c r="E758" i="1"/>
  <c r="H757" i="1"/>
  <c r="H756" i="1"/>
  <c r="E753" i="1"/>
  <c r="H752" i="1"/>
  <c r="H751" i="1"/>
  <c r="H747" i="1"/>
  <c r="H746" i="1"/>
  <c r="E743" i="1"/>
  <c r="H742" i="1"/>
  <c r="H741" i="1"/>
  <c r="E738" i="1"/>
  <c r="H737" i="1"/>
  <c r="H736" i="1"/>
  <c r="E733" i="1"/>
  <c r="H732" i="1"/>
  <c r="E728" i="1"/>
  <c r="H727" i="1"/>
  <c r="E723" i="1"/>
  <c r="H722" i="1"/>
  <c r="H720" i="1"/>
  <c r="H725" i="1" s="1"/>
  <c r="E718" i="1"/>
  <c r="H717" i="1"/>
  <c r="H715" i="1"/>
  <c r="H716" i="1" s="1"/>
  <c r="E713" i="1"/>
  <c r="H712" i="1"/>
  <c r="H711" i="1"/>
  <c r="E708" i="1"/>
  <c r="H707" i="1"/>
  <c r="H706" i="1"/>
  <c r="H702" i="1"/>
  <c r="H701" i="1"/>
  <c r="E698" i="1"/>
  <c r="H697" i="1"/>
  <c r="H696" i="1"/>
  <c r="E693" i="1"/>
  <c r="H692" i="1"/>
  <c r="H691" i="1"/>
  <c r="E688" i="1"/>
  <c r="H687" i="1"/>
  <c r="E683" i="1"/>
  <c r="H682" i="1"/>
  <c r="E678" i="1"/>
  <c r="H677" i="1"/>
  <c r="H675" i="1"/>
  <c r="H680" i="1" s="1"/>
  <c r="E673" i="1"/>
  <c r="H672" i="1"/>
  <c r="H670" i="1"/>
  <c r="H671" i="1" s="1"/>
  <c r="E668" i="1"/>
  <c r="H667" i="1"/>
  <c r="H666" i="1"/>
  <c r="E663" i="1"/>
  <c r="H662" i="1"/>
  <c r="H661" i="1"/>
  <c r="H816" i="1" l="1"/>
  <c r="H811" i="1"/>
  <c r="H820" i="1"/>
  <c r="H771" i="1"/>
  <c r="H766" i="1"/>
  <c r="H775" i="1"/>
  <c r="H726" i="1"/>
  <c r="H721" i="1"/>
  <c r="H730" i="1"/>
  <c r="H681" i="1"/>
  <c r="H676" i="1"/>
  <c r="H685" i="1"/>
  <c r="H882" i="1"/>
  <c r="H877" i="1"/>
  <c r="H872" i="1"/>
  <c r="H867" i="1"/>
  <c r="H862" i="1"/>
  <c r="H857" i="1"/>
  <c r="H852" i="1"/>
  <c r="H847" i="1"/>
  <c r="H842" i="1"/>
  <c r="H821" i="1" l="1"/>
  <c r="H776" i="1"/>
  <c r="H731" i="1"/>
  <c r="H686" i="1"/>
  <c r="H611" i="4"/>
  <c r="H621" i="4" s="1"/>
  <c r="H631" i="4" s="1"/>
  <c r="H606" i="4"/>
  <c r="H616" i="4" s="1"/>
  <c r="H626" i="4" s="1"/>
  <c r="H636" i="4" s="1"/>
  <c r="H586" i="4"/>
  <c r="H596" i="4" s="1"/>
  <c r="H576" i="4"/>
  <c r="H581" i="4"/>
  <c r="H591" i="4" s="1"/>
  <c r="H601" i="4" s="1"/>
  <c r="H571" i="4" l="1"/>
  <c r="H567" i="4"/>
  <c r="H566" i="4"/>
  <c r="H562" i="4"/>
  <c r="H561" i="4"/>
  <c r="H557" i="4"/>
  <c r="H556" i="4"/>
  <c r="H552" i="4"/>
  <c r="H551" i="4"/>
  <c r="H547" i="4"/>
  <c r="H546" i="4"/>
  <c r="H542" i="4"/>
  <c r="H541" i="4"/>
  <c r="H537" i="4"/>
  <c r="H536" i="4"/>
  <c r="H532" i="4"/>
  <c r="H531" i="4"/>
  <c r="H527" i="4"/>
  <c r="H526" i="4"/>
  <c r="H522" i="4"/>
  <c r="H521" i="4"/>
  <c r="H517" i="4"/>
  <c r="H516" i="4"/>
  <c r="H512" i="4"/>
  <c r="E1162" i="4"/>
  <c r="E107" i="4"/>
  <c r="E297" i="4"/>
  <c r="H792" i="4"/>
  <c r="H1162" i="4"/>
  <c r="H107" i="4"/>
  <c r="H297" i="4"/>
  <c r="H211" i="31"/>
  <c r="H206" i="31"/>
  <c r="H201" i="31"/>
  <c r="H196" i="31"/>
  <c r="H191" i="31"/>
  <c r="H186" i="31"/>
  <c r="H181" i="31"/>
  <c r="H176" i="31"/>
  <c r="H171" i="31"/>
  <c r="H218" i="30" l="1"/>
  <c r="H217" i="30"/>
  <c r="E214" i="30"/>
  <c r="H213" i="30"/>
  <c r="H212" i="30"/>
  <c r="E209" i="30"/>
  <c r="H208" i="30"/>
  <c r="H207" i="30"/>
  <c r="E204" i="30"/>
  <c r="E199" i="30"/>
  <c r="E194" i="30"/>
  <c r="H191" i="30"/>
  <c r="H201" i="30" s="1"/>
  <c r="E189" i="30"/>
  <c r="H186" i="30"/>
  <c r="E184" i="30"/>
  <c r="H183" i="30"/>
  <c r="H182" i="30"/>
  <c r="H180" i="30"/>
  <c r="H179" i="30"/>
  <c r="E179" i="30"/>
  <c r="H178" i="30"/>
  <c r="H177" i="30"/>
  <c r="H175" i="30"/>
  <c r="H173" i="30"/>
  <c r="H172" i="30"/>
  <c r="E169" i="30"/>
  <c r="H168" i="30"/>
  <c r="H167" i="30"/>
  <c r="E164" i="30"/>
  <c r="H163" i="30"/>
  <c r="H162" i="30"/>
  <c r="E159" i="30"/>
  <c r="E154" i="30"/>
  <c r="E149" i="30"/>
  <c r="H146" i="30"/>
  <c r="H156" i="30" s="1"/>
  <c r="E144" i="30"/>
  <c r="H141" i="30"/>
  <c r="E139" i="30"/>
  <c r="H138" i="30"/>
  <c r="H137" i="30"/>
  <c r="H135" i="30"/>
  <c r="H134" i="30"/>
  <c r="E134" i="30"/>
  <c r="H133" i="30"/>
  <c r="H132" i="30"/>
  <c r="H130" i="30"/>
  <c r="H128" i="30"/>
  <c r="H127" i="30"/>
  <c r="E124" i="30"/>
  <c r="H123" i="30"/>
  <c r="H122" i="30"/>
  <c r="E119" i="30"/>
  <c r="H118" i="30"/>
  <c r="H117" i="30"/>
  <c r="E114" i="30"/>
  <c r="E109" i="30"/>
  <c r="E104" i="30"/>
  <c r="H101" i="30"/>
  <c r="H111" i="30" s="1"/>
  <c r="E99" i="30"/>
  <c r="H96" i="30"/>
  <c r="E94" i="30"/>
  <c r="H93" i="30"/>
  <c r="H92" i="30"/>
  <c r="H90" i="30"/>
  <c r="H89" i="30"/>
  <c r="E89" i="30"/>
  <c r="H88" i="30"/>
  <c r="H87" i="30"/>
  <c r="H85" i="30"/>
  <c r="H208" i="31"/>
  <c r="H207" i="31"/>
  <c r="H203" i="31"/>
  <c r="H202" i="31"/>
  <c r="H198" i="31"/>
  <c r="H197" i="31"/>
  <c r="H193" i="31"/>
  <c r="H192" i="31"/>
  <c r="H188" i="31"/>
  <c r="H187" i="31"/>
  <c r="H183" i="31"/>
  <c r="H182" i="31"/>
  <c r="H178" i="31"/>
  <c r="H177" i="31"/>
  <c r="H173" i="31"/>
  <c r="H172" i="31"/>
  <c r="H168" i="31"/>
  <c r="H167" i="31"/>
  <c r="H210" i="31"/>
  <c r="E207" i="31"/>
  <c r="H205" i="31"/>
  <c r="E202" i="31"/>
  <c r="H200" i="31"/>
  <c r="E197" i="31"/>
  <c r="E192" i="31"/>
  <c r="E187" i="31"/>
  <c r="H184" i="31"/>
  <c r="H194" i="31" s="1"/>
  <c r="E182" i="31"/>
  <c r="H179" i="31"/>
  <c r="E177" i="31"/>
  <c r="H175" i="31"/>
  <c r="E172" i="31"/>
  <c r="H170" i="31"/>
  <c r="H166" i="31"/>
  <c r="H165" i="31"/>
  <c r="E162" i="31"/>
  <c r="H161" i="31"/>
  <c r="H160" i="31"/>
  <c r="E157" i="31"/>
  <c r="H156" i="31"/>
  <c r="H155" i="31"/>
  <c r="E152" i="31"/>
  <c r="E147" i="31"/>
  <c r="E142" i="31"/>
  <c r="H139" i="31"/>
  <c r="H149" i="31" s="1"/>
  <c r="E137" i="31"/>
  <c r="H134" i="31"/>
  <c r="E132" i="31"/>
  <c r="H131" i="31"/>
  <c r="H130" i="31"/>
  <c r="H128" i="31"/>
  <c r="H127" i="31"/>
  <c r="E127" i="31"/>
  <c r="H126" i="31"/>
  <c r="H125" i="31"/>
  <c r="H123" i="31"/>
  <c r="H104" i="31"/>
  <c r="H105" i="31" s="1"/>
  <c r="H121" i="31"/>
  <c r="H120" i="31"/>
  <c r="H116" i="31"/>
  <c r="H115" i="31"/>
  <c r="H111" i="31"/>
  <c r="H110" i="31"/>
  <c r="H106" i="31"/>
  <c r="H86" i="31"/>
  <c r="H85" i="31"/>
  <c r="H89" i="31"/>
  <c r="H90" i="31" s="1"/>
  <c r="H94" i="31"/>
  <c r="H96" i="31" s="1"/>
  <c r="H83" i="31"/>
  <c r="H82" i="31"/>
  <c r="H80" i="31"/>
  <c r="H81" i="31"/>
  <c r="H78" i="31"/>
  <c r="E117" i="31"/>
  <c r="E112" i="31"/>
  <c r="E107" i="31"/>
  <c r="E102" i="31"/>
  <c r="E97" i="31"/>
  <c r="E92" i="31"/>
  <c r="E87" i="31"/>
  <c r="E82" i="31"/>
  <c r="H121" i="28"/>
  <c r="H120" i="28"/>
  <c r="H118" i="28"/>
  <c r="H117" i="28"/>
  <c r="E117" i="28"/>
  <c r="H116" i="28"/>
  <c r="H115" i="28"/>
  <c r="H113" i="28"/>
  <c r="H112" i="28"/>
  <c r="E112" i="28"/>
  <c r="H108" i="28"/>
  <c r="H107" i="28"/>
  <c r="E107" i="28"/>
  <c r="H103" i="28"/>
  <c r="H102" i="28"/>
  <c r="E102" i="28"/>
  <c r="H99" i="28"/>
  <c r="H98" i="28"/>
  <c r="H97" i="28"/>
  <c r="E97" i="28"/>
  <c r="H94" i="28"/>
  <c r="H104" i="28" s="1"/>
  <c r="H93" i="28"/>
  <c r="H92" i="28"/>
  <c r="E92" i="28"/>
  <c r="H91" i="28"/>
  <c r="H90" i="28"/>
  <c r="H88" i="28"/>
  <c r="H87" i="28"/>
  <c r="E87" i="28"/>
  <c r="H86" i="28"/>
  <c r="H85" i="28"/>
  <c r="H83" i="28"/>
  <c r="H82" i="28"/>
  <c r="H78" i="28"/>
  <c r="H77" i="28"/>
  <c r="H73" i="28"/>
  <c r="H72" i="28"/>
  <c r="H68" i="28"/>
  <c r="H67" i="28"/>
  <c r="H63" i="28"/>
  <c r="H62" i="28"/>
  <c r="H58" i="28"/>
  <c r="H57" i="28"/>
  <c r="H53" i="28"/>
  <c r="H52" i="28"/>
  <c r="H48" i="28"/>
  <c r="H47" i="28"/>
  <c r="H43" i="28"/>
  <c r="H42" i="28"/>
  <c r="H81" i="28"/>
  <c r="H80" i="28"/>
  <c r="E77" i="28"/>
  <c r="H76" i="28"/>
  <c r="H75" i="28"/>
  <c r="E72" i="28"/>
  <c r="E67" i="28"/>
  <c r="E62" i="28"/>
  <c r="H59" i="28"/>
  <c r="E57" i="28"/>
  <c r="H54" i="28"/>
  <c r="H64" i="28" s="1"/>
  <c r="E52" i="28"/>
  <c r="H51" i="28"/>
  <c r="H50" i="28"/>
  <c r="E47" i="28"/>
  <c r="H46" i="28"/>
  <c r="H45" i="28"/>
  <c r="E37" i="28"/>
  <c r="H40" i="28"/>
  <c r="H35" i="28"/>
  <c r="H10" i="28"/>
  <c r="H5" i="28"/>
  <c r="H38" i="28"/>
  <c r="H32" i="28"/>
  <c r="H33" i="28" s="1"/>
  <c r="H7" i="28"/>
  <c r="H3" i="28"/>
  <c r="H41" i="28"/>
  <c r="H36" i="28"/>
  <c r="E32" i="28"/>
  <c r="E27" i="28"/>
  <c r="E22" i="28"/>
  <c r="H19" i="28"/>
  <c r="E17" i="28"/>
  <c r="H14" i="28"/>
  <c r="H24" i="28" s="1"/>
  <c r="H25" i="28" s="1"/>
  <c r="E12" i="28"/>
  <c r="H11" i="28"/>
  <c r="H8" i="28"/>
  <c r="E7" i="28"/>
  <c r="H6" i="28"/>
  <c r="H1332" i="1"/>
  <c r="H1331" i="1"/>
  <c r="H1329" i="1"/>
  <c r="H1328" i="1"/>
  <c r="E1328" i="1"/>
  <c r="H1327" i="1"/>
  <c r="H1326" i="1"/>
  <c r="H1324" i="1"/>
  <c r="H1323" i="1"/>
  <c r="E1323" i="1"/>
  <c r="H1322" i="1"/>
  <c r="H1321" i="1"/>
  <c r="H1319" i="1"/>
  <c r="H1318" i="1"/>
  <c r="E1318" i="1"/>
  <c r="E1313" i="1"/>
  <c r="E1308" i="1"/>
  <c r="H1305" i="1"/>
  <c r="H1304" i="1" s="1"/>
  <c r="H1303" i="1"/>
  <c r="E1303" i="1"/>
  <c r="H1300" i="1"/>
  <c r="H1310" i="1" s="1"/>
  <c r="H1298" i="1"/>
  <c r="E1298" i="1"/>
  <c r="H1297" i="1"/>
  <c r="H1296" i="1"/>
  <c r="H1293" i="1"/>
  <c r="H1294" i="1" s="1"/>
  <c r="E1293" i="1"/>
  <c r="H1292" i="1"/>
  <c r="H1291" i="1"/>
  <c r="H1288" i="1"/>
  <c r="H1289" i="1" s="1"/>
  <c r="H1287" i="1"/>
  <c r="H1286" i="1"/>
  <c r="H1284" i="1"/>
  <c r="H1283" i="1"/>
  <c r="H1282" i="1"/>
  <c r="H1281" i="1"/>
  <c r="H1279" i="1"/>
  <c r="H1278" i="1"/>
  <c r="H1277" i="1"/>
  <c r="H1276" i="1"/>
  <c r="H1274" i="1"/>
  <c r="H1273" i="1"/>
  <c r="H1260" i="1"/>
  <c r="H1270" i="1" s="1"/>
  <c r="H1259" i="1"/>
  <c r="H1258" i="1"/>
  <c r="H1255" i="1"/>
  <c r="H1265" i="1" s="1"/>
  <c r="H1252" i="1"/>
  <c r="H1251" i="1"/>
  <c r="H1248" i="1"/>
  <c r="H1249" i="1" s="1"/>
  <c r="H1247" i="1"/>
  <c r="H1246" i="1"/>
  <c r="H1243" i="1"/>
  <c r="H1244" i="1" s="1"/>
  <c r="H1216" i="1"/>
  <c r="H1232" i="1"/>
  <c r="H1231" i="1"/>
  <c r="H1237" i="1"/>
  <c r="H1236" i="1"/>
  <c r="H1242" i="1"/>
  <c r="H1241" i="1"/>
  <c r="H1239" i="1"/>
  <c r="H1238" i="1"/>
  <c r="H1215" i="1"/>
  <c r="H1217" i="1" s="1"/>
  <c r="H1210" i="1"/>
  <c r="H1212" i="1" s="1"/>
  <c r="H1203" i="1"/>
  <c r="H1204" i="1"/>
  <c r="H1206" i="1"/>
  <c r="H1207" i="1"/>
  <c r="H1198" i="1"/>
  <c r="H1199" i="1" s="1"/>
  <c r="H1202" i="1"/>
  <c r="H1201" i="1"/>
  <c r="E1283" i="1"/>
  <c r="E1278" i="1"/>
  <c r="E1273" i="1"/>
  <c r="E1268" i="1"/>
  <c r="E1263" i="1"/>
  <c r="E1258" i="1"/>
  <c r="E1253" i="1"/>
  <c r="E1248" i="1"/>
  <c r="H657" i="1"/>
  <c r="H656" i="1"/>
  <c r="H654" i="1"/>
  <c r="H653" i="1"/>
  <c r="E653" i="1"/>
  <c r="H652" i="1"/>
  <c r="H651" i="1"/>
  <c r="H649" i="1"/>
  <c r="H648" i="1"/>
  <c r="E648" i="1"/>
  <c r="H647" i="1"/>
  <c r="H646" i="1"/>
  <c r="H644" i="1"/>
  <c r="H643" i="1"/>
  <c r="E643" i="1"/>
  <c r="H642" i="1"/>
  <c r="H641" i="1"/>
  <c r="E638" i="1"/>
  <c r="H637" i="1"/>
  <c r="H636" i="1"/>
  <c r="E633" i="1"/>
  <c r="H632" i="1"/>
  <c r="H631" i="1"/>
  <c r="H630" i="1"/>
  <c r="H640" i="1" s="1"/>
  <c r="E628" i="1"/>
  <c r="H627" i="1"/>
  <c r="H626" i="1"/>
  <c r="H625" i="1"/>
  <c r="H635" i="1" s="1"/>
  <c r="H634" i="1" s="1"/>
  <c r="E623" i="1"/>
  <c r="H622" i="1"/>
  <c r="H621" i="1"/>
  <c r="H619" i="1"/>
  <c r="H618" i="1"/>
  <c r="E618" i="1"/>
  <c r="H617" i="1"/>
  <c r="H616" i="1"/>
  <c r="H614" i="1"/>
  <c r="H613" i="1"/>
  <c r="H1075" i="1"/>
  <c r="H1073" i="1" s="1"/>
  <c r="H1152" i="1"/>
  <c r="H1151" i="1"/>
  <c r="E1148" i="1"/>
  <c r="H1147" i="1"/>
  <c r="H1146" i="1"/>
  <c r="H1144" i="1"/>
  <c r="H1143" i="1"/>
  <c r="E1143" i="1"/>
  <c r="H1142" i="1"/>
  <c r="H1141" i="1"/>
  <c r="H1139" i="1"/>
  <c r="H1138" i="1"/>
  <c r="E1138" i="1"/>
  <c r="E1133" i="1"/>
  <c r="E1128" i="1"/>
  <c r="H1125" i="1"/>
  <c r="H1135" i="1" s="1"/>
  <c r="H1123" i="1"/>
  <c r="E1123" i="1"/>
  <c r="H1120" i="1"/>
  <c r="H1118" i="1" s="1"/>
  <c r="E1118" i="1"/>
  <c r="H1117" i="1"/>
  <c r="H1116" i="1"/>
  <c r="H1114" i="1"/>
  <c r="H1113" i="1"/>
  <c r="E1113" i="1"/>
  <c r="H1112" i="1"/>
  <c r="H1111" i="1"/>
  <c r="H1109" i="1"/>
  <c r="H1107" i="1"/>
  <c r="H1106" i="1"/>
  <c r="H1080" i="1"/>
  <c r="H1090" i="1" s="1"/>
  <c r="H1076" i="1"/>
  <c r="H1079" i="1"/>
  <c r="H1082" i="1"/>
  <c r="H1093" i="1"/>
  <c r="H1094" i="1"/>
  <c r="H1096" i="1"/>
  <c r="H1097" i="1"/>
  <c r="H1098" i="1"/>
  <c r="H1099" i="1"/>
  <c r="H1101" i="1"/>
  <c r="H1102" i="1"/>
  <c r="H1071" i="1"/>
  <c r="H1066" i="1"/>
  <c r="E1103" i="1"/>
  <c r="E1098" i="1"/>
  <c r="E1093" i="1"/>
  <c r="E1088" i="1"/>
  <c r="E1083" i="1"/>
  <c r="E1078" i="1"/>
  <c r="E1073" i="1"/>
  <c r="E1068" i="1"/>
  <c r="H1072" i="1"/>
  <c r="H1069" i="1"/>
  <c r="H1068" i="1"/>
  <c r="H1170" i="1"/>
  <c r="H1171" i="1" s="1"/>
  <c r="H1165" i="1"/>
  <c r="H1175" i="1" s="1"/>
  <c r="E1193" i="1"/>
  <c r="E1188" i="1"/>
  <c r="H1192" i="1"/>
  <c r="H1191" i="1"/>
  <c r="H1189" i="1"/>
  <c r="H1188" i="1"/>
  <c r="E1183" i="1"/>
  <c r="E1178" i="1"/>
  <c r="E1173" i="1"/>
  <c r="E1163" i="1"/>
  <c r="H1172" i="1"/>
  <c r="H1168" i="1"/>
  <c r="E1168" i="1"/>
  <c r="H1166" i="1"/>
  <c r="H1164" i="1"/>
  <c r="E1238" i="1"/>
  <c r="E1233" i="1"/>
  <c r="E1228" i="1"/>
  <c r="E1223" i="1"/>
  <c r="E1218" i="1"/>
  <c r="E1213" i="1"/>
  <c r="E1208" i="1"/>
  <c r="E1203" i="1"/>
  <c r="H1234" i="1"/>
  <c r="H1233" i="1"/>
  <c r="H1229" i="1"/>
  <c r="H1228" i="1"/>
  <c r="H1214" i="1"/>
  <c r="H1213" i="1"/>
  <c r="H1209" i="1"/>
  <c r="H881" i="1"/>
  <c r="E878" i="1"/>
  <c r="H876" i="1"/>
  <c r="E873" i="1"/>
  <c r="H871" i="1"/>
  <c r="E868" i="1"/>
  <c r="E863" i="1"/>
  <c r="E858" i="1"/>
  <c r="H855" i="1"/>
  <c r="H865" i="1" s="1"/>
  <c r="E853" i="1"/>
  <c r="H850" i="1"/>
  <c r="E848" i="1"/>
  <c r="H846" i="1"/>
  <c r="E843" i="1"/>
  <c r="H841" i="1"/>
  <c r="H611" i="1"/>
  <c r="E608" i="1"/>
  <c r="H606" i="1"/>
  <c r="H603" i="1"/>
  <c r="E603" i="1"/>
  <c r="H601" i="1"/>
  <c r="H598" i="1"/>
  <c r="E598" i="1"/>
  <c r="E593" i="1"/>
  <c r="E588" i="1"/>
  <c r="H585" i="1"/>
  <c r="H595" i="1" s="1"/>
  <c r="E583" i="1"/>
  <c r="H580" i="1"/>
  <c r="E578" i="1"/>
  <c r="H576" i="1"/>
  <c r="H573" i="1"/>
  <c r="E573" i="1"/>
  <c r="H571" i="1"/>
  <c r="H540" i="1"/>
  <c r="H550" i="1" s="1"/>
  <c r="H535" i="1"/>
  <c r="H536" i="1" s="1"/>
  <c r="H538" i="1"/>
  <c r="H553" i="1"/>
  <c r="H556" i="1"/>
  <c r="H558" i="1"/>
  <c r="H561" i="1"/>
  <c r="H566" i="1"/>
  <c r="H531" i="1"/>
  <c r="H526" i="1"/>
  <c r="E563" i="1"/>
  <c r="E558" i="1"/>
  <c r="E553" i="1"/>
  <c r="E548" i="1"/>
  <c r="E543" i="1"/>
  <c r="E538" i="1"/>
  <c r="E533" i="1"/>
  <c r="H528" i="1"/>
  <c r="E528" i="1"/>
  <c r="H1059" i="1"/>
  <c r="H1058" i="1"/>
  <c r="H1054" i="1"/>
  <c r="H1053" i="1"/>
  <c r="H1049" i="1"/>
  <c r="H1048" i="1"/>
  <c r="H1039" i="1"/>
  <c r="H1038" i="1"/>
  <c r="H1024" i="1"/>
  <c r="H1023" i="1"/>
  <c r="H1062" i="1"/>
  <c r="H1061" i="1"/>
  <c r="H1057" i="1"/>
  <c r="H1056" i="1"/>
  <c r="H1052" i="1"/>
  <c r="H1051" i="1"/>
  <c r="H1047" i="1"/>
  <c r="H1046" i="1"/>
  <c r="H1042" i="1"/>
  <c r="H1041" i="1"/>
  <c r="H1037" i="1"/>
  <c r="H1036" i="1"/>
  <c r="H1032" i="1"/>
  <c r="H1031" i="1"/>
  <c r="H1027" i="1"/>
  <c r="H1026" i="1"/>
  <c r="H1022" i="1"/>
  <c r="H1019" i="1"/>
  <c r="H1018" i="1"/>
  <c r="H1021" i="1"/>
  <c r="H1017" i="1"/>
  <c r="H1016" i="1"/>
  <c r="E1013" i="1"/>
  <c r="H1012" i="1"/>
  <c r="H1011" i="1"/>
  <c r="H1008" i="1"/>
  <c r="E1008" i="1"/>
  <c r="H1007" i="1"/>
  <c r="H1006" i="1"/>
  <c r="H1003" i="1"/>
  <c r="E1003" i="1"/>
  <c r="E998" i="1"/>
  <c r="E993" i="1"/>
  <c r="H990" i="1"/>
  <c r="E988" i="1"/>
  <c r="H985" i="1"/>
  <c r="E983" i="1"/>
  <c r="H982" i="1"/>
  <c r="H981" i="1"/>
  <c r="H978" i="1"/>
  <c r="E978" i="1"/>
  <c r="H977" i="1"/>
  <c r="H976" i="1"/>
  <c r="E1058" i="1"/>
  <c r="E1053" i="1"/>
  <c r="E1048" i="1"/>
  <c r="E1043" i="1"/>
  <c r="E1038" i="1"/>
  <c r="H1035" i="1"/>
  <c r="E1033" i="1"/>
  <c r="H1030" i="1"/>
  <c r="H1028" i="1" s="1"/>
  <c r="E1028" i="1"/>
  <c r="E1023" i="1"/>
  <c r="H945" i="1"/>
  <c r="H955" i="1" s="1"/>
  <c r="H972" i="1"/>
  <c r="H971" i="1"/>
  <c r="E968" i="1"/>
  <c r="H967" i="1"/>
  <c r="H966" i="1"/>
  <c r="H963" i="1"/>
  <c r="E963" i="1"/>
  <c r="H962" i="1"/>
  <c r="H961" i="1"/>
  <c r="H958" i="1"/>
  <c r="E958" i="1"/>
  <c r="E953" i="1"/>
  <c r="E948" i="1"/>
  <c r="E943" i="1"/>
  <c r="H940" i="1"/>
  <c r="E938" i="1"/>
  <c r="H937" i="1"/>
  <c r="H936" i="1"/>
  <c r="H933" i="1"/>
  <c r="E933" i="1"/>
  <c r="H932" i="1"/>
  <c r="H931" i="1"/>
  <c r="H927" i="1"/>
  <c r="H922" i="1"/>
  <c r="H917" i="1"/>
  <c r="H912" i="1"/>
  <c r="H907" i="1"/>
  <c r="H902" i="1"/>
  <c r="H892" i="1"/>
  <c r="H887" i="1"/>
  <c r="H918" i="1"/>
  <c r="H913" i="1"/>
  <c r="H903" i="1"/>
  <c r="H898" i="1"/>
  <c r="H888" i="1"/>
  <c r="H895" i="1"/>
  <c r="H897" i="1" s="1"/>
  <c r="H926" i="1"/>
  <c r="E923" i="1"/>
  <c r="H921" i="1"/>
  <c r="E918" i="1"/>
  <c r="H916" i="1"/>
  <c r="E913" i="1"/>
  <c r="H911" i="1"/>
  <c r="E908" i="1"/>
  <c r="H906" i="1"/>
  <c r="E903" i="1"/>
  <c r="H901" i="1"/>
  <c r="E898" i="1"/>
  <c r="E893" i="1"/>
  <c r="H891" i="1"/>
  <c r="E888" i="1"/>
  <c r="H886" i="1"/>
  <c r="H361" i="17"/>
  <c r="E358" i="17"/>
  <c r="H356" i="17"/>
  <c r="E353" i="17"/>
  <c r="H351" i="17"/>
  <c r="E348" i="17"/>
  <c r="H346" i="17"/>
  <c r="H342" i="17"/>
  <c r="H341" i="17"/>
  <c r="E338" i="17"/>
  <c r="H337" i="17"/>
  <c r="H336" i="17"/>
  <c r="E333" i="17"/>
  <c r="H332" i="17"/>
  <c r="H331" i="17"/>
  <c r="E328" i="17"/>
  <c r="H327" i="17"/>
  <c r="H326" i="17"/>
  <c r="H322" i="17"/>
  <c r="H321" i="17"/>
  <c r="E318" i="17"/>
  <c r="H317" i="17"/>
  <c r="H316" i="17"/>
  <c r="E313" i="17"/>
  <c r="H312" i="17"/>
  <c r="H311" i="17"/>
  <c r="E308" i="17"/>
  <c r="H307" i="17"/>
  <c r="H306" i="17"/>
  <c r="H291" i="17"/>
  <c r="H296" i="17"/>
  <c r="H301" i="17"/>
  <c r="H286" i="17"/>
  <c r="E298" i="17"/>
  <c r="E293" i="17"/>
  <c r="E288" i="17"/>
  <c r="H633" i="1" l="1"/>
  <c r="H942" i="1"/>
  <c r="H950" i="1"/>
  <c r="H987" i="1"/>
  <c r="H995" i="1"/>
  <c r="H1169" i="1"/>
  <c r="H1081" i="1"/>
  <c r="H1078" i="1"/>
  <c r="H1074" i="1"/>
  <c r="H1085" i="1"/>
  <c r="H1084" i="1" s="1"/>
  <c r="H1124" i="1"/>
  <c r="H623" i="1"/>
  <c r="H1253" i="1"/>
  <c r="H1299" i="1"/>
  <c r="H99" i="31"/>
  <c r="H203" i="30"/>
  <c r="H202" i="30"/>
  <c r="H187" i="30"/>
  <c r="H188" i="30"/>
  <c r="H196" i="30"/>
  <c r="H192" i="30"/>
  <c r="H193" i="30"/>
  <c r="H158" i="30"/>
  <c r="H157" i="30"/>
  <c r="H142" i="30"/>
  <c r="H143" i="30"/>
  <c r="H151" i="30"/>
  <c r="H147" i="30"/>
  <c r="H148" i="30"/>
  <c r="H113" i="30"/>
  <c r="H112" i="30"/>
  <c r="H97" i="30"/>
  <c r="H98" i="30"/>
  <c r="H106" i="30"/>
  <c r="H102" i="30"/>
  <c r="H103" i="30"/>
  <c r="H195" i="31"/>
  <c r="H180" i="31"/>
  <c r="H189" i="31"/>
  <c r="H185" i="31"/>
  <c r="H151" i="31"/>
  <c r="H150" i="31"/>
  <c r="H135" i="31"/>
  <c r="H136" i="31"/>
  <c r="H144" i="31"/>
  <c r="H140" i="31"/>
  <c r="H141" i="31"/>
  <c r="H91" i="31"/>
  <c r="H95" i="31"/>
  <c r="H106" i="28"/>
  <c r="H105" i="28"/>
  <c r="H100" i="28"/>
  <c r="H101" i="28"/>
  <c r="H109" i="28"/>
  <c r="H95" i="28"/>
  <c r="H96" i="28"/>
  <c r="H66" i="28"/>
  <c r="H65" i="28"/>
  <c r="H60" i="28"/>
  <c r="H61" i="28"/>
  <c r="H69" i="28"/>
  <c r="H55" i="28"/>
  <c r="H56" i="28"/>
  <c r="H17" i="28"/>
  <c r="H18" i="28" s="1"/>
  <c r="H20" i="28"/>
  <c r="H12" i="28"/>
  <c r="H13" i="28" s="1"/>
  <c r="H22" i="28"/>
  <c r="H23" i="28" s="1"/>
  <c r="H15" i="28"/>
  <c r="H26" i="28"/>
  <c r="H21" i="28"/>
  <c r="H29" i="28"/>
  <c r="H16" i="28"/>
  <c r="H1312" i="1"/>
  <c r="H1311" i="1"/>
  <c r="H1309" i="1"/>
  <c r="H1308" i="1"/>
  <c r="H1306" i="1"/>
  <c r="H1307" i="1"/>
  <c r="H1315" i="1"/>
  <c r="H1301" i="1"/>
  <c r="H1302" i="1"/>
  <c r="H1254" i="1"/>
  <c r="H1272" i="1"/>
  <c r="H1271" i="1"/>
  <c r="H1269" i="1"/>
  <c r="H1268" i="1"/>
  <c r="H1267" i="1"/>
  <c r="H1266" i="1"/>
  <c r="H1264" i="1"/>
  <c r="H1263" i="1"/>
  <c r="H1256" i="1"/>
  <c r="H1257" i="1"/>
  <c r="H1261" i="1"/>
  <c r="H1262" i="1"/>
  <c r="H1220" i="1"/>
  <c r="H1211" i="1"/>
  <c r="H1208" i="1"/>
  <c r="H1225" i="1"/>
  <c r="H1163" i="1"/>
  <c r="H1167" i="1"/>
  <c r="H1077" i="1"/>
  <c r="H624" i="1"/>
  <c r="H628" i="1"/>
  <c r="H1089" i="1"/>
  <c r="H1091" i="1"/>
  <c r="H1092" i="1"/>
  <c r="H1088" i="1"/>
  <c r="H1180" i="1"/>
  <c r="H1083" i="1"/>
  <c r="H1119" i="1"/>
  <c r="H629" i="1"/>
  <c r="H638" i="1"/>
  <c r="H639" i="1"/>
  <c r="H1137" i="1"/>
  <c r="H1136" i="1"/>
  <c r="H1134" i="1"/>
  <c r="H1133" i="1"/>
  <c r="H1121" i="1"/>
  <c r="H1122" i="1"/>
  <c r="H1130" i="1"/>
  <c r="H1126" i="1"/>
  <c r="H1127" i="1"/>
  <c r="H946" i="1"/>
  <c r="H943" i="1"/>
  <c r="H947" i="1"/>
  <c r="H541" i="1"/>
  <c r="H545" i="1"/>
  <c r="H543" i="1" s="1"/>
  <c r="H583" i="1"/>
  <c r="H860" i="1"/>
  <c r="H866" i="1"/>
  <c r="H851" i="1"/>
  <c r="H861" i="1"/>
  <c r="H856" i="1"/>
  <c r="H983" i="1"/>
  <c r="H546" i="1"/>
  <c r="H533" i="1"/>
  <c r="H956" i="1"/>
  <c r="H957" i="1"/>
  <c r="H551" i="1"/>
  <c r="H548" i="1"/>
  <c r="H1029" i="1"/>
  <c r="H896" i="1"/>
  <c r="H938" i="1"/>
  <c r="H578" i="1"/>
  <c r="H590" i="1"/>
  <c r="H596" i="1"/>
  <c r="H593" i="1"/>
  <c r="H581" i="1"/>
  <c r="H591" i="1"/>
  <c r="H586" i="1"/>
  <c r="H893" i="1"/>
  <c r="H1033" i="1"/>
  <c r="H1034" i="1"/>
  <c r="H988" i="1"/>
  <c r="H991" i="1"/>
  <c r="H992" i="1"/>
  <c r="H1000" i="1"/>
  <c r="H986" i="1"/>
  <c r="H1045" i="1"/>
  <c r="H941" i="1"/>
  <c r="H1086" i="1" l="1"/>
  <c r="H1087" i="1"/>
  <c r="H100" i="31"/>
  <c r="H101" i="31"/>
  <c r="H997" i="1"/>
  <c r="H993" i="1"/>
  <c r="H996" i="1"/>
  <c r="H951" i="1"/>
  <c r="H952" i="1"/>
  <c r="H948" i="1"/>
  <c r="H198" i="30"/>
  <c r="H197" i="30"/>
  <c r="H153" i="30"/>
  <c r="H152" i="30"/>
  <c r="H108" i="30"/>
  <c r="H107" i="30"/>
  <c r="H190" i="31"/>
  <c r="H146" i="31"/>
  <c r="H145" i="31"/>
  <c r="H111" i="28"/>
  <c r="H110" i="28"/>
  <c r="H71" i="28"/>
  <c r="H70" i="28"/>
  <c r="H30" i="28"/>
  <c r="H27" i="28"/>
  <c r="H28" i="28" s="1"/>
  <c r="H31" i="28"/>
  <c r="H1317" i="1"/>
  <c r="H1316" i="1"/>
  <c r="H1314" i="1"/>
  <c r="H1313" i="1"/>
  <c r="H1227" i="1"/>
  <c r="H1223" i="1"/>
  <c r="H1226" i="1"/>
  <c r="H1224" i="1"/>
  <c r="H1222" i="1"/>
  <c r="H1218" i="1"/>
  <c r="H1221" i="1"/>
  <c r="H1219" i="1"/>
  <c r="H1182" i="1"/>
  <c r="H1178" i="1"/>
  <c r="H1181" i="1"/>
  <c r="H1179" i="1"/>
  <c r="H1132" i="1"/>
  <c r="H1131" i="1"/>
  <c r="H1129" i="1"/>
  <c r="H1128" i="1"/>
  <c r="H588" i="1"/>
  <c r="H1044" i="1"/>
  <c r="H1043" i="1"/>
  <c r="H1002" i="1"/>
  <c r="H1001" i="1"/>
  <c r="H350" i="9" l="1"/>
  <c r="H370" i="9"/>
  <c r="H383" i="9"/>
  <c r="H382" i="9"/>
  <c r="H380" i="9"/>
  <c r="H379" i="9"/>
  <c r="E379" i="9"/>
  <c r="H378" i="9"/>
  <c r="H377" i="9"/>
  <c r="H375" i="9"/>
  <c r="H374" i="9"/>
  <c r="E374" i="9"/>
  <c r="H373" i="9"/>
  <c r="H372" i="9"/>
  <c r="H369" i="9"/>
  <c r="E369" i="9"/>
  <c r="H368" i="9"/>
  <c r="H367" i="9"/>
  <c r="H365" i="9"/>
  <c r="H364" i="9"/>
  <c r="H1197" i="1" l="1"/>
  <c r="H1196" i="1"/>
  <c r="H1194" i="1"/>
  <c r="H1186" i="1"/>
  <c r="H1176" i="1"/>
  <c r="H1161" i="1"/>
  <c r="H1156" i="1"/>
  <c r="H1187" i="1"/>
  <c r="H1184" i="1"/>
  <c r="H1183" i="1"/>
  <c r="H1177" i="1"/>
  <c r="H1174" i="1"/>
  <c r="H1173" i="1"/>
  <c r="H1162" i="1"/>
  <c r="H1159" i="1"/>
  <c r="H1158" i="1"/>
  <c r="E1158" i="1"/>
  <c r="H1157" i="1"/>
  <c r="H1154" i="1"/>
  <c r="H1064" i="1"/>
  <c r="H1067" i="1"/>
  <c r="H360" i="9"/>
  <c r="H355" i="9"/>
  <c r="H345" i="9"/>
  <c r="H363" i="9"/>
  <c r="H362" i="9"/>
  <c r="H359" i="9"/>
  <c r="E359" i="9"/>
  <c r="H358" i="9"/>
  <c r="H357" i="9"/>
  <c r="H354" i="9"/>
  <c r="E354" i="9"/>
  <c r="H353" i="9"/>
  <c r="H352" i="9"/>
  <c r="H349" i="9"/>
  <c r="E349" i="9"/>
  <c r="H348" i="9"/>
  <c r="H347" i="9"/>
  <c r="H344" i="9"/>
  <c r="H1021" i="4"/>
  <c r="H1020" i="4"/>
  <c r="H1018" i="4"/>
  <c r="H1017" i="4"/>
  <c r="E1017" i="4"/>
  <c r="H1016" i="4"/>
  <c r="H1015" i="4"/>
  <c r="H1013" i="4"/>
  <c r="H1012" i="4"/>
  <c r="E1012" i="4"/>
  <c r="H1011" i="4"/>
  <c r="H1010" i="4"/>
  <c r="H1008" i="4"/>
  <c r="H1007" i="4"/>
  <c r="E1007" i="4"/>
  <c r="H1006" i="4"/>
  <c r="H1005" i="4"/>
  <c r="H1003" i="4"/>
  <c r="H1002" i="4"/>
  <c r="H1041" i="4"/>
  <c r="H1040" i="4"/>
  <c r="H1038" i="4"/>
  <c r="H1037" i="4"/>
  <c r="E1037" i="4"/>
  <c r="H1036" i="4"/>
  <c r="H1035" i="4"/>
  <c r="H1033" i="4"/>
  <c r="H1032" i="4"/>
  <c r="E1032" i="4"/>
  <c r="H1031" i="4"/>
  <c r="H1030" i="4"/>
  <c r="H1028" i="4"/>
  <c r="H1027" i="4"/>
  <c r="E1027" i="4"/>
  <c r="H1026" i="4"/>
  <c r="H1025" i="4"/>
  <c r="H1023" i="4"/>
  <c r="H1022" i="4"/>
  <c r="H1001" i="4"/>
  <c r="H1000" i="4"/>
  <c r="H998" i="4"/>
  <c r="H997" i="4"/>
  <c r="E997" i="4"/>
  <c r="H996" i="4"/>
  <c r="H995" i="4"/>
  <c r="H993" i="4"/>
  <c r="H992" i="4"/>
  <c r="E992" i="4"/>
  <c r="H991" i="4"/>
  <c r="H990" i="4"/>
  <c r="H988" i="4"/>
  <c r="H987" i="4"/>
  <c r="E987" i="4"/>
  <c r="H986" i="4"/>
  <c r="H985" i="4"/>
  <c r="H983" i="4"/>
  <c r="H982" i="4"/>
  <c r="H970" i="4"/>
  <c r="H981" i="4"/>
  <c r="H980" i="4"/>
  <c r="H978" i="4"/>
  <c r="H977" i="4"/>
  <c r="E977" i="4"/>
  <c r="H976" i="4"/>
  <c r="H975" i="4"/>
  <c r="H973" i="4"/>
  <c r="H972" i="4"/>
  <c r="E972" i="4"/>
  <c r="H971" i="4"/>
  <c r="H968" i="4"/>
  <c r="H967" i="4"/>
  <c r="E967" i="4"/>
  <c r="H966" i="4"/>
  <c r="H965" i="4"/>
  <c r="H963" i="4"/>
  <c r="H962" i="4"/>
  <c r="H961" i="4"/>
  <c r="H960" i="4"/>
  <c r="H958" i="4"/>
  <c r="H957" i="4"/>
  <c r="E957" i="4"/>
  <c r="H956" i="4"/>
  <c r="H955" i="4"/>
  <c r="H953" i="4"/>
  <c r="H952" i="4"/>
  <c r="E952" i="4"/>
  <c r="H951" i="4"/>
  <c r="H950" i="4"/>
  <c r="H948" i="4"/>
  <c r="H947" i="4"/>
  <c r="E947" i="4"/>
  <c r="H946" i="4"/>
  <c r="H945" i="4"/>
  <c r="H943" i="4"/>
  <c r="H942" i="4"/>
  <c r="H941" i="4"/>
  <c r="H940" i="4"/>
  <c r="H938" i="4"/>
  <c r="H937" i="4"/>
  <c r="E937" i="4"/>
  <c r="H936" i="4"/>
  <c r="H935" i="4"/>
  <c r="H933" i="4"/>
  <c r="H932" i="4"/>
  <c r="E932" i="4"/>
  <c r="H931" i="4"/>
  <c r="H930" i="4"/>
  <c r="H928" i="4"/>
  <c r="H927" i="4"/>
  <c r="E927" i="4"/>
  <c r="H926" i="4"/>
  <c r="H925" i="4"/>
  <c r="H923" i="4"/>
  <c r="H922" i="4"/>
  <c r="H921" i="4"/>
  <c r="H920" i="4"/>
  <c r="H918" i="4"/>
  <c r="H917" i="4"/>
  <c r="E917" i="4"/>
  <c r="H916" i="4"/>
  <c r="H915" i="4"/>
  <c r="H913" i="4"/>
  <c r="H912" i="4"/>
  <c r="E912" i="4"/>
  <c r="H911" i="4"/>
  <c r="H910" i="4"/>
  <c r="H908" i="4"/>
  <c r="H907" i="4"/>
  <c r="E907" i="4"/>
  <c r="H906" i="4"/>
  <c r="H905" i="4"/>
  <c r="H903" i="4"/>
  <c r="H902" i="4"/>
  <c r="H901" i="4"/>
  <c r="H900" i="4"/>
  <c r="H898" i="4"/>
  <c r="H897" i="4"/>
  <c r="E897" i="4"/>
  <c r="H896" i="4"/>
  <c r="H895" i="4"/>
  <c r="H893" i="4"/>
  <c r="H892" i="4"/>
  <c r="E892" i="4"/>
  <c r="H891" i="4"/>
  <c r="H890" i="4"/>
  <c r="H888" i="4"/>
  <c r="H887" i="4"/>
  <c r="E887" i="4"/>
  <c r="H886" i="4"/>
  <c r="H885" i="4"/>
  <c r="H883" i="4"/>
  <c r="H882" i="4"/>
  <c r="H867" i="4"/>
  <c r="H868" i="4"/>
  <c r="H870" i="4"/>
  <c r="H871" i="4"/>
  <c r="H872" i="4"/>
  <c r="H873" i="4"/>
  <c r="H875" i="4"/>
  <c r="H876" i="4"/>
  <c r="H877" i="4"/>
  <c r="H878" i="4"/>
  <c r="H880" i="4"/>
  <c r="H881" i="4"/>
  <c r="H863" i="4"/>
  <c r="H862" i="4"/>
  <c r="H866" i="4"/>
  <c r="H865" i="4"/>
  <c r="E877" i="4"/>
  <c r="E872" i="4"/>
  <c r="E867" i="4"/>
  <c r="B3" i="33" l="1"/>
  <c r="E343" i="32"/>
  <c r="E338" i="32"/>
  <c r="E333" i="32"/>
  <c r="E328" i="32"/>
  <c r="E318" i="32"/>
  <c r="E313" i="32"/>
  <c r="E308" i="32"/>
  <c r="E303" i="32"/>
  <c r="B348" i="32"/>
  <c r="B18" i="24"/>
  <c r="E234" i="22"/>
  <c r="E229" i="22"/>
  <c r="E224" i="22"/>
  <c r="E219" i="22"/>
  <c r="B85" i="15"/>
  <c r="B2" i="15"/>
  <c r="E2445" i="1"/>
  <c r="E2440" i="1"/>
  <c r="E2435" i="1"/>
  <c r="E2430" i="1"/>
  <c r="E2420" i="1"/>
  <c r="E2415" i="1"/>
  <c r="E2410" i="1"/>
  <c r="E2405" i="1"/>
  <c r="E2395" i="1"/>
  <c r="E2390" i="1"/>
  <c r="E2385" i="1"/>
  <c r="E2380" i="1"/>
  <c r="H13" i="1"/>
  <c r="H8" i="1"/>
  <c r="B7" i="1"/>
  <c r="B6" i="1"/>
  <c r="B1895" i="1"/>
  <c r="B1334" i="1"/>
  <c r="B520" i="1"/>
  <c r="B246" i="10"/>
  <c r="B2" i="11"/>
  <c r="B385" i="9"/>
  <c r="B384" i="9"/>
  <c r="H610" i="4" l="1"/>
  <c r="H609" i="4"/>
  <c r="H605" i="4"/>
  <c r="H604" i="4"/>
  <c r="H614" i="4" s="1"/>
  <c r="H598" i="4"/>
  <c r="E597" i="4"/>
  <c r="H593" i="4"/>
  <c r="E592" i="4"/>
  <c r="H588" i="4"/>
  <c r="E587" i="4"/>
  <c r="H583" i="4"/>
  <c r="E582" i="4"/>
  <c r="H580" i="4"/>
  <c r="H590" i="4" s="1"/>
  <c r="H579" i="4"/>
  <c r="H589" i="4" s="1"/>
  <c r="H578" i="4"/>
  <c r="E577" i="4"/>
  <c r="H575" i="4"/>
  <c r="H585" i="4" s="1"/>
  <c r="H574" i="4"/>
  <c r="H584" i="4" s="1"/>
  <c r="H573" i="4"/>
  <c r="H633" i="4"/>
  <c r="H632" i="4"/>
  <c r="E632" i="4"/>
  <c r="H628" i="4"/>
  <c r="E627" i="4"/>
  <c r="H623" i="4"/>
  <c r="E622" i="4"/>
  <c r="H618" i="4"/>
  <c r="E617" i="4"/>
  <c r="H613" i="4"/>
  <c r="E612" i="4"/>
  <c r="H620" i="4"/>
  <c r="H608" i="4"/>
  <c r="E607" i="4"/>
  <c r="H615" i="4"/>
  <c r="H603" i="4"/>
  <c r="H550" i="4"/>
  <c r="H549" i="4"/>
  <c r="H545" i="4"/>
  <c r="H544" i="4"/>
  <c r="H568" i="4"/>
  <c r="E567" i="4"/>
  <c r="H563" i="4"/>
  <c r="E562" i="4"/>
  <c r="H558" i="4"/>
  <c r="E557" i="4"/>
  <c r="H553" i="4"/>
  <c r="E552" i="4"/>
  <c r="H548" i="4"/>
  <c r="E547" i="4"/>
  <c r="H543" i="4"/>
  <c r="H519" i="4"/>
  <c r="H529" i="4" s="1"/>
  <c r="H520" i="4"/>
  <c r="H530" i="4" s="1"/>
  <c r="H515" i="4"/>
  <c r="H525" i="4" s="1"/>
  <c r="H535" i="4" s="1"/>
  <c r="H514" i="4"/>
  <c r="E537" i="4"/>
  <c r="E532" i="4"/>
  <c r="H533" i="4"/>
  <c r="H538" i="4"/>
  <c r="H528" i="4"/>
  <c r="E527" i="4"/>
  <c r="H523" i="4"/>
  <c r="E522" i="4"/>
  <c r="H518" i="4"/>
  <c r="E517" i="4"/>
  <c r="H513" i="4"/>
  <c r="H64" i="18"/>
  <c r="H62" i="18"/>
  <c r="H61" i="18"/>
  <c r="H60" i="18"/>
  <c r="E60" i="18"/>
  <c r="H59" i="18"/>
  <c r="H58" i="18"/>
  <c r="H56" i="18"/>
  <c r="H55" i="18"/>
  <c r="E55" i="18"/>
  <c r="H54" i="18"/>
  <c r="H53" i="18"/>
  <c r="H51" i="18"/>
  <c r="H50" i="18"/>
  <c r="H40" i="18"/>
  <c r="H35" i="18"/>
  <c r="H25" i="18"/>
  <c r="H20" i="18"/>
  <c r="H49" i="18"/>
  <c r="H47" i="18"/>
  <c r="H46" i="18"/>
  <c r="E45" i="18"/>
  <c r="H44" i="18"/>
  <c r="H41" i="18"/>
  <c r="E40" i="18"/>
  <c r="H39" i="18"/>
  <c r="H36" i="18"/>
  <c r="H34" i="18"/>
  <c r="H29" i="18"/>
  <c r="H24" i="18"/>
  <c r="H28" i="18"/>
  <c r="H43" i="18" s="1"/>
  <c r="H23" i="18"/>
  <c r="H38" i="18" s="1"/>
  <c r="H32" i="18"/>
  <c r="H31" i="18"/>
  <c r="E30" i="18"/>
  <c r="H26" i="18"/>
  <c r="E25" i="18"/>
  <c r="H21" i="18"/>
  <c r="H619" i="4" l="1"/>
  <c r="H540" i="4"/>
  <c r="H524" i="4"/>
  <c r="H534" i="4" s="1"/>
  <c r="H539" i="4"/>
  <c r="H594" i="4"/>
  <c r="H595" i="4"/>
  <c r="H599" i="4"/>
  <c r="H600" i="4"/>
  <c r="H624" i="4"/>
  <c r="H625" i="4"/>
  <c r="H629" i="4"/>
  <c r="H630" i="4"/>
  <c r="H554" i="4"/>
  <c r="H555" i="4"/>
  <c r="H559" i="4"/>
  <c r="H560" i="4"/>
  <c r="H33" i="18"/>
  <c r="H48" i="18" s="1"/>
  <c r="H30" i="18"/>
  <c r="H45" i="18"/>
  <c r="H63" i="18"/>
  <c r="H33" i="13"/>
  <c r="H32" i="13"/>
  <c r="H27" i="13"/>
  <c r="H23" i="13"/>
  <c r="H22" i="13"/>
  <c r="H18" i="13"/>
  <c r="H17" i="13"/>
  <c r="H13" i="13"/>
  <c r="H12" i="13"/>
  <c r="H8" i="13"/>
  <c r="H7" i="13"/>
  <c r="H3" i="13"/>
  <c r="H2" i="13"/>
  <c r="H31" i="13"/>
  <c r="H30" i="13"/>
  <c r="H29" i="13"/>
  <c r="H28" i="13" s="1"/>
  <c r="H25" i="13"/>
  <c r="H20" i="13"/>
  <c r="H16" i="13"/>
  <c r="H10" i="13"/>
  <c r="H5" i="13"/>
  <c r="H15" i="13" s="1"/>
  <c r="E27" i="13"/>
  <c r="E22" i="13"/>
  <c r="H635" i="4" l="1"/>
  <c r="H634" i="4"/>
  <c r="H570" i="4"/>
  <c r="H565" i="4"/>
  <c r="H569" i="4"/>
  <c r="H564" i="4"/>
  <c r="E122" i="5"/>
  <c r="E117" i="5"/>
  <c r="E112" i="5"/>
  <c r="E107" i="5"/>
  <c r="E82" i="5"/>
  <c r="H83" i="5"/>
  <c r="H85" i="5"/>
  <c r="H86" i="5"/>
  <c r="E87" i="5"/>
  <c r="H88" i="5"/>
  <c r="H91" i="5"/>
  <c r="E92" i="5"/>
  <c r="H93" i="5"/>
  <c r="H95" i="5"/>
  <c r="H96" i="5"/>
  <c r="E97" i="5"/>
  <c r="H98" i="5"/>
  <c r="H101" i="5"/>
  <c r="H1203" i="4"/>
  <c r="H1202" i="4"/>
  <c r="H1198" i="4"/>
  <c r="H1197" i="4"/>
  <c r="H1193" i="4"/>
  <c r="H1192" i="4"/>
  <c r="H1187" i="4"/>
  <c r="H1204" i="4"/>
  <c r="H1199" i="4"/>
  <c r="H1194" i="4"/>
  <c r="H1189" i="4"/>
  <c r="H1184" i="4"/>
  <c r="H1205" i="4"/>
  <c r="H1200" i="4"/>
  <c r="H1195" i="4"/>
  <c r="H1190" i="4"/>
  <c r="H1185" i="4"/>
  <c r="H1131" i="4"/>
  <c r="H1128" i="4"/>
  <c r="H1127" i="4"/>
  <c r="E1127" i="4"/>
  <c r="H1126" i="4"/>
  <c r="H1124" i="4"/>
  <c r="H1123" i="4"/>
  <c r="H1122" i="4"/>
  <c r="E1122" i="4"/>
  <c r="H1121" i="4"/>
  <c r="H1119" i="4"/>
  <c r="H1118" i="4"/>
  <c r="H1117" i="4"/>
  <c r="E1117" i="4"/>
  <c r="H1116" i="4"/>
  <c r="H1115" i="4"/>
  <c r="H1125" i="4" s="1"/>
  <c r="H1113" i="4"/>
  <c r="H1112" i="4"/>
  <c r="E1112" i="4"/>
  <c r="H1111" i="4"/>
  <c r="H1110" i="4"/>
  <c r="H1120" i="4" s="1"/>
  <c r="H1108" i="4"/>
  <c r="H1107" i="4"/>
  <c r="H1341" i="4"/>
  <c r="H1338" i="4"/>
  <c r="H1337" i="4"/>
  <c r="E1337" i="4"/>
  <c r="H1336" i="4"/>
  <c r="H1333" i="4"/>
  <c r="H1332" i="4"/>
  <c r="E1332" i="4"/>
  <c r="H1331" i="4"/>
  <c r="H1329" i="4"/>
  <c r="H1328" i="4"/>
  <c r="H1327" i="4"/>
  <c r="E1327" i="4"/>
  <c r="H1326" i="4"/>
  <c r="H1324" i="4"/>
  <c r="H1334" i="4" s="1"/>
  <c r="H1323" i="4"/>
  <c r="H1322" i="4"/>
  <c r="E1322" i="4"/>
  <c r="H1321" i="4"/>
  <c r="H1320" i="4"/>
  <c r="H1325" i="4" s="1"/>
  <c r="H1318" i="4"/>
  <c r="H1317" i="4"/>
  <c r="H1316" i="4"/>
  <c r="H1313" i="4"/>
  <c r="H1312" i="4"/>
  <c r="E1312" i="4"/>
  <c r="H1311" i="4"/>
  <c r="H1309" i="4"/>
  <c r="H1308" i="4"/>
  <c r="H1307" i="4"/>
  <c r="E1307" i="4"/>
  <c r="H1306" i="4"/>
  <c r="H1304" i="4"/>
  <c r="H1314" i="4" s="1"/>
  <c r="H1303" i="4"/>
  <c r="H1302" i="4"/>
  <c r="E1302" i="4"/>
  <c r="H1301" i="4"/>
  <c r="H1300" i="4"/>
  <c r="H1298" i="4"/>
  <c r="H1297" i="4"/>
  <c r="E1297" i="4"/>
  <c r="H1296" i="4"/>
  <c r="H1295" i="4"/>
  <c r="H1305" i="4" s="1"/>
  <c r="H1293" i="4"/>
  <c r="H1292" i="4"/>
  <c r="H776" i="4"/>
  <c r="H90" i="5" l="1"/>
  <c r="H100" i="5"/>
  <c r="H1129" i="4"/>
  <c r="H1130" i="4"/>
  <c r="H1335" i="4"/>
  <c r="H1315" i="4"/>
  <c r="H1310" i="4"/>
  <c r="H1330" i="4"/>
  <c r="H1339" i="4"/>
  <c r="H736" i="4"/>
  <c r="H733" i="4"/>
  <c r="H732" i="4"/>
  <c r="E732" i="4"/>
  <c r="H731" i="4"/>
  <c r="H729" i="4"/>
  <c r="H728" i="4"/>
  <c r="H727" i="4"/>
  <c r="E727" i="4"/>
  <c r="H726" i="4"/>
  <c r="H724" i="4"/>
  <c r="H723" i="4"/>
  <c r="H722" i="4"/>
  <c r="E722" i="4"/>
  <c r="H721" i="4"/>
  <c r="H720" i="4"/>
  <c r="H730" i="4" s="1"/>
  <c r="H718" i="4"/>
  <c r="H717" i="4"/>
  <c r="E717" i="4"/>
  <c r="H716" i="4"/>
  <c r="H715" i="4"/>
  <c r="H713" i="4"/>
  <c r="H712" i="4"/>
  <c r="H1436" i="4"/>
  <c r="H1434" i="4"/>
  <c r="H1433" i="4"/>
  <c r="H1432" i="4"/>
  <c r="E1432" i="4"/>
  <c r="H1431" i="4"/>
  <c r="H1429" i="4"/>
  <c r="H1428" i="4"/>
  <c r="H1427" i="4"/>
  <c r="E1427" i="4"/>
  <c r="H1426" i="4"/>
  <c r="H1425" i="4"/>
  <c r="H1423" i="4"/>
  <c r="H1422" i="4"/>
  <c r="E1422" i="4"/>
  <c r="H725" i="4" l="1"/>
  <c r="H1340" i="4"/>
  <c r="H734" i="4"/>
  <c r="H1435" i="4"/>
  <c r="H46" i="26"/>
  <c r="H735" i="4" l="1"/>
  <c r="E62" i="31"/>
  <c r="E57" i="31"/>
  <c r="E37" i="31"/>
  <c r="E32" i="31"/>
  <c r="E12" i="31"/>
  <c r="E7" i="31"/>
  <c r="H95" i="22" l="1"/>
  <c r="H105" i="22" s="1"/>
  <c r="H115" i="22" s="1"/>
  <c r="H94" i="22"/>
  <c r="H104" i="22" s="1"/>
  <c r="H114" i="22" s="1"/>
  <c r="H55" i="22"/>
  <c r="H54" i="22"/>
  <c r="H518" i="1"/>
  <c r="H513" i="1"/>
  <c r="H488" i="1"/>
  <c r="H483" i="1"/>
  <c r="H393" i="1"/>
  <c r="H392" i="1"/>
  <c r="H398" i="1"/>
  <c r="H397" i="1"/>
  <c r="H368" i="1"/>
  <c r="H367" i="1"/>
  <c r="H362" i="1"/>
  <c r="H363" i="1"/>
  <c r="H403" i="1"/>
  <c r="B522" i="1" l="1"/>
  <c r="B2663" i="1"/>
  <c r="B2" i="1"/>
  <c r="H116" i="5"/>
  <c r="H121" i="5"/>
  <c r="H120" i="5"/>
  <c r="H118" i="5"/>
  <c r="H113" i="5"/>
  <c r="H111" i="5"/>
  <c r="H110" i="5"/>
  <c r="H108" i="5"/>
  <c r="B2" i="20"/>
  <c r="H115" i="5" l="1"/>
  <c r="H71" i="4"/>
  <c r="H66" i="4"/>
  <c r="H61" i="4"/>
  <c r="H56" i="4"/>
  <c r="H336" i="4"/>
  <c r="H331" i="4"/>
  <c r="H326" i="4"/>
  <c r="H321" i="4"/>
  <c r="H261" i="4"/>
  <c r="H256" i="4"/>
  <c r="H251" i="4"/>
  <c r="H246" i="4"/>
  <c r="H1361" i="4"/>
  <c r="H1356" i="4"/>
  <c r="H1351" i="4"/>
  <c r="H1346" i="4"/>
  <c r="H1071" i="4"/>
  <c r="H1076" i="4"/>
  <c r="H1066" i="4"/>
  <c r="H1061" i="4"/>
  <c r="H840" i="4"/>
  <c r="H370" i="4"/>
  <c r="H1275" i="4"/>
  <c r="H1270" i="4"/>
  <c r="H1245" i="4"/>
  <c r="H490" i="4"/>
  <c r="H160" i="4"/>
  <c r="H155" i="4"/>
  <c r="H130" i="4"/>
  <c r="H470" i="4"/>
  <c r="H465" i="4"/>
  <c r="H440" i="4"/>
  <c r="H1420" i="4"/>
  <c r="H1430" i="4" s="1"/>
  <c r="H1395" i="4"/>
  <c r="H225" i="4"/>
  <c r="H220" i="4"/>
  <c r="H195" i="4"/>
  <c r="H670" i="4"/>
  <c r="H665" i="4"/>
  <c r="H640" i="4"/>
  <c r="H815" i="4"/>
  <c r="H35" i="4"/>
  <c r="H30" i="4"/>
  <c r="H5" i="4"/>
  <c r="H690" i="4"/>
  <c r="H295" i="4"/>
  <c r="H270" i="4"/>
  <c r="H250" i="4"/>
  <c r="H245" i="4"/>
  <c r="H1370" i="4"/>
  <c r="H1375" i="4" s="1"/>
  <c r="H1350" i="4"/>
  <c r="H1345" i="4"/>
  <c r="H1085" i="4"/>
  <c r="H1065" i="4"/>
  <c r="H1060" i="4"/>
  <c r="H105" i="4"/>
  <c r="H80" i="4"/>
  <c r="H60" i="4"/>
  <c r="H55" i="4"/>
  <c r="H345" i="4"/>
  <c r="H325" i="4"/>
  <c r="H320" i="4"/>
  <c r="H790" i="4"/>
  <c r="H795" i="4" s="1"/>
  <c r="H805" i="4" s="1"/>
  <c r="H770" i="4"/>
  <c r="H765" i="4"/>
  <c r="H762" i="4"/>
  <c r="H763" i="4"/>
  <c r="H766" i="4"/>
  <c r="E767" i="4"/>
  <c r="H767" i="4"/>
  <c r="H768" i="4"/>
  <c r="H771" i="4"/>
  <c r="E772" i="4"/>
  <c r="H772" i="4"/>
  <c r="H773" i="4"/>
  <c r="H774" i="4"/>
  <c r="H784" i="4" s="1"/>
  <c r="H775" i="4"/>
  <c r="H785" i="4" s="1"/>
  <c r="E777" i="4"/>
  <c r="H777" i="4"/>
  <c r="H778" i="4"/>
  <c r="H779" i="4"/>
  <c r="H780" i="4"/>
  <c r="H781" i="4"/>
  <c r="E782" i="4"/>
  <c r="H782" i="4"/>
  <c r="H783" i="4"/>
  <c r="H786" i="4"/>
  <c r="H787" i="4"/>
  <c r="H788" i="4"/>
  <c r="H791" i="4"/>
  <c r="E792" i="4"/>
  <c r="H793" i="4"/>
  <c r="H794" i="4"/>
  <c r="H796" i="4"/>
  <c r="E797" i="4"/>
  <c r="H797" i="4"/>
  <c r="H798" i="4"/>
  <c r="H799" i="4"/>
  <c r="H801" i="4"/>
  <c r="E802" i="4"/>
  <c r="H802" i="4"/>
  <c r="H803" i="4"/>
  <c r="H804" i="4"/>
  <c r="H806" i="4"/>
  <c r="E807" i="4"/>
  <c r="H807" i="4"/>
  <c r="H808" i="4"/>
  <c r="H809" i="4"/>
  <c r="H811" i="4"/>
  <c r="H1160" i="4"/>
  <c r="H1156" i="4"/>
  <c r="H1153" i="4"/>
  <c r="H1152" i="4"/>
  <c r="E1152" i="4"/>
  <c r="H1151" i="4"/>
  <c r="H1148" i="4"/>
  <c r="H1147" i="4"/>
  <c r="E1147" i="4"/>
  <c r="H1146" i="4"/>
  <c r="H1144" i="4"/>
  <c r="H1154" i="4" s="1"/>
  <c r="H1143" i="4"/>
  <c r="H1142" i="4"/>
  <c r="E1142" i="4"/>
  <c r="H1141" i="4"/>
  <c r="H1139" i="4"/>
  <c r="H1149" i="4" s="1"/>
  <c r="H1138" i="4"/>
  <c r="H1137" i="4"/>
  <c r="E1137" i="4"/>
  <c r="H1136" i="4"/>
  <c r="H1135" i="4"/>
  <c r="H1145" i="4" s="1"/>
  <c r="H1155" i="4" s="1"/>
  <c r="H1133" i="4"/>
  <c r="H1132" i="4"/>
  <c r="H38" i="21"/>
  <c r="H33" i="21"/>
  <c r="H8" i="21"/>
  <c r="H3" i="21"/>
  <c r="H118" i="21"/>
  <c r="H113" i="21"/>
  <c r="H88" i="21"/>
  <c r="H83" i="21"/>
  <c r="H78" i="21"/>
  <c r="H73" i="21"/>
  <c r="H48" i="21"/>
  <c r="H43" i="21"/>
  <c r="H581" i="30"/>
  <c r="H580" i="30"/>
  <c r="H576" i="30"/>
  <c r="H575" i="30"/>
  <c r="H571" i="30"/>
  <c r="H570" i="30"/>
  <c r="H566" i="30"/>
  <c r="H565" i="30"/>
  <c r="H561" i="30"/>
  <c r="H560" i="30"/>
  <c r="H1140" i="4" l="1"/>
  <c r="H1150" i="4" s="1"/>
  <c r="H800" i="4"/>
  <c r="H810" i="4" s="1"/>
  <c r="E1380" i="1" l="1"/>
  <c r="E1375" i="1"/>
  <c r="E1370" i="1"/>
  <c r="E1365" i="1"/>
  <c r="H78" i="5"/>
  <c r="H80" i="5"/>
  <c r="H81" i="5"/>
  <c r="H103" i="5"/>
  <c r="H105" i="5"/>
  <c r="H106" i="5"/>
  <c r="H123" i="5"/>
  <c r="H125" i="5"/>
  <c r="H126" i="5"/>
  <c r="H121" i="9"/>
  <c r="H116" i="9"/>
  <c r="H146" i="9" l="1"/>
  <c r="H131" i="9"/>
  <c r="H151" i="9"/>
  <c r="H136" i="9"/>
  <c r="H421" i="4"/>
  <c r="H420" i="4"/>
  <c r="H419" i="4"/>
  <c r="H418" i="4"/>
  <c r="H417" i="4"/>
  <c r="E417" i="4"/>
  <c r="H416" i="4"/>
  <c r="H413" i="4"/>
  <c r="H412" i="4"/>
  <c r="E412" i="4"/>
  <c r="H408" i="4"/>
  <c r="H407" i="4"/>
  <c r="H397" i="4"/>
  <c r="H392" i="4"/>
  <c r="H406" i="4"/>
  <c r="H405" i="4"/>
  <c r="H404" i="4"/>
  <c r="H155" i="9"/>
  <c r="H154" i="9"/>
  <c r="E153" i="9"/>
  <c r="H152" i="9"/>
  <c r="H149" i="9"/>
  <c r="H148" i="9"/>
  <c r="E148" i="9"/>
  <c r="H147" i="9"/>
  <c r="H144" i="9"/>
  <c r="H143" i="9"/>
  <c r="H140" i="9"/>
  <c r="H139" i="9"/>
  <c r="E138" i="9"/>
  <c r="H137" i="9"/>
  <c r="H134" i="9"/>
  <c r="H133" i="9"/>
  <c r="E133" i="9"/>
  <c r="H132" i="9"/>
  <c r="H129" i="9"/>
  <c r="H128" i="9"/>
  <c r="H125" i="9"/>
  <c r="H126" i="9" s="1"/>
  <c r="H156" i="9" l="1"/>
  <c r="H141" i="9"/>
  <c r="H153" i="9"/>
  <c r="H138" i="9"/>
  <c r="H157" i="9"/>
  <c r="H142" i="9"/>
  <c r="H861" i="4"/>
  <c r="H858" i="4"/>
  <c r="H857" i="4"/>
  <c r="E857" i="4"/>
  <c r="H856" i="4"/>
  <c r="H853" i="4"/>
  <c r="H852" i="4"/>
  <c r="E852" i="4"/>
  <c r="H851" i="4"/>
  <c r="H850" i="4"/>
  <c r="H849" i="4"/>
  <c r="H848" i="4"/>
  <c r="H847" i="4"/>
  <c r="E847" i="4"/>
  <c r="H846" i="4"/>
  <c r="H845" i="4"/>
  <c r="H855" i="4" s="1"/>
  <c r="H844" i="4"/>
  <c r="H854" i="4" s="1"/>
  <c r="H843" i="4"/>
  <c r="H842" i="4"/>
  <c r="E842" i="4"/>
  <c r="H841" i="4"/>
  <c r="H838" i="4"/>
  <c r="H837" i="4"/>
  <c r="H391" i="4"/>
  <c r="H388" i="4"/>
  <c r="H387" i="4"/>
  <c r="E387" i="4"/>
  <c r="H386" i="4"/>
  <c r="H383" i="4"/>
  <c r="H382" i="4"/>
  <c r="E382" i="4"/>
  <c r="H381" i="4"/>
  <c r="H380" i="4"/>
  <c r="H379" i="4"/>
  <c r="H378" i="4"/>
  <c r="H377" i="4"/>
  <c r="E377" i="4"/>
  <c r="H376" i="4"/>
  <c r="H375" i="4"/>
  <c r="H385" i="4" s="1"/>
  <c r="H374" i="4"/>
  <c r="H384" i="4" s="1"/>
  <c r="H373" i="4"/>
  <c r="H372" i="4"/>
  <c r="E372" i="4"/>
  <c r="H371" i="4"/>
  <c r="H368" i="4"/>
  <c r="H367" i="4"/>
  <c r="H511" i="4"/>
  <c r="H508" i="4"/>
  <c r="H507" i="4"/>
  <c r="E507" i="4"/>
  <c r="H506" i="4"/>
  <c r="H503" i="4"/>
  <c r="H502" i="4"/>
  <c r="E502" i="4"/>
  <c r="H501" i="4"/>
  <c r="H500" i="4"/>
  <c r="H499" i="4"/>
  <c r="H498" i="4"/>
  <c r="H497" i="4"/>
  <c r="E497" i="4"/>
  <c r="H496" i="4"/>
  <c r="H495" i="4"/>
  <c r="H505" i="4" s="1"/>
  <c r="H494" i="4"/>
  <c r="H504" i="4" s="1"/>
  <c r="H493" i="4"/>
  <c r="H492" i="4"/>
  <c r="E492" i="4"/>
  <c r="H491" i="4"/>
  <c r="H488" i="4"/>
  <c r="H487" i="4"/>
  <c r="H836" i="4"/>
  <c r="H833" i="4"/>
  <c r="H832" i="4"/>
  <c r="E832" i="4"/>
  <c r="H831" i="4"/>
  <c r="H828" i="4"/>
  <c r="H827" i="4"/>
  <c r="E827" i="4"/>
  <c r="H826" i="4"/>
  <c r="H825" i="4"/>
  <c r="H824" i="4"/>
  <c r="H823" i="4"/>
  <c r="H822" i="4"/>
  <c r="E822" i="4"/>
  <c r="H821" i="4"/>
  <c r="H820" i="4"/>
  <c r="H830" i="4" s="1"/>
  <c r="H819" i="4"/>
  <c r="H829" i="4" s="1"/>
  <c r="H818" i="4"/>
  <c r="H817" i="4"/>
  <c r="E817" i="4"/>
  <c r="H816" i="4"/>
  <c r="H813" i="4"/>
  <c r="H812" i="4"/>
  <c r="H739" i="4"/>
  <c r="H761" i="4"/>
  <c r="H758" i="4"/>
  <c r="H757" i="4"/>
  <c r="E757" i="4"/>
  <c r="H756" i="4"/>
  <c r="H753" i="4"/>
  <c r="H752" i="4"/>
  <c r="E752" i="4"/>
  <c r="H751" i="4"/>
  <c r="H748" i="4"/>
  <c r="H747" i="4"/>
  <c r="E747" i="4"/>
  <c r="H746" i="4"/>
  <c r="H743" i="4"/>
  <c r="H742" i="4"/>
  <c r="E742" i="4"/>
  <c r="H741" i="4"/>
  <c r="H738" i="4"/>
  <c r="H737" i="4"/>
  <c r="H711" i="4"/>
  <c r="H708" i="4"/>
  <c r="H707" i="4"/>
  <c r="E707" i="4"/>
  <c r="H706" i="4"/>
  <c r="H703" i="4"/>
  <c r="H702" i="4"/>
  <c r="E702" i="4"/>
  <c r="H701" i="4"/>
  <c r="H700" i="4"/>
  <c r="H699" i="4"/>
  <c r="H698" i="4"/>
  <c r="H697" i="4"/>
  <c r="E697" i="4"/>
  <c r="H696" i="4"/>
  <c r="H695" i="4"/>
  <c r="H705" i="4" s="1"/>
  <c r="H694" i="4"/>
  <c r="H704" i="4" s="1"/>
  <c r="H693" i="4"/>
  <c r="H692" i="4"/>
  <c r="E692" i="4"/>
  <c r="H691" i="4"/>
  <c r="H688" i="4"/>
  <c r="H687" i="4"/>
  <c r="H1291" i="4"/>
  <c r="H1288" i="4"/>
  <c r="H1287" i="4"/>
  <c r="E1287" i="4"/>
  <c r="H1286" i="4"/>
  <c r="H1285" i="4"/>
  <c r="H1284" i="4"/>
  <c r="H1283" i="4"/>
  <c r="H1282" i="4"/>
  <c r="E1282" i="4"/>
  <c r="H1281" i="4"/>
  <c r="H1280" i="4"/>
  <c r="H1279" i="4"/>
  <c r="H1278" i="4"/>
  <c r="H1277" i="4"/>
  <c r="E1277" i="4"/>
  <c r="H1276" i="4"/>
  <c r="H1273" i="4"/>
  <c r="H1272" i="4"/>
  <c r="E1272" i="4"/>
  <c r="H1271" i="4"/>
  <c r="H1268" i="4"/>
  <c r="H1267" i="4"/>
  <c r="H1266" i="4"/>
  <c r="H1263" i="4"/>
  <c r="H1262" i="4"/>
  <c r="E1262" i="4"/>
  <c r="H1261" i="4"/>
  <c r="H1258" i="4"/>
  <c r="H1257" i="4"/>
  <c r="E1257" i="4"/>
  <c r="H1256" i="4"/>
  <c r="H1255" i="4"/>
  <c r="H1254" i="4"/>
  <c r="H1253" i="4"/>
  <c r="H1252" i="4"/>
  <c r="E1252" i="4"/>
  <c r="H1251" i="4"/>
  <c r="H1250" i="4"/>
  <c r="H1260" i="4" s="1"/>
  <c r="H1249" i="4"/>
  <c r="H1259" i="4" s="1"/>
  <c r="H1248" i="4"/>
  <c r="H1247" i="4"/>
  <c r="E1247" i="4"/>
  <c r="H1246" i="4"/>
  <c r="H1243" i="4"/>
  <c r="H1242" i="4"/>
  <c r="H486" i="4"/>
  <c r="H483" i="4"/>
  <c r="H482" i="4"/>
  <c r="E482" i="4"/>
  <c r="H481" i="4"/>
  <c r="H480" i="4"/>
  <c r="H479" i="4"/>
  <c r="H478" i="4"/>
  <c r="H477" i="4"/>
  <c r="E477" i="4"/>
  <c r="H476" i="4"/>
  <c r="H475" i="4"/>
  <c r="H474" i="4"/>
  <c r="H473" i="4"/>
  <c r="H472" i="4"/>
  <c r="E472" i="4"/>
  <c r="H471" i="4"/>
  <c r="H468" i="4"/>
  <c r="H467" i="4"/>
  <c r="E467" i="4"/>
  <c r="H466" i="4"/>
  <c r="H463" i="4"/>
  <c r="H462" i="4"/>
  <c r="H461" i="4"/>
  <c r="H458" i="4"/>
  <c r="H457" i="4"/>
  <c r="E457" i="4"/>
  <c r="H456" i="4"/>
  <c r="H453" i="4"/>
  <c r="H452" i="4"/>
  <c r="E452" i="4"/>
  <c r="H451" i="4"/>
  <c r="H450" i="4"/>
  <c r="H449" i="4"/>
  <c r="H448" i="4"/>
  <c r="H447" i="4"/>
  <c r="E447" i="4"/>
  <c r="H446" i="4"/>
  <c r="H445" i="4"/>
  <c r="H455" i="4" s="1"/>
  <c r="H444" i="4"/>
  <c r="H454" i="4" s="1"/>
  <c r="H443" i="4"/>
  <c r="H442" i="4"/>
  <c r="E442" i="4"/>
  <c r="H441" i="4"/>
  <c r="H438" i="4"/>
  <c r="H437" i="4"/>
  <c r="H1441" i="4"/>
  <c r="H1438" i="4"/>
  <c r="H1437" i="4"/>
  <c r="E1437" i="4"/>
  <c r="H1421" i="4"/>
  <c r="H1418" i="4"/>
  <c r="H1417" i="4"/>
  <c r="H1416" i="4"/>
  <c r="H1413" i="4"/>
  <c r="H1412" i="4"/>
  <c r="E1412" i="4"/>
  <c r="H1411" i="4"/>
  <c r="H1408" i="4"/>
  <c r="H1407" i="4"/>
  <c r="E1407" i="4"/>
  <c r="H1406" i="4"/>
  <c r="H1405" i="4"/>
  <c r="H1404" i="4"/>
  <c r="H1403" i="4"/>
  <c r="H1402" i="4"/>
  <c r="E1402" i="4"/>
  <c r="H1401" i="4"/>
  <c r="H1400" i="4"/>
  <c r="H1410" i="4" s="1"/>
  <c r="H1399" i="4"/>
  <c r="H1409" i="4" s="1"/>
  <c r="H1398" i="4"/>
  <c r="H1397" i="4"/>
  <c r="E1397" i="4"/>
  <c r="H1396" i="4"/>
  <c r="H1393" i="4"/>
  <c r="H1392" i="4"/>
  <c r="H241" i="4"/>
  <c r="H238" i="4"/>
  <c r="H237" i="4"/>
  <c r="E237" i="4"/>
  <c r="H236" i="4"/>
  <c r="H235" i="4"/>
  <c r="H234" i="4"/>
  <c r="H233" i="4"/>
  <c r="H232" i="4"/>
  <c r="E232" i="4"/>
  <c r="H231" i="4"/>
  <c r="H230" i="4"/>
  <c r="H229" i="4"/>
  <c r="H228" i="4"/>
  <c r="H227" i="4"/>
  <c r="E227" i="4"/>
  <c r="H226" i="4"/>
  <c r="H223" i="4"/>
  <c r="H222" i="4"/>
  <c r="E222" i="4"/>
  <c r="H221" i="4"/>
  <c r="H218" i="4"/>
  <c r="H217" i="4"/>
  <c r="H216" i="4"/>
  <c r="H213" i="4"/>
  <c r="H212" i="4"/>
  <c r="E212" i="4"/>
  <c r="H211" i="4"/>
  <c r="H208" i="4"/>
  <c r="H207" i="4"/>
  <c r="E207" i="4"/>
  <c r="H206" i="4"/>
  <c r="H205" i="4"/>
  <c r="H204" i="4"/>
  <c r="H203" i="4"/>
  <c r="H202" i="4"/>
  <c r="E202" i="4"/>
  <c r="H201" i="4"/>
  <c r="H200" i="4"/>
  <c r="H210" i="4" s="1"/>
  <c r="H199" i="4"/>
  <c r="H209" i="4" s="1"/>
  <c r="H198" i="4"/>
  <c r="H197" i="4"/>
  <c r="E197" i="4"/>
  <c r="H196" i="4"/>
  <c r="H193" i="4"/>
  <c r="H192" i="4"/>
  <c r="H686" i="4"/>
  <c r="H683" i="4"/>
  <c r="H682" i="4"/>
  <c r="E682" i="4"/>
  <c r="H681" i="4"/>
  <c r="H680" i="4"/>
  <c r="H679" i="4"/>
  <c r="H678" i="4"/>
  <c r="H677" i="4"/>
  <c r="E677" i="4"/>
  <c r="H676" i="4"/>
  <c r="H675" i="4"/>
  <c r="H674" i="4"/>
  <c r="H673" i="4"/>
  <c r="H672" i="4"/>
  <c r="E672" i="4"/>
  <c r="H671" i="4"/>
  <c r="H668" i="4"/>
  <c r="H667" i="4"/>
  <c r="E667" i="4"/>
  <c r="H666" i="4"/>
  <c r="H663" i="4"/>
  <c r="H662" i="4"/>
  <c r="H661" i="4"/>
  <c r="H658" i="4"/>
  <c r="H657" i="4"/>
  <c r="E657" i="4"/>
  <c r="H656" i="4"/>
  <c r="H653" i="4"/>
  <c r="H652" i="4"/>
  <c r="E652" i="4"/>
  <c r="H651" i="4"/>
  <c r="H650" i="4"/>
  <c r="H649" i="4"/>
  <c r="H648" i="4"/>
  <c r="H647" i="4"/>
  <c r="E647" i="4"/>
  <c r="H646" i="4"/>
  <c r="H645" i="4"/>
  <c r="H655" i="4" s="1"/>
  <c r="H644" i="4"/>
  <c r="H654" i="4" s="1"/>
  <c r="H643" i="4"/>
  <c r="H642" i="4"/>
  <c r="E642" i="4"/>
  <c r="H641" i="4"/>
  <c r="H638" i="4"/>
  <c r="H637" i="4"/>
  <c r="H51" i="4"/>
  <c r="H48" i="4"/>
  <c r="H47" i="4"/>
  <c r="E47" i="4"/>
  <c r="H46" i="4"/>
  <c r="H45" i="4"/>
  <c r="H44" i="4"/>
  <c r="H43" i="4"/>
  <c r="H42" i="4"/>
  <c r="E42" i="4"/>
  <c r="H41" i="4"/>
  <c r="H40" i="4"/>
  <c r="H39" i="4"/>
  <c r="H38" i="4"/>
  <c r="H37" i="4"/>
  <c r="E37" i="4"/>
  <c r="H36" i="4"/>
  <c r="H33" i="4"/>
  <c r="H32" i="4"/>
  <c r="E32" i="4"/>
  <c r="H31" i="4"/>
  <c r="H28" i="4"/>
  <c r="H27" i="4"/>
  <c r="H26" i="4"/>
  <c r="H23" i="4"/>
  <c r="H22" i="4"/>
  <c r="E22" i="4"/>
  <c r="H21" i="4"/>
  <c r="H18" i="4"/>
  <c r="H17" i="4"/>
  <c r="E17" i="4"/>
  <c r="H16" i="4"/>
  <c r="H15" i="4"/>
  <c r="H14" i="4"/>
  <c r="H13" i="4"/>
  <c r="H12" i="4"/>
  <c r="E12" i="4"/>
  <c r="H11" i="4"/>
  <c r="H10" i="4"/>
  <c r="H20" i="4" s="1"/>
  <c r="H9" i="4"/>
  <c r="H19" i="4" s="1"/>
  <c r="H8" i="4"/>
  <c r="H7" i="4"/>
  <c r="E7" i="4"/>
  <c r="H6" i="4"/>
  <c r="H3" i="4"/>
  <c r="H2" i="4"/>
  <c r="H170" i="4"/>
  <c r="H135" i="4"/>
  <c r="H134" i="4"/>
  <c r="H744" i="4" l="1"/>
  <c r="H740" i="4"/>
  <c r="H859" i="4"/>
  <c r="H860" i="4"/>
  <c r="H749" i="4"/>
  <c r="H389" i="4"/>
  <c r="H390" i="4"/>
  <c r="H509" i="4"/>
  <c r="H510" i="4"/>
  <c r="H834" i="4"/>
  <c r="H835" i="4"/>
  <c r="H709" i="4"/>
  <c r="H710" i="4"/>
  <c r="H1264" i="4"/>
  <c r="H1265" i="4"/>
  <c r="H1289" i="4"/>
  <c r="H1290" i="4"/>
  <c r="H459" i="4"/>
  <c r="H460" i="4"/>
  <c r="H484" i="4"/>
  <c r="H485" i="4"/>
  <c r="H1414" i="4"/>
  <c r="H1415" i="4"/>
  <c r="H1439" i="4"/>
  <c r="H1440" i="4"/>
  <c r="H214" i="4"/>
  <c r="H215" i="4"/>
  <c r="H239" i="4"/>
  <c r="H240" i="4"/>
  <c r="H659" i="4"/>
  <c r="H660" i="4"/>
  <c r="H684" i="4"/>
  <c r="H685" i="4"/>
  <c r="H24" i="4"/>
  <c r="H25" i="4"/>
  <c r="H49" i="4"/>
  <c r="H50" i="4"/>
  <c r="E172" i="4"/>
  <c r="E167" i="4"/>
  <c r="E162" i="4"/>
  <c r="E157" i="4"/>
  <c r="E147" i="4"/>
  <c r="E142" i="4"/>
  <c r="E137" i="4"/>
  <c r="E132" i="4"/>
  <c r="H176" i="4"/>
  <c r="H173" i="4"/>
  <c r="H172" i="4"/>
  <c r="H171" i="4"/>
  <c r="H168" i="4"/>
  <c r="H167" i="4"/>
  <c r="H166" i="4"/>
  <c r="H163" i="4"/>
  <c r="H162" i="4"/>
  <c r="H161" i="4"/>
  <c r="H158" i="4"/>
  <c r="H157" i="4"/>
  <c r="H156" i="4"/>
  <c r="H153" i="4"/>
  <c r="H152" i="4"/>
  <c r="H151" i="4"/>
  <c r="H148" i="4"/>
  <c r="H147" i="4"/>
  <c r="H146" i="4"/>
  <c r="H143" i="4"/>
  <c r="H142" i="4"/>
  <c r="H141" i="4"/>
  <c r="H140" i="4"/>
  <c r="H139" i="4"/>
  <c r="H138" i="4"/>
  <c r="H137" i="4"/>
  <c r="H136" i="4"/>
  <c r="H133" i="4"/>
  <c r="H132" i="4"/>
  <c r="H131" i="4"/>
  <c r="H128" i="4"/>
  <c r="H127" i="4"/>
  <c r="H126" i="4"/>
  <c r="H123" i="4"/>
  <c r="H122" i="4"/>
  <c r="E122" i="4"/>
  <c r="H121" i="4"/>
  <c r="H118" i="4"/>
  <c r="H117" i="4"/>
  <c r="E117" i="4"/>
  <c r="H116" i="4"/>
  <c r="H115" i="4"/>
  <c r="H114" i="4"/>
  <c r="H113" i="4"/>
  <c r="H112" i="4"/>
  <c r="E112" i="4"/>
  <c r="H111" i="4"/>
  <c r="H110" i="4"/>
  <c r="H120" i="4" s="1"/>
  <c r="H109" i="4"/>
  <c r="H119" i="4" s="1"/>
  <c r="H108" i="4"/>
  <c r="H106" i="4"/>
  <c r="H103" i="4"/>
  <c r="H102" i="4"/>
  <c r="H101" i="4"/>
  <c r="H98" i="4"/>
  <c r="H97" i="4"/>
  <c r="E97" i="4"/>
  <c r="H96" i="4"/>
  <c r="H93" i="4"/>
  <c r="H92" i="4"/>
  <c r="E92" i="4"/>
  <c r="H91" i="4"/>
  <c r="H90" i="4"/>
  <c r="H89" i="4"/>
  <c r="H88" i="4"/>
  <c r="H87" i="4"/>
  <c r="E87" i="4"/>
  <c r="H86" i="4"/>
  <c r="H85" i="4"/>
  <c r="H95" i="4" s="1"/>
  <c r="H84" i="4"/>
  <c r="H94" i="4" s="1"/>
  <c r="H83" i="4"/>
  <c r="H82" i="4"/>
  <c r="E82" i="4"/>
  <c r="H81" i="4"/>
  <c r="H78" i="4"/>
  <c r="H77" i="4"/>
  <c r="H76" i="4"/>
  <c r="H73" i="4"/>
  <c r="H72" i="4"/>
  <c r="E72" i="4"/>
  <c r="H70" i="4"/>
  <c r="H69" i="4"/>
  <c r="H68" i="4"/>
  <c r="H67" i="4"/>
  <c r="E67" i="4"/>
  <c r="H65" i="4"/>
  <c r="H64" i="4"/>
  <c r="H63" i="4"/>
  <c r="H62" i="4"/>
  <c r="E62" i="4"/>
  <c r="H58" i="4"/>
  <c r="H57" i="4"/>
  <c r="E57" i="4"/>
  <c r="H53" i="4"/>
  <c r="H52" i="4"/>
  <c r="H316" i="4"/>
  <c r="H313" i="4"/>
  <c r="H312" i="4"/>
  <c r="E312" i="4"/>
  <c r="H311" i="4"/>
  <c r="H308" i="4"/>
  <c r="H307" i="4"/>
  <c r="E307" i="4"/>
  <c r="H306" i="4"/>
  <c r="H305" i="4"/>
  <c r="H304" i="4"/>
  <c r="H303" i="4"/>
  <c r="H302" i="4"/>
  <c r="E302" i="4"/>
  <c r="H301" i="4"/>
  <c r="H300" i="4"/>
  <c r="H310" i="4" s="1"/>
  <c r="H299" i="4"/>
  <c r="H309" i="4" s="1"/>
  <c r="H298" i="4"/>
  <c r="H296" i="4"/>
  <c r="H293" i="4"/>
  <c r="H292" i="4"/>
  <c r="H291" i="4"/>
  <c r="H288" i="4"/>
  <c r="H287" i="4"/>
  <c r="E287" i="4"/>
  <c r="H286" i="4"/>
  <c r="H283" i="4"/>
  <c r="H282" i="4"/>
  <c r="E282" i="4"/>
  <c r="H281" i="4"/>
  <c r="H280" i="4"/>
  <c r="H279" i="4"/>
  <c r="H278" i="4"/>
  <c r="H277" i="4"/>
  <c r="E277" i="4"/>
  <c r="H276" i="4"/>
  <c r="H275" i="4"/>
  <c r="H285" i="4" s="1"/>
  <c r="H274" i="4"/>
  <c r="H284" i="4" s="1"/>
  <c r="H273" i="4"/>
  <c r="H272" i="4"/>
  <c r="E272" i="4"/>
  <c r="H271" i="4"/>
  <c r="H268" i="4"/>
  <c r="H267" i="4"/>
  <c r="H266" i="4"/>
  <c r="H263" i="4"/>
  <c r="H262" i="4"/>
  <c r="E262" i="4"/>
  <c r="H260" i="4"/>
  <c r="H259" i="4"/>
  <c r="H258" i="4"/>
  <c r="H257" i="4"/>
  <c r="E257" i="4"/>
  <c r="H255" i="4"/>
  <c r="H254" i="4"/>
  <c r="H253" i="4"/>
  <c r="H252" i="4"/>
  <c r="E252" i="4"/>
  <c r="H248" i="4"/>
  <c r="H247" i="4"/>
  <c r="E247" i="4"/>
  <c r="H243" i="4"/>
  <c r="H242" i="4"/>
  <c r="H366" i="4"/>
  <c r="H363" i="4"/>
  <c r="H362" i="4"/>
  <c r="E362" i="4"/>
  <c r="H361" i="4"/>
  <c r="H358" i="4"/>
  <c r="H357" i="4"/>
  <c r="E357" i="4"/>
  <c r="H356" i="4"/>
  <c r="H355" i="4"/>
  <c r="H354" i="4"/>
  <c r="H353" i="4"/>
  <c r="H352" i="4"/>
  <c r="E352" i="4"/>
  <c r="H351" i="4"/>
  <c r="H350" i="4"/>
  <c r="H360" i="4" s="1"/>
  <c r="H349" i="4"/>
  <c r="H359" i="4" s="1"/>
  <c r="H348" i="4"/>
  <c r="H347" i="4"/>
  <c r="E347" i="4"/>
  <c r="H346" i="4"/>
  <c r="H343" i="4"/>
  <c r="H342" i="4"/>
  <c r="H341" i="4"/>
  <c r="H338" i="4"/>
  <c r="H337" i="4"/>
  <c r="E337" i="4"/>
  <c r="H335" i="4"/>
  <c r="H334" i="4"/>
  <c r="H333" i="4"/>
  <c r="H332" i="4"/>
  <c r="E332" i="4"/>
  <c r="H330" i="4"/>
  <c r="H329" i="4"/>
  <c r="H328" i="4"/>
  <c r="H327" i="4"/>
  <c r="E327" i="4"/>
  <c r="H323" i="4"/>
  <c r="H322" i="4"/>
  <c r="E322" i="4"/>
  <c r="H318" i="4"/>
  <c r="H317" i="4"/>
  <c r="H1106" i="4"/>
  <c r="H1103" i="4"/>
  <c r="H1102" i="4"/>
  <c r="E1102" i="4"/>
  <c r="H1101" i="4"/>
  <c r="H1098" i="4"/>
  <c r="H1097" i="4"/>
  <c r="E1097" i="4"/>
  <c r="H1096" i="4"/>
  <c r="H1095" i="4"/>
  <c r="H1094" i="4"/>
  <c r="H1093" i="4"/>
  <c r="H1092" i="4"/>
  <c r="E1092" i="4"/>
  <c r="H1091" i="4"/>
  <c r="H1090" i="4"/>
  <c r="H1100" i="4" s="1"/>
  <c r="H1089" i="4"/>
  <c r="H1099" i="4" s="1"/>
  <c r="H1088" i="4"/>
  <c r="H1087" i="4"/>
  <c r="E1087" i="4"/>
  <c r="H1086" i="4"/>
  <c r="H1083" i="4"/>
  <c r="H1082" i="4"/>
  <c r="H1081" i="4"/>
  <c r="H1078" i="4"/>
  <c r="H1077" i="4"/>
  <c r="E1077" i="4"/>
  <c r="H1075" i="4"/>
  <c r="H1074" i="4"/>
  <c r="H1073" i="4"/>
  <c r="H1072" i="4"/>
  <c r="E1072" i="4"/>
  <c r="H1070" i="4"/>
  <c r="H1069" i="4"/>
  <c r="H1068" i="4"/>
  <c r="H1067" i="4"/>
  <c r="E1067" i="4"/>
  <c r="H1063" i="4"/>
  <c r="H1062" i="4"/>
  <c r="E1062" i="4"/>
  <c r="H1058" i="4"/>
  <c r="H1057" i="4"/>
  <c r="H1391" i="4"/>
  <c r="H1388" i="4"/>
  <c r="H1387" i="4"/>
  <c r="E1387" i="4"/>
  <c r="H1386" i="4"/>
  <c r="H1383" i="4"/>
  <c r="H1382" i="4"/>
  <c r="E1382" i="4"/>
  <c r="H1381" i="4"/>
  <c r="H1380" i="4"/>
  <c r="H1379" i="4"/>
  <c r="H1378" i="4"/>
  <c r="H1377" i="4"/>
  <c r="E1377" i="4"/>
  <c r="H1376" i="4"/>
  <c r="H1385" i="4"/>
  <c r="H1374" i="4"/>
  <c r="H1384" i="4" s="1"/>
  <c r="H1373" i="4"/>
  <c r="H1372" i="4"/>
  <c r="E1372" i="4"/>
  <c r="H1371" i="4"/>
  <c r="H1368" i="4"/>
  <c r="H1367" i="4"/>
  <c r="H1366" i="4"/>
  <c r="H1363" i="4"/>
  <c r="H1362" i="4"/>
  <c r="E1362" i="4"/>
  <c r="H1360" i="4"/>
  <c r="H1359" i="4"/>
  <c r="H1358" i="4"/>
  <c r="H1357" i="4"/>
  <c r="E1357" i="4"/>
  <c r="H1355" i="4"/>
  <c r="H1354" i="4"/>
  <c r="H1353" i="4"/>
  <c r="H1352" i="4"/>
  <c r="E1352" i="4"/>
  <c r="H1348" i="4"/>
  <c r="H1347" i="4"/>
  <c r="E1347" i="4"/>
  <c r="H1343" i="4"/>
  <c r="H1342" i="4"/>
  <c r="H1157" i="4"/>
  <c r="H1167" i="4"/>
  <c r="H1172" i="4"/>
  <c r="H1177" i="4"/>
  <c r="H1181" i="4"/>
  <c r="H1176" i="4"/>
  <c r="H1171" i="4"/>
  <c r="H1166" i="4"/>
  <c r="H1161" i="4"/>
  <c r="H759" i="4" l="1"/>
  <c r="H750" i="4"/>
  <c r="H754" i="4"/>
  <c r="H745" i="4"/>
  <c r="H149" i="4"/>
  <c r="H150" i="4"/>
  <c r="H74" i="4"/>
  <c r="H75" i="4"/>
  <c r="H99" i="4"/>
  <c r="H100" i="4"/>
  <c r="H124" i="4"/>
  <c r="H125" i="4"/>
  <c r="H264" i="4"/>
  <c r="H265" i="4"/>
  <c r="H289" i="4"/>
  <c r="H290" i="4"/>
  <c r="H314" i="4"/>
  <c r="H315" i="4"/>
  <c r="H339" i="4"/>
  <c r="H340" i="4"/>
  <c r="H364" i="4"/>
  <c r="H365" i="4"/>
  <c r="H1079" i="4"/>
  <c r="H1080" i="4"/>
  <c r="H1104" i="4"/>
  <c r="H1105" i="4"/>
  <c r="H1364" i="4"/>
  <c r="H1365" i="4"/>
  <c r="H1389" i="4"/>
  <c r="H1390" i="4"/>
  <c r="H1178" i="4"/>
  <c r="E1177" i="4"/>
  <c r="H1173" i="4"/>
  <c r="E1172" i="4"/>
  <c r="H1170" i="4"/>
  <c r="H1180" i="4" s="1"/>
  <c r="H1169" i="4"/>
  <c r="H1179" i="4" s="1"/>
  <c r="H1168" i="4"/>
  <c r="E1167" i="4"/>
  <c r="H1165" i="4"/>
  <c r="H1175" i="4" s="1"/>
  <c r="H1164" i="4"/>
  <c r="H1174" i="4" s="1"/>
  <c r="H1163" i="4"/>
  <c r="H1158" i="4"/>
  <c r="E273" i="9"/>
  <c r="E268" i="9"/>
  <c r="E263" i="9"/>
  <c r="E258" i="9"/>
  <c r="E253" i="9"/>
  <c r="E243" i="9"/>
  <c r="E238" i="9"/>
  <c r="E233" i="9"/>
  <c r="E228" i="9"/>
  <c r="E223" i="9"/>
  <c r="E213" i="9"/>
  <c r="E208" i="9"/>
  <c r="E203" i="9"/>
  <c r="E198" i="9"/>
  <c r="E193" i="9"/>
  <c r="H267" i="9"/>
  <c r="H263" i="9"/>
  <c r="H262" i="9"/>
  <c r="H258" i="9"/>
  <c r="H237" i="9"/>
  <c r="H233" i="9"/>
  <c r="H232" i="9"/>
  <c r="H228" i="9"/>
  <c r="H212" i="9"/>
  <c r="H208" i="9"/>
  <c r="H207" i="9"/>
  <c r="H203" i="9"/>
  <c r="E178" i="9"/>
  <c r="H182" i="9"/>
  <c r="H178" i="9"/>
  <c r="E183" i="9"/>
  <c r="E173" i="9"/>
  <c r="H177" i="9"/>
  <c r="H173" i="9"/>
  <c r="B5" i="1"/>
  <c r="B99" i="1"/>
  <c r="H755" i="4" l="1"/>
  <c r="H760" i="4"/>
  <c r="E275" i="1"/>
  <c r="E270" i="1"/>
  <c r="E265" i="1"/>
  <c r="E260" i="1"/>
  <c r="E255" i="1"/>
  <c r="E250" i="1"/>
  <c r="E245" i="1"/>
  <c r="E240" i="1"/>
  <c r="H479" i="1"/>
  <c r="H476" i="1"/>
  <c r="H475" i="1"/>
  <c r="E475" i="1"/>
  <c r="H474" i="1"/>
  <c r="H471" i="1"/>
  <c r="H470" i="1"/>
  <c r="E470" i="1"/>
  <c r="H466" i="1"/>
  <c r="H465" i="1"/>
  <c r="E465" i="1"/>
  <c r="H461" i="1"/>
  <c r="H460" i="1"/>
  <c r="E460" i="1"/>
  <c r="H458" i="1"/>
  <c r="H457" i="1"/>
  <c r="H456" i="1"/>
  <c r="H455" i="1"/>
  <c r="E455" i="1"/>
  <c r="H453" i="1"/>
  <c r="H463" i="1" s="1"/>
  <c r="H452" i="1"/>
  <c r="H462" i="1" s="1"/>
  <c r="H451" i="1"/>
  <c r="H450" i="1"/>
  <c r="E450" i="1"/>
  <c r="H449" i="1"/>
  <c r="H446" i="1"/>
  <c r="H445" i="1"/>
  <c r="E445" i="1"/>
  <c r="H444" i="1"/>
  <c r="H441" i="1"/>
  <c r="H440" i="1"/>
  <c r="H399" i="1"/>
  <c r="H396" i="1"/>
  <c r="H395" i="1"/>
  <c r="E395" i="1"/>
  <c r="H394" i="1"/>
  <c r="H391" i="1"/>
  <c r="H390" i="1"/>
  <c r="E390" i="1"/>
  <c r="H386" i="1"/>
  <c r="H385" i="1"/>
  <c r="E385" i="1"/>
  <c r="H381" i="1"/>
  <c r="H380" i="1"/>
  <c r="E380" i="1"/>
  <c r="H378" i="1"/>
  <c r="H377" i="1"/>
  <c r="H376" i="1"/>
  <c r="H375" i="1"/>
  <c r="E375" i="1"/>
  <c r="H373" i="1"/>
  <c r="H372" i="1"/>
  <c r="H371" i="1"/>
  <c r="H370" i="1"/>
  <c r="E370" i="1"/>
  <c r="H369" i="1"/>
  <c r="H366" i="1"/>
  <c r="H365" i="1"/>
  <c r="E365" i="1"/>
  <c r="H364" i="1"/>
  <c r="H361" i="1"/>
  <c r="H360" i="1"/>
  <c r="H436" i="1"/>
  <c r="H435" i="1"/>
  <c r="E435" i="1"/>
  <c r="H431" i="1"/>
  <c r="H430" i="1"/>
  <c r="E430" i="1"/>
  <c r="H426" i="1"/>
  <c r="H425" i="1"/>
  <c r="E425" i="1"/>
  <c r="H421" i="1"/>
  <c r="H420" i="1"/>
  <c r="E420" i="1"/>
  <c r="H416" i="1"/>
  <c r="H415" i="1"/>
  <c r="E415" i="1"/>
  <c r="H411" i="1"/>
  <c r="H410" i="1"/>
  <c r="E410" i="1"/>
  <c r="H406" i="1"/>
  <c r="H405" i="1"/>
  <c r="E405" i="1"/>
  <c r="H401" i="1"/>
  <c r="H400" i="1"/>
  <c r="H358" i="1"/>
  <c r="H438" i="1" s="1"/>
  <c r="H357" i="1"/>
  <c r="H437" i="1" s="1"/>
  <c r="H353" i="1"/>
  <c r="H433" i="1" s="1"/>
  <c r="H352" i="1"/>
  <c r="H432" i="1" s="1"/>
  <c r="H328" i="1"/>
  <c r="H408" i="1" s="1"/>
  <c r="H327" i="1"/>
  <c r="H332" i="1" s="1"/>
  <c r="H342" i="1" s="1"/>
  <c r="H322" i="1"/>
  <c r="H356" i="1"/>
  <c r="H355" i="1"/>
  <c r="E355" i="1"/>
  <c r="H351" i="1"/>
  <c r="H350" i="1"/>
  <c r="E350" i="1"/>
  <c r="H346" i="1"/>
  <c r="H345" i="1"/>
  <c r="E345" i="1"/>
  <c r="H341" i="1"/>
  <c r="H340" i="1"/>
  <c r="E340" i="1"/>
  <c r="H337" i="1"/>
  <c r="H336" i="1"/>
  <c r="H335" i="1"/>
  <c r="E335" i="1"/>
  <c r="H331" i="1"/>
  <c r="H330" i="1"/>
  <c r="E330" i="1"/>
  <c r="H326" i="1"/>
  <c r="H325" i="1"/>
  <c r="E325" i="1"/>
  <c r="H321" i="1"/>
  <c r="H320" i="1"/>
  <c r="H41" i="21"/>
  <c r="H36" i="21"/>
  <c r="H11" i="21"/>
  <c r="H6" i="21"/>
  <c r="H37" i="21"/>
  <c r="H32" i="21"/>
  <c r="H7" i="21"/>
  <c r="H2" i="21"/>
  <c r="H117" i="21"/>
  <c r="H112" i="21"/>
  <c r="H97" i="21"/>
  <c r="H87" i="21"/>
  <c r="H82" i="21"/>
  <c r="H77" i="21"/>
  <c r="H72" i="21"/>
  <c r="H47" i="21"/>
  <c r="H42" i="21"/>
  <c r="H121" i="21"/>
  <c r="H116" i="21"/>
  <c r="H101" i="21"/>
  <c r="H91" i="21"/>
  <c r="H86" i="21"/>
  <c r="H81" i="21"/>
  <c r="H76" i="21"/>
  <c r="H51" i="21"/>
  <c r="H46" i="21"/>
  <c r="E117" i="21"/>
  <c r="E112" i="21"/>
  <c r="E107" i="21"/>
  <c r="E102" i="21"/>
  <c r="H100" i="21"/>
  <c r="H99" i="21"/>
  <c r="H98" i="21" s="1"/>
  <c r="E97" i="21"/>
  <c r="H95" i="21"/>
  <c r="H94" i="21"/>
  <c r="H93" i="21" s="1"/>
  <c r="E92" i="21"/>
  <c r="E87" i="21"/>
  <c r="H55" i="21"/>
  <c r="H54" i="21"/>
  <c r="H53" i="21" s="1"/>
  <c r="H15" i="21"/>
  <c r="H14" i="21"/>
  <c r="H13" i="21" s="1"/>
  <c r="E77" i="21"/>
  <c r="E72" i="21"/>
  <c r="E67" i="21"/>
  <c r="E62" i="21"/>
  <c r="E57" i="21"/>
  <c r="E52" i="21"/>
  <c r="H60" i="21"/>
  <c r="H65" i="21" s="1"/>
  <c r="H59" i="21"/>
  <c r="H58" i="21" s="1"/>
  <c r="E47" i="21"/>
  <c r="E37" i="21"/>
  <c r="E32" i="21"/>
  <c r="E7" i="21"/>
  <c r="E27" i="21"/>
  <c r="E22" i="21"/>
  <c r="E17" i="21"/>
  <c r="E12" i="21"/>
  <c r="H20" i="21"/>
  <c r="H25" i="21" s="1"/>
  <c r="H19" i="21"/>
  <c r="H18" i="21" s="1"/>
  <c r="E515" i="1"/>
  <c r="E510" i="1"/>
  <c r="E505" i="1"/>
  <c r="E500" i="1"/>
  <c r="E495" i="1"/>
  <c r="E490" i="1"/>
  <c r="E485" i="1"/>
  <c r="H506" i="1"/>
  <c r="H505" i="1"/>
  <c r="E315" i="1"/>
  <c r="E310" i="1"/>
  <c r="H311" i="1"/>
  <c r="H310" i="1"/>
  <c r="H24" i="21" l="1"/>
  <c r="H64" i="21"/>
  <c r="H61" i="21"/>
  <c r="H57" i="21"/>
  <c r="H17" i="21"/>
  <c r="H21" i="21"/>
  <c r="H56" i="21"/>
  <c r="H96" i="21"/>
  <c r="H52" i="21"/>
  <c r="H92" i="21"/>
  <c r="H12" i="21"/>
  <c r="H16" i="21"/>
  <c r="H338" i="1"/>
  <c r="H348" i="1" s="1"/>
  <c r="H402" i="1"/>
  <c r="H379" i="1"/>
  <c r="H387" i="1"/>
  <c r="H389" i="1" s="1"/>
  <c r="H468" i="1"/>
  <c r="H388" i="1"/>
  <c r="H467" i="1"/>
  <c r="H324" i="1"/>
  <c r="H354" i="1"/>
  <c r="H329" i="1"/>
  <c r="H359" i="1"/>
  <c r="H144" i="4"/>
  <c r="H145" i="4"/>
  <c r="H164" i="4"/>
  <c r="H165" i="4"/>
  <c r="H407" i="1"/>
  <c r="H418" i="1"/>
  <c r="H413" i="1"/>
  <c r="H423" i="1" s="1"/>
  <c r="H434" i="1"/>
  <c r="H439" i="1"/>
  <c r="H333" i="1"/>
  <c r="H343" i="1" s="1"/>
  <c r="H464" i="1"/>
  <c r="H459" i="1"/>
  <c r="H454" i="1"/>
  <c r="H374" i="1"/>
  <c r="H382" i="1"/>
  <c r="H383" i="1"/>
  <c r="H344" i="1"/>
  <c r="H339" i="1"/>
  <c r="H347" i="1"/>
  <c r="H334" i="1"/>
  <c r="H104" i="21"/>
  <c r="H105" i="21"/>
  <c r="H109" i="21"/>
  <c r="H110" i="21"/>
  <c r="H69" i="21"/>
  <c r="H70" i="21"/>
  <c r="H29" i="21"/>
  <c r="H30" i="21"/>
  <c r="H583" i="30"/>
  <c r="H578" i="30"/>
  <c r="H573" i="30"/>
  <c r="H568" i="30"/>
  <c r="H563" i="30"/>
  <c r="H558" i="30"/>
  <c r="H553" i="30"/>
  <c r="H548" i="30"/>
  <c r="H543" i="30"/>
  <c r="H538" i="30"/>
  <c r="H533" i="30"/>
  <c r="H528" i="30"/>
  <c r="H523" i="30"/>
  <c r="H518" i="30"/>
  <c r="H513" i="30"/>
  <c r="H508" i="30"/>
  <c r="H503" i="30"/>
  <c r="H498" i="30"/>
  <c r="H493" i="30"/>
  <c r="H488" i="30"/>
  <c r="E580" i="30"/>
  <c r="E575" i="30"/>
  <c r="E570" i="30"/>
  <c r="E565" i="30"/>
  <c r="E555" i="30"/>
  <c r="E550" i="30"/>
  <c r="E545" i="30"/>
  <c r="E540" i="30"/>
  <c r="E530" i="30"/>
  <c r="E525" i="30"/>
  <c r="E520" i="30"/>
  <c r="E515" i="30"/>
  <c r="E505" i="30"/>
  <c r="E500" i="30"/>
  <c r="E495" i="30"/>
  <c r="E490" i="30"/>
  <c r="H483" i="30"/>
  <c r="H478" i="30"/>
  <c r="H473" i="30"/>
  <c r="H468" i="30"/>
  <c r="H463" i="30"/>
  <c r="H1237" i="4"/>
  <c r="H1232" i="4"/>
  <c r="H1222" i="4"/>
  <c r="H1212" i="4"/>
  <c r="H1207" i="4"/>
  <c r="H1240" i="4"/>
  <c r="H1235" i="4"/>
  <c r="H1225" i="4"/>
  <c r="H1215" i="4"/>
  <c r="H1210" i="4"/>
  <c r="H1229" i="4"/>
  <c r="H1227" i="4" s="1"/>
  <c r="H1219" i="4"/>
  <c r="H1217" i="4" s="1"/>
  <c r="H28" i="21" l="1"/>
  <c r="H31" i="21"/>
  <c r="H27" i="21"/>
  <c r="H68" i="21"/>
  <c r="H67" i="21"/>
  <c r="H71" i="21"/>
  <c r="H108" i="21"/>
  <c r="H107" i="21"/>
  <c r="H111" i="21"/>
  <c r="H103" i="21"/>
  <c r="H102" i="21"/>
  <c r="H106" i="21"/>
  <c r="H63" i="21"/>
  <c r="H62" i="21"/>
  <c r="H66" i="21"/>
  <c r="H23" i="21"/>
  <c r="H26" i="21"/>
  <c r="H22" i="21"/>
  <c r="H469" i="1"/>
  <c r="H428" i="1"/>
  <c r="H404" i="1"/>
  <c r="H175" i="4"/>
  <c r="H174" i="4"/>
  <c r="H169" i="4"/>
  <c r="H1220" i="4"/>
  <c r="H1230" i="4"/>
  <c r="H417" i="1"/>
  <c r="H427" i="1" s="1"/>
  <c r="H412" i="1"/>
  <c r="H409" i="1"/>
  <c r="H384" i="1"/>
  <c r="H349" i="1"/>
  <c r="H113" i="1"/>
  <c r="H188" i="1"/>
  <c r="H187" i="1"/>
  <c r="H189" i="1" s="1"/>
  <c r="E185" i="1"/>
  <c r="H184" i="1"/>
  <c r="H181" i="1"/>
  <c r="H180" i="1"/>
  <c r="E180" i="1"/>
  <c r="H179" i="1"/>
  <c r="H176" i="1"/>
  <c r="H175" i="1"/>
  <c r="E175" i="1"/>
  <c r="E170" i="1"/>
  <c r="E165" i="1"/>
  <c r="H163" i="1"/>
  <c r="H173" i="1" s="1"/>
  <c r="H162" i="1"/>
  <c r="H172" i="1" s="1"/>
  <c r="E160" i="1"/>
  <c r="H158" i="1"/>
  <c r="H168" i="1" s="1"/>
  <c r="H157" i="1"/>
  <c r="H167" i="1" s="1"/>
  <c r="E155" i="1"/>
  <c r="H154" i="1"/>
  <c r="H151" i="1"/>
  <c r="H150" i="1"/>
  <c r="E150" i="1"/>
  <c r="H149" i="1"/>
  <c r="H146" i="1"/>
  <c r="H145" i="1"/>
  <c r="H143" i="1"/>
  <c r="H142" i="1"/>
  <c r="H457" i="30"/>
  <c r="B245" i="10"/>
  <c r="B2625" i="1"/>
  <c r="H478" i="32"/>
  <c r="H473" i="32"/>
  <c r="H468" i="32"/>
  <c r="H463" i="32"/>
  <c r="H458" i="32"/>
  <c r="H453" i="32"/>
  <c r="H448" i="32"/>
  <c r="B222" i="32"/>
  <c r="H185" i="1" l="1"/>
  <c r="H419" i="1"/>
  <c r="H155" i="1"/>
  <c r="H186" i="1"/>
  <c r="H422" i="1"/>
  <c r="H414" i="1"/>
  <c r="H156" i="1"/>
  <c r="H160" i="1"/>
  <c r="H161" i="1"/>
  <c r="H169" i="1"/>
  <c r="H165" i="1"/>
  <c r="H166" i="1"/>
  <c r="H174" i="1"/>
  <c r="H170" i="1"/>
  <c r="H171" i="1"/>
  <c r="H159" i="1"/>
  <c r="H164" i="1"/>
  <c r="H51" i="1"/>
  <c r="H46" i="1"/>
  <c r="H41" i="1"/>
  <c r="H16" i="1"/>
  <c r="H11" i="1"/>
  <c r="H36" i="1"/>
  <c r="H20" i="1"/>
  <c r="H52" i="1"/>
  <c r="H49" i="1"/>
  <c r="H48" i="1"/>
  <c r="E48" i="1"/>
  <c r="H47" i="1"/>
  <c r="H44" i="1"/>
  <c r="H43" i="1"/>
  <c r="E43" i="1"/>
  <c r="H42" i="1"/>
  <c r="H39" i="1"/>
  <c r="H38" i="1"/>
  <c r="E38" i="1"/>
  <c r="H37" i="1"/>
  <c r="H34" i="1"/>
  <c r="H33" i="1"/>
  <c r="E33" i="1"/>
  <c r="H29" i="1"/>
  <c r="E28" i="1"/>
  <c r="H25" i="1"/>
  <c r="H24" i="1"/>
  <c r="E23" i="1"/>
  <c r="H19" i="1"/>
  <c r="E18" i="1"/>
  <c r="H17" i="1"/>
  <c r="H14" i="1"/>
  <c r="E13" i="1"/>
  <c r="H12" i="1"/>
  <c r="H9" i="1"/>
  <c r="E69" i="1"/>
  <c r="H21" i="1" l="1"/>
  <c r="H18" i="1"/>
  <c r="H27" i="1"/>
  <c r="H23" i="1"/>
  <c r="H429" i="1"/>
  <c r="H424" i="1"/>
  <c r="H26" i="1"/>
  <c r="H30" i="1"/>
  <c r="H31" i="1" s="1"/>
  <c r="H22" i="1"/>
  <c r="E454" i="30"/>
  <c r="E449" i="30"/>
  <c r="E444" i="30"/>
  <c r="E434" i="30"/>
  <c r="E429" i="30"/>
  <c r="E424" i="30"/>
  <c r="H453" i="30"/>
  <c r="H452" i="30"/>
  <c r="H450" i="30"/>
  <c r="H449" i="30"/>
  <c r="H448" i="30"/>
  <c r="H447" i="30"/>
  <c r="H445" i="30"/>
  <c r="H444" i="30"/>
  <c r="H433" i="30"/>
  <c r="H432" i="30"/>
  <c r="H430" i="30"/>
  <c r="H429" i="30"/>
  <c r="E414" i="30"/>
  <c r="E409" i="30"/>
  <c r="E404" i="30"/>
  <c r="E399" i="30"/>
  <c r="E389" i="30"/>
  <c r="E384" i="30"/>
  <c r="E379" i="30"/>
  <c r="E374" i="30"/>
  <c r="H432" i="32"/>
  <c r="H433" i="32"/>
  <c r="H434" i="32"/>
  <c r="H435" i="32"/>
  <c r="H437" i="32"/>
  <c r="H438" i="32"/>
  <c r="H439" i="32"/>
  <c r="H440" i="32"/>
  <c r="H442" i="32"/>
  <c r="H443" i="32"/>
  <c r="H444" i="32"/>
  <c r="H445" i="32"/>
  <c r="H447" i="32"/>
  <c r="H449" i="32"/>
  <c r="H450" i="32"/>
  <c r="H452" i="32"/>
  <c r="H454" i="32"/>
  <c r="H455" i="32"/>
  <c r="E474" i="32"/>
  <c r="E469" i="32"/>
  <c r="E464" i="32"/>
  <c r="E459" i="32"/>
  <c r="E449" i="32"/>
  <c r="E444" i="32"/>
  <c r="E439" i="32"/>
  <c r="E434" i="32"/>
  <c r="E2345" i="1"/>
  <c r="E2340" i="1"/>
  <c r="E2335" i="1"/>
  <c r="E2330" i="1"/>
  <c r="H2303" i="1"/>
  <c r="H2308" i="1"/>
  <c r="H2313" i="1"/>
  <c r="H2318" i="1"/>
  <c r="H2323" i="1"/>
  <c r="E2320" i="1"/>
  <c r="E2315" i="1"/>
  <c r="E2310" i="1"/>
  <c r="E2305" i="1"/>
  <c r="E2290" i="1"/>
  <c r="B3" i="20"/>
  <c r="B554" i="32"/>
  <c r="E1890" i="1"/>
  <c r="E1885" i="1"/>
  <c r="E1880" i="1"/>
  <c r="E1875" i="1"/>
  <c r="E1865" i="1"/>
  <c r="E1860" i="1"/>
  <c r="E1855" i="1"/>
  <c r="E1850" i="1"/>
  <c r="E2620" i="1"/>
  <c r="E2615" i="1"/>
  <c r="E2610" i="1"/>
  <c r="E2605" i="1"/>
  <c r="H2620" i="1"/>
  <c r="H2615" i="1"/>
  <c r="H2610" i="1"/>
  <c r="H2605" i="1"/>
  <c r="H2600" i="1"/>
  <c r="H2595" i="1"/>
  <c r="H2590" i="1"/>
  <c r="H2585" i="1"/>
  <c r="H2580" i="1"/>
  <c r="H2575" i="1"/>
  <c r="E72" i="5"/>
  <c r="E67" i="5"/>
  <c r="E62" i="5"/>
  <c r="E57" i="5"/>
  <c r="H66" i="5"/>
  <c r="H65" i="5"/>
  <c r="H63" i="5"/>
  <c r="H62" i="5"/>
  <c r="E47" i="5"/>
  <c r="E42" i="5"/>
  <c r="E37" i="5"/>
  <c r="E32" i="5"/>
  <c r="H41" i="5"/>
  <c r="H40" i="5"/>
  <c r="H38" i="5"/>
  <c r="H37" i="5"/>
  <c r="E17" i="5"/>
  <c r="E12" i="5"/>
  <c r="H16" i="5"/>
  <c r="H15" i="5"/>
  <c r="H13" i="5"/>
  <c r="H12" i="5"/>
  <c r="E240" i="10"/>
  <c r="E235" i="10"/>
  <c r="E230" i="10"/>
  <c r="E225" i="10"/>
  <c r="E220" i="10"/>
  <c r="H243" i="10"/>
  <c r="H238" i="10"/>
  <c r="H233" i="10"/>
  <c r="H228" i="10"/>
  <c r="H223" i="10"/>
  <c r="H218" i="10"/>
  <c r="H213" i="10"/>
  <c r="H208" i="10"/>
  <c r="H203" i="10"/>
  <c r="H198" i="10"/>
  <c r="H193" i="10"/>
  <c r="H188" i="10"/>
  <c r="E200" i="10"/>
  <c r="H32" i="1" l="1"/>
  <c r="H28" i="1"/>
  <c r="H51" i="31"/>
  <c r="H50" i="31"/>
  <c r="H48" i="31"/>
  <c r="H47" i="31"/>
  <c r="E47" i="31"/>
  <c r="H46" i="31"/>
  <c r="H45" i="31"/>
  <c r="H43" i="31"/>
  <c r="H42" i="31"/>
  <c r="E42" i="31"/>
  <c r="H41" i="31"/>
  <c r="H40" i="31"/>
  <c r="H38" i="31"/>
  <c r="H37" i="31"/>
  <c r="H36" i="31"/>
  <c r="H35" i="31"/>
  <c r="H33" i="31"/>
  <c r="H32" i="31"/>
  <c r="H31" i="31"/>
  <c r="H30" i="31"/>
  <c r="H28" i="31"/>
  <c r="H27" i="31"/>
  <c r="H75" i="31"/>
  <c r="H70" i="31"/>
  <c r="H65" i="31"/>
  <c r="H60" i="31"/>
  <c r="H55" i="31"/>
  <c r="H76" i="31"/>
  <c r="H73" i="31"/>
  <c r="H72" i="31"/>
  <c r="E72" i="31"/>
  <c r="H71" i="31"/>
  <c r="H68" i="31"/>
  <c r="H67" i="31"/>
  <c r="E67" i="31"/>
  <c r="H66" i="31"/>
  <c r="H63" i="31"/>
  <c r="H62" i="31"/>
  <c r="H61" i="31"/>
  <c r="H58" i="31"/>
  <c r="H57" i="31"/>
  <c r="H56" i="31"/>
  <c r="H53" i="31"/>
  <c r="H52" i="31"/>
  <c r="H23" i="31"/>
  <c r="H18" i="31"/>
  <c r="H13" i="31"/>
  <c r="H8" i="31"/>
  <c r="H3" i="31"/>
  <c r="H25" i="31"/>
  <c r="H20" i="31"/>
  <c r="H15" i="31"/>
  <c r="H10" i="31"/>
  <c r="H5" i="31"/>
  <c r="H26" i="31"/>
  <c r="H22" i="31"/>
  <c r="E22" i="31"/>
  <c r="H21" i="31"/>
  <c r="H17" i="31"/>
  <c r="E17" i="31"/>
  <c r="H16" i="31"/>
  <c r="H12" i="31"/>
  <c r="H11" i="31"/>
  <c r="H7" i="31"/>
  <c r="H6" i="31"/>
  <c r="H2" i="31"/>
  <c r="H131" i="16" l="1"/>
  <c r="H136" i="16"/>
  <c r="H135" i="16"/>
  <c r="H134" i="16"/>
  <c r="H133" i="16"/>
  <c r="E132" i="16"/>
  <c r="H128" i="16"/>
  <c r="E127" i="16"/>
  <c r="H126" i="16"/>
  <c r="H123" i="16"/>
  <c r="B65" i="18"/>
  <c r="H80" i="18"/>
  <c r="H79" i="18"/>
  <c r="H78" i="18"/>
  <c r="H77" i="18"/>
  <c r="E76" i="18"/>
  <c r="H75" i="18"/>
  <c r="H72" i="18"/>
  <c r="E71" i="18"/>
  <c r="H70" i="18"/>
  <c r="H67" i="18"/>
  <c r="H49" i="14"/>
  <c r="H51" i="23"/>
  <c r="H50" i="23"/>
  <c r="H49" i="23"/>
  <c r="H48" i="23"/>
  <c r="E47" i="23"/>
  <c r="H46" i="23"/>
  <c r="H43" i="23"/>
  <c r="E42" i="23"/>
  <c r="H41" i="23"/>
  <c r="H38" i="23"/>
  <c r="H33" i="20"/>
  <c r="H32" i="20"/>
  <c r="H31" i="20"/>
  <c r="H30" i="20"/>
  <c r="E29" i="20"/>
  <c r="H28" i="20"/>
  <c r="H25" i="20"/>
  <c r="E24" i="20"/>
  <c r="H23" i="20"/>
  <c r="H20" i="20"/>
  <c r="E32" i="16"/>
  <c r="E27" i="16"/>
  <c r="E22" i="16"/>
  <c r="E17" i="16"/>
  <c r="E12" i="16"/>
  <c r="E7" i="16"/>
  <c r="H48" i="24"/>
  <c r="H47" i="24"/>
  <c r="H46" i="24"/>
  <c r="H45" i="24"/>
  <c r="E44" i="24"/>
  <c r="H43" i="24"/>
  <c r="H40" i="24"/>
  <c r="H39" i="24"/>
  <c r="E39" i="24"/>
  <c r="H38" i="24"/>
  <c r="H35" i="24"/>
  <c r="H34" i="24"/>
  <c r="H33" i="24"/>
  <c r="H32" i="24"/>
  <c r="H31" i="24"/>
  <c r="H30" i="24"/>
  <c r="E29" i="24"/>
  <c r="H28" i="24"/>
  <c r="H25" i="24"/>
  <c r="H24" i="24"/>
  <c r="E24" i="24"/>
  <c r="H23" i="24"/>
  <c r="H20" i="24"/>
  <c r="H19" i="24"/>
  <c r="H7" i="24"/>
  <c r="H2" i="24"/>
  <c r="H26" i="23"/>
  <c r="B70" i="19"/>
  <c r="H29" i="24" l="1"/>
  <c r="H44" i="24"/>
  <c r="H81" i="26"/>
  <c r="H76" i="26"/>
  <c r="H71" i="26"/>
  <c r="H66" i="26"/>
  <c r="H61" i="26"/>
  <c r="H56" i="26"/>
  <c r="H51" i="26"/>
  <c r="E32" i="23"/>
  <c r="E27" i="23"/>
  <c r="E22" i="23"/>
  <c r="E17" i="23"/>
  <c r="E12" i="23"/>
  <c r="E7" i="23"/>
  <c r="E12" i="24"/>
  <c r="E7" i="24"/>
  <c r="E133" i="22"/>
  <c r="E128" i="22"/>
  <c r="E304" i="22"/>
  <c r="E299" i="22"/>
  <c r="E294" i="22"/>
  <c r="E289" i="22"/>
  <c r="E284" i="22"/>
  <c r="E279" i="22"/>
  <c r="E168" i="22"/>
  <c r="E163" i="22"/>
  <c r="E158" i="22"/>
  <c r="E153" i="22"/>
  <c r="E148" i="22"/>
  <c r="E143" i="22"/>
  <c r="E269" i="22"/>
  <c r="E264" i="22"/>
  <c r="E259" i="22"/>
  <c r="E254" i="22"/>
  <c r="E249" i="22"/>
  <c r="E244" i="22"/>
  <c r="E183" i="22"/>
  <c r="E178" i="22"/>
  <c r="E14" i="20"/>
  <c r="E9" i="20"/>
  <c r="H50" i="20"/>
  <c r="H49" i="20"/>
  <c r="H48" i="20"/>
  <c r="H47" i="20"/>
  <c r="E46" i="20"/>
  <c r="H45" i="20"/>
  <c r="H42" i="20"/>
  <c r="E41" i="20"/>
  <c r="H40" i="20"/>
  <c r="H37" i="20"/>
  <c r="E49" i="19"/>
  <c r="E44" i="19"/>
  <c r="E39" i="19"/>
  <c r="E34" i="19"/>
  <c r="E29" i="19"/>
  <c r="E24" i="19"/>
  <c r="E65" i="19"/>
  <c r="E60" i="19"/>
  <c r="E12" i="19"/>
  <c r="E7" i="19"/>
  <c r="E12" i="29" l="1"/>
  <c r="E7" i="29"/>
  <c r="E102" i="16"/>
  <c r="E97" i="16"/>
  <c r="E92" i="16"/>
  <c r="E87" i="16"/>
  <c r="E82" i="16"/>
  <c r="E77" i="16"/>
  <c r="E67" i="16"/>
  <c r="E62" i="16"/>
  <c r="E57" i="16"/>
  <c r="E52" i="16"/>
  <c r="E47" i="16"/>
  <c r="E42" i="16"/>
  <c r="E117" i="16"/>
  <c r="E112" i="16"/>
  <c r="E53" i="14"/>
  <c r="E48" i="14"/>
  <c r="E1415" i="1"/>
  <c r="E1410" i="1"/>
  <c r="E1405" i="1"/>
  <c r="E1400" i="1"/>
  <c r="E1395" i="1"/>
  <c r="E1390" i="1"/>
  <c r="E2657" i="1"/>
  <c r="E2652" i="1"/>
  <c r="E2647" i="1"/>
  <c r="E2642" i="1"/>
  <c r="E2637" i="1"/>
  <c r="E2632" i="1"/>
  <c r="E308" i="9"/>
  <c r="E303" i="9"/>
  <c r="E298" i="9"/>
  <c r="E293" i="9"/>
  <c r="E288" i="9"/>
  <c r="E283" i="9"/>
  <c r="E432" i="4"/>
  <c r="E427" i="4"/>
  <c r="E187" i="4"/>
  <c r="E182" i="4"/>
  <c r="E28" i="9"/>
  <c r="E23" i="9"/>
  <c r="E12" i="9"/>
  <c r="E7" i="9"/>
  <c r="E458" i="12"/>
  <c r="E453" i="12"/>
  <c r="H77" i="26" l="1"/>
  <c r="H72" i="26"/>
  <c r="H67" i="26"/>
  <c r="H62" i="26"/>
  <c r="H57" i="26"/>
  <c r="H52" i="26"/>
  <c r="H47" i="26"/>
  <c r="H42" i="26"/>
  <c r="H117" i="26"/>
  <c r="H112" i="26"/>
  <c r="H107" i="26"/>
  <c r="H102" i="26"/>
  <c r="H97" i="26"/>
  <c r="H92" i="26"/>
  <c r="H87" i="26"/>
  <c r="H82" i="26"/>
  <c r="H158" i="26"/>
  <c r="H153" i="26"/>
  <c r="H148" i="26"/>
  <c r="H143" i="26"/>
  <c r="H138" i="26"/>
  <c r="H133" i="26"/>
  <c r="H128" i="26"/>
  <c r="H129" i="26"/>
  <c r="H134" i="26"/>
  <c r="H139" i="26"/>
  <c r="H144" i="26"/>
  <c r="H149" i="26"/>
  <c r="H154" i="26"/>
  <c r="H159" i="26"/>
  <c r="H123" i="26"/>
  <c r="H238" i="26"/>
  <c r="H233" i="26"/>
  <c r="H228" i="26"/>
  <c r="H223" i="26"/>
  <c r="H218" i="26"/>
  <c r="H213" i="26"/>
  <c r="H208" i="26"/>
  <c r="H203" i="26"/>
  <c r="H42" i="12"/>
  <c r="H72" i="12" s="1"/>
  <c r="H330" i="12" l="1"/>
  <c r="H332" i="12"/>
  <c r="H327" i="12"/>
  <c r="H322" i="12"/>
  <c r="H344" i="12"/>
  <c r="H11" i="12"/>
  <c r="H6" i="12"/>
  <c r="B247" i="10"/>
  <c r="H121" i="26"/>
  <c r="H116" i="26"/>
  <c r="H111" i="26"/>
  <c r="H106" i="26"/>
  <c r="H101" i="26"/>
  <c r="H96" i="26"/>
  <c r="H91" i="26"/>
  <c r="H86" i="26"/>
  <c r="H162" i="26"/>
  <c r="H157" i="26"/>
  <c r="H152" i="26"/>
  <c r="H147" i="26"/>
  <c r="H142" i="26"/>
  <c r="H137" i="26"/>
  <c r="H132" i="26"/>
  <c r="H127" i="26"/>
  <c r="H242" i="26"/>
  <c r="H237" i="26"/>
  <c r="H232" i="26"/>
  <c r="H227" i="26"/>
  <c r="H222" i="26"/>
  <c r="H217" i="26"/>
  <c r="H212" i="26"/>
  <c r="H207" i="26"/>
  <c r="H87" i="12" l="1"/>
  <c r="H97" i="12" s="1"/>
  <c r="H82" i="12"/>
  <c r="H112" i="12" s="1"/>
  <c r="H74" i="12"/>
  <c r="H47" i="12"/>
  <c r="H57" i="12" s="1"/>
  <c r="H62" i="12" l="1"/>
  <c r="H67" i="12"/>
  <c r="H102" i="12"/>
  <c r="H107" i="12"/>
  <c r="H92" i="12"/>
  <c r="H52" i="12"/>
  <c r="E424" i="32"/>
  <c r="E419" i="32"/>
  <c r="E414" i="32"/>
  <c r="E409" i="32"/>
  <c r="E404" i="32"/>
  <c r="E399" i="32"/>
  <c r="E394" i="32"/>
  <c r="H335" i="12"/>
  <c r="H198" i="12"/>
  <c r="H323" i="12"/>
  <c r="H331" i="12"/>
  <c r="H336" i="12"/>
  <c r="H340" i="12"/>
  <c r="H342" i="12" s="1"/>
  <c r="H341" i="12"/>
  <c r="H350" i="12"/>
  <c r="H354" i="12"/>
  <c r="E348" i="12"/>
  <c r="E343" i="12"/>
  <c r="E338" i="12"/>
  <c r="E333" i="12"/>
  <c r="E328" i="12"/>
  <c r="E323" i="12"/>
  <c r="E7" i="12"/>
  <c r="E12" i="12"/>
  <c r="E17" i="12"/>
  <c r="E22" i="12"/>
  <c r="E27" i="12"/>
  <c r="E32" i="12"/>
  <c r="H470" i="21"/>
  <c r="E493" i="21"/>
  <c r="E488" i="21"/>
  <c r="E483" i="21"/>
  <c r="E478" i="21"/>
  <c r="E473" i="21"/>
  <c r="E468" i="21"/>
  <c r="E463" i="21"/>
  <c r="E453" i="21"/>
  <c r="E448" i="21"/>
  <c r="E443" i="21"/>
  <c r="E438" i="21"/>
  <c r="E433" i="21"/>
  <c r="E428" i="21"/>
  <c r="E423" i="21"/>
  <c r="E573" i="21"/>
  <c r="E568" i="21"/>
  <c r="E563" i="21"/>
  <c r="E558" i="21"/>
  <c r="E553" i="21"/>
  <c r="E548" i="21"/>
  <c r="E543" i="21"/>
  <c r="H502" i="21"/>
  <c r="H348" i="12" l="1"/>
  <c r="H349" i="12" s="1"/>
  <c r="H352" i="12"/>
  <c r="H328" i="12"/>
  <c r="H329" i="12" s="1"/>
  <c r="H324" i="12"/>
  <c r="H337" i="12"/>
  <c r="H333" i="12"/>
  <c r="H345" i="12"/>
  <c r="H347" i="12" s="1"/>
  <c r="H346" i="12"/>
  <c r="H351" i="12"/>
  <c r="B122" i="26"/>
  <c r="E117" i="26"/>
  <c r="E112" i="26"/>
  <c r="E107" i="26"/>
  <c r="E102" i="26"/>
  <c r="E97" i="26"/>
  <c r="E92" i="26"/>
  <c r="E87" i="26"/>
  <c r="E77" i="26"/>
  <c r="E72" i="26"/>
  <c r="E67" i="26"/>
  <c r="E62" i="26"/>
  <c r="E57" i="26"/>
  <c r="E52" i="26"/>
  <c r="E47" i="26"/>
  <c r="E158" i="26"/>
  <c r="E153" i="26"/>
  <c r="E148" i="26"/>
  <c r="E143" i="26"/>
  <c r="E138" i="26"/>
  <c r="E133" i="26"/>
  <c r="E128" i="26"/>
  <c r="E238" i="26"/>
  <c r="E233" i="26"/>
  <c r="E228" i="26"/>
  <c r="E223" i="26"/>
  <c r="E218" i="26"/>
  <c r="E213" i="26"/>
  <c r="E208" i="26"/>
  <c r="E198" i="26"/>
  <c r="E193" i="26"/>
  <c r="E188" i="26"/>
  <c r="E183" i="26"/>
  <c r="E178" i="26"/>
  <c r="E173" i="26"/>
  <c r="E168" i="26"/>
  <c r="B35" i="20"/>
  <c r="B34" i="20"/>
  <c r="E438" i="17"/>
  <c r="E433" i="17"/>
  <c r="E428" i="17"/>
  <c r="E423" i="17"/>
  <c r="E418" i="17"/>
  <c r="E413" i="17"/>
  <c r="E408" i="17"/>
  <c r="H5" i="27"/>
  <c r="H10" i="27"/>
  <c r="H353" i="32"/>
  <c r="E464" i="22"/>
  <c r="E459" i="22"/>
  <c r="E454" i="22"/>
  <c r="E449" i="22"/>
  <c r="E444" i="22"/>
  <c r="E439" i="22"/>
  <c r="E434" i="22"/>
  <c r="E424" i="22"/>
  <c r="E419" i="22"/>
  <c r="E414" i="22"/>
  <c r="E409" i="22"/>
  <c r="E404" i="22"/>
  <c r="E399" i="22"/>
  <c r="E394" i="22"/>
  <c r="E106" i="19"/>
  <c r="E101" i="19"/>
  <c r="E96" i="19"/>
  <c r="E91" i="19"/>
  <c r="E86" i="19"/>
  <c r="E81" i="19"/>
  <c r="E76" i="19"/>
  <c r="H84" i="15"/>
  <c r="H83" i="15"/>
  <c r="H82" i="15"/>
  <c r="H81" i="15"/>
  <c r="E80" i="15"/>
  <c r="H79" i="15"/>
  <c r="H76" i="15"/>
  <c r="E75" i="15"/>
  <c r="H74" i="15"/>
  <c r="H71" i="15"/>
  <c r="E70" i="15"/>
  <c r="H69" i="15"/>
  <c r="H66" i="15"/>
  <c r="E65" i="15"/>
  <c r="H64" i="15"/>
  <c r="H61" i="15"/>
  <c r="E60" i="15"/>
  <c r="H59" i="15"/>
  <c r="H58" i="15"/>
  <c r="H63" i="15" s="1"/>
  <c r="H57" i="15"/>
  <c r="H62" i="15" s="1"/>
  <c r="H56" i="15"/>
  <c r="E55" i="15"/>
  <c r="H54" i="15"/>
  <c r="H51" i="15"/>
  <c r="H50" i="15"/>
  <c r="E50" i="15"/>
  <c r="H49" i="15"/>
  <c r="H46" i="15"/>
  <c r="H45" i="15"/>
  <c r="H42" i="14"/>
  <c r="H41" i="14"/>
  <c r="H40" i="14"/>
  <c r="H39" i="14"/>
  <c r="H38" i="14"/>
  <c r="E38" i="14"/>
  <c r="H37" i="14"/>
  <c r="H34" i="14"/>
  <c r="E33" i="14"/>
  <c r="H32" i="14"/>
  <c r="H29" i="14"/>
  <c r="E28" i="14"/>
  <c r="H27" i="14"/>
  <c r="H24" i="14"/>
  <c r="E23" i="14"/>
  <c r="H22" i="14"/>
  <c r="H19" i="14"/>
  <c r="E18" i="14"/>
  <c r="H17" i="14"/>
  <c r="H16" i="14"/>
  <c r="H21" i="14" s="1"/>
  <c r="H15" i="14"/>
  <c r="H20" i="14" s="1"/>
  <c r="H14" i="14"/>
  <c r="H13" i="14"/>
  <c r="E13" i="14"/>
  <c r="H12" i="14"/>
  <c r="H9" i="14"/>
  <c r="H8" i="14"/>
  <c r="E8" i="14"/>
  <c r="H7" i="14"/>
  <c r="H4" i="14"/>
  <c r="H3" i="14"/>
  <c r="E134" i="14"/>
  <c r="E129" i="14"/>
  <c r="E124" i="14"/>
  <c r="E119" i="14"/>
  <c r="E114" i="14"/>
  <c r="E109" i="14"/>
  <c r="E104" i="14"/>
  <c r="E384" i="22"/>
  <c r="E379" i="22"/>
  <c r="E374" i="22"/>
  <c r="E369" i="22"/>
  <c r="E364" i="22"/>
  <c r="E359" i="22"/>
  <c r="E354" i="22"/>
  <c r="E344" i="22"/>
  <c r="E339" i="22"/>
  <c r="E334" i="22"/>
  <c r="E329" i="22"/>
  <c r="E324" i="22"/>
  <c r="E319" i="22"/>
  <c r="E314" i="22"/>
  <c r="E117" i="22"/>
  <c r="E112" i="22"/>
  <c r="E107" i="22"/>
  <c r="E102" i="22"/>
  <c r="E97" i="22"/>
  <c r="E92" i="22"/>
  <c r="E87" i="22"/>
  <c r="E77" i="22"/>
  <c r="E72" i="22"/>
  <c r="E67" i="22"/>
  <c r="E62" i="22"/>
  <c r="E57" i="22"/>
  <c r="E52" i="22"/>
  <c r="E47" i="22"/>
  <c r="E37" i="22"/>
  <c r="E32" i="22"/>
  <c r="E27" i="22"/>
  <c r="E22" i="22"/>
  <c r="E17" i="22"/>
  <c r="E12" i="22"/>
  <c r="E7" i="22"/>
  <c r="B242" i="21"/>
  <c r="H126" i="21"/>
  <c r="H128" i="21"/>
  <c r="H131" i="21"/>
  <c r="H133" i="21"/>
  <c r="H134" i="21"/>
  <c r="H135" i="21"/>
  <c r="H138" i="21"/>
  <c r="H140" i="21"/>
  <c r="H143" i="21"/>
  <c r="H148" i="21"/>
  <c r="H153" i="21"/>
  <c r="H158" i="21"/>
  <c r="H159" i="21"/>
  <c r="H160" i="21"/>
  <c r="H161" i="21"/>
  <c r="H163" i="21"/>
  <c r="E237" i="21"/>
  <c r="E232" i="21"/>
  <c r="E227" i="21"/>
  <c r="E222" i="21"/>
  <c r="E217" i="21"/>
  <c r="E212" i="21"/>
  <c r="E207" i="21"/>
  <c r="E197" i="21"/>
  <c r="E192" i="21"/>
  <c r="E187" i="21"/>
  <c r="E182" i="21"/>
  <c r="E177" i="21"/>
  <c r="E172" i="21"/>
  <c r="E167" i="21"/>
  <c r="E157" i="21"/>
  <c r="E152" i="21"/>
  <c r="E147" i="21"/>
  <c r="E142" i="21"/>
  <c r="E137" i="21"/>
  <c r="E132" i="21"/>
  <c r="E127" i="21"/>
  <c r="H82" i="30"/>
  <c r="H42" i="30"/>
  <c r="E78" i="30"/>
  <c r="E73" i="30"/>
  <c r="E68" i="30"/>
  <c r="E63" i="30"/>
  <c r="E58" i="30"/>
  <c r="E53" i="30"/>
  <c r="E48" i="30"/>
  <c r="E38" i="30"/>
  <c r="E33" i="30"/>
  <c r="E28" i="30"/>
  <c r="E23" i="30"/>
  <c r="E18" i="30"/>
  <c r="E13" i="30"/>
  <c r="E8" i="30"/>
  <c r="E479" i="17"/>
  <c r="E474" i="17"/>
  <c r="E469" i="17"/>
  <c r="E464" i="17"/>
  <c r="E459" i="17"/>
  <c r="E454" i="17"/>
  <c r="E449" i="17"/>
  <c r="E398" i="17"/>
  <c r="E393" i="17"/>
  <c r="E388" i="17"/>
  <c r="E383" i="17"/>
  <c r="E378" i="17"/>
  <c r="E373" i="17"/>
  <c r="E368" i="17"/>
  <c r="H251" i="17"/>
  <c r="E277" i="17"/>
  <c r="E272" i="17"/>
  <c r="E267" i="17"/>
  <c r="E262" i="17"/>
  <c r="E257" i="17"/>
  <c r="E252" i="17"/>
  <c r="E247" i="17"/>
  <c r="E237" i="17"/>
  <c r="E232" i="17"/>
  <c r="E227" i="17"/>
  <c r="E222" i="17"/>
  <c r="E217" i="17"/>
  <c r="E212" i="17"/>
  <c r="E207" i="17"/>
  <c r="E197" i="17"/>
  <c r="E192" i="17"/>
  <c r="E187" i="17"/>
  <c r="E182" i="17"/>
  <c r="E177" i="17"/>
  <c r="E172" i="17"/>
  <c r="E167" i="17"/>
  <c r="E117" i="17"/>
  <c r="E112" i="17"/>
  <c r="E107" i="17"/>
  <c r="E102" i="17"/>
  <c r="E97" i="17"/>
  <c r="E92" i="17"/>
  <c r="E87" i="17"/>
  <c r="E157" i="17"/>
  <c r="E152" i="17"/>
  <c r="E147" i="17"/>
  <c r="E142" i="17"/>
  <c r="E137" i="17"/>
  <c r="E132" i="17"/>
  <c r="E127" i="17"/>
  <c r="H91" i="17"/>
  <c r="H86" i="17"/>
  <c r="H121" i="17"/>
  <c r="H161" i="17"/>
  <c r="H131" i="17"/>
  <c r="H126" i="17"/>
  <c r="H41" i="17"/>
  <c r="H11" i="17"/>
  <c r="E77" i="17"/>
  <c r="E72" i="17"/>
  <c r="E67" i="17"/>
  <c r="E62" i="17"/>
  <c r="E57" i="17"/>
  <c r="E52" i="17"/>
  <c r="E47" i="17"/>
  <c r="E37" i="17"/>
  <c r="E32" i="17"/>
  <c r="E27" i="17"/>
  <c r="E22" i="17"/>
  <c r="E17" i="17"/>
  <c r="E12" i="17"/>
  <c r="E7" i="17"/>
  <c r="E94" i="14"/>
  <c r="E89" i="14"/>
  <c r="E84" i="14"/>
  <c r="E79" i="14"/>
  <c r="E74" i="14"/>
  <c r="E69" i="14"/>
  <c r="E64" i="14"/>
  <c r="E38" i="15"/>
  <c r="E33" i="15"/>
  <c r="E28" i="15"/>
  <c r="E23" i="15"/>
  <c r="E18" i="15"/>
  <c r="E13" i="15"/>
  <c r="E8" i="15"/>
  <c r="H39" i="15"/>
  <c r="H40" i="15"/>
  <c r="H41" i="15"/>
  <c r="H42" i="15"/>
  <c r="H15" i="15"/>
  <c r="H16" i="15"/>
  <c r="B3" i="10"/>
  <c r="B4" i="10"/>
  <c r="B2626" i="1"/>
  <c r="B44" i="15"/>
  <c r="B43" i="15"/>
  <c r="E120" i="10"/>
  <c r="E115" i="10"/>
  <c r="E110" i="10"/>
  <c r="E105" i="10"/>
  <c r="E100" i="10"/>
  <c r="E95" i="10"/>
  <c r="E90" i="10"/>
  <c r="E40" i="10"/>
  <c r="E35" i="10"/>
  <c r="E30" i="10"/>
  <c r="E25" i="10"/>
  <c r="E20" i="10"/>
  <c r="E15" i="10"/>
  <c r="E10" i="10"/>
  <c r="E80" i="10"/>
  <c r="E75" i="10"/>
  <c r="E70" i="10"/>
  <c r="E65" i="10"/>
  <c r="E60" i="10"/>
  <c r="E55" i="10"/>
  <c r="E50" i="10"/>
  <c r="E498" i="12"/>
  <c r="E493" i="12"/>
  <c r="E488" i="12"/>
  <c r="E483" i="12"/>
  <c r="E478" i="12"/>
  <c r="E473" i="12"/>
  <c r="E468" i="12"/>
  <c r="E443" i="12"/>
  <c r="E438" i="12"/>
  <c r="E433" i="12"/>
  <c r="E428" i="12"/>
  <c r="E423" i="12"/>
  <c r="E418" i="12"/>
  <c r="E413" i="12"/>
  <c r="E403" i="12"/>
  <c r="E398" i="12"/>
  <c r="E393" i="12"/>
  <c r="E388" i="12"/>
  <c r="E383" i="12"/>
  <c r="E378" i="12"/>
  <c r="E373" i="12"/>
  <c r="E313" i="12"/>
  <c r="E308" i="12"/>
  <c r="E303" i="12"/>
  <c r="E298" i="12"/>
  <c r="E293" i="12"/>
  <c r="E288" i="12"/>
  <c r="E283" i="12"/>
  <c r="E273" i="12"/>
  <c r="E268" i="12"/>
  <c r="E263" i="12"/>
  <c r="E258" i="12"/>
  <c r="E253" i="12"/>
  <c r="E248" i="12"/>
  <c r="E243" i="12"/>
  <c r="E233" i="12"/>
  <c r="E228" i="12"/>
  <c r="E223" i="12"/>
  <c r="E218" i="12"/>
  <c r="E213" i="12"/>
  <c r="E208" i="12"/>
  <c r="E203" i="12"/>
  <c r="E192" i="12"/>
  <c r="E187" i="12"/>
  <c r="E182" i="12"/>
  <c r="E177" i="12"/>
  <c r="E172" i="12"/>
  <c r="E167" i="12"/>
  <c r="E162" i="12"/>
  <c r="E152" i="12"/>
  <c r="E147" i="12"/>
  <c r="E142" i="12"/>
  <c r="E137" i="12"/>
  <c r="E132" i="12"/>
  <c r="E127" i="12"/>
  <c r="E122" i="12"/>
  <c r="E72" i="12"/>
  <c r="E67" i="12"/>
  <c r="E62" i="12"/>
  <c r="E57" i="12"/>
  <c r="E52" i="12"/>
  <c r="E47" i="12"/>
  <c r="E42" i="12"/>
  <c r="E112" i="12"/>
  <c r="E107" i="12"/>
  <c r="E102" i="12"/>
  <c r="E97" i="12"/>
  <c r="E92" i="12"/>
  <c r="E87" i="12"/>
  <c r="E82" i="12"/>
  <c r="H338" i="12" l="1"/>
  <c r="H339" i="12" s="1"/>
  <c r="H334" i="12"/>
  <c r="H55" i="15"/>
  <c r="H80" i="15"/>
  <c r="H144" i="21"/>
  <c r="H145" i="21"/>
  <c r="H139" i="21"/>
  <c r="H60" i="15"/>
  <c r="H67" i="15"/>
  <c r="H68" i="15"/>
  <c r="H18" i="14"/>
  <c r="H25" i="14"/>
  <c r="H26" i="14"/>
  <c r="H155" i="21"/>
  <c r="H154" i="21"/>
  <c r="H149" i="21"/>
  <c r="H136" i="21"/>
  <c r="H38" i="15"/>
  <c r="H491" i="12"/>
  <c r="H490" i="12"/>
  <c r="H481" i="12"/>
  <c r="H480" i="12"/>
  <c r="H502" i="12"/>
  <c r="H499" i="12"/>
  <c r="H498" i="12"/>
  <c r="H497" i="12"/>
  <c r="H494" i="12"/>
  <c r="H493" i="12"/>
  <c r="H492" i="12"/>
  <c r="H489" i="12"/>
  <c r="H487" i="12"/>
  <c r="H484" i="12"/>
  <c r="H483" i="12"/>
  <c r="H482" i="12"/>
  <c r="H479" i="12"/>
  <c r="H477" i="12"/>
  <c r="H474" i="12"/>
  <c r="H473" i="12"/>
  <c r="H472" i="12"/>
  <c r="H469" i="12"/>
  <c r="H468" i="12"/>
  <c r="H467" i="12"/>
  <c r="H464" i="12"/>
  <c r="H463" i="12"/>
  <c r="H196" i="12"/>
  <c r="H193" i="12"/>
  <c r="H192" i="12"/>
  <c r="H191" i="12"/>
  <c r="H188" i="12"/>
  <c r="H187" i="12"/>
  <c r="H186" i="12"/>
  <c r="H185" i="12"/>
  <c r="H184" i="12"/>
  <c r="H183" i="12"/>
  <c r="H181" i="12"/>
  <c r="H178" i="12"/>
  <c r="H177" i="12"/>
  <c r="H176" i="12"/>
  <c r="H175" i="12"/>
  <c r="H174" i="12"/>
  <c r="H173" i="12"/>
  <c r="H172" i="12"/>
  <c r="H171" i="12"/>
  <c r="H168" i="12"/>
  <c r="H167" i="12"/>
  <c r="H166" i="12"/>
  <c r="H163" i="12"/>
  <c r="H162" i="12"/>
  <c r="H161" i="12"/>
  <c r="H158" i="12"/>
  <c r="H157" i="12"/>
  <c r="H447" i="12"/>
  <c r="H444" i="12"/>
  <c r="H443" i="12"/>
  <c r="H442" i="12"/>
  <c r="H439" i="12"/>
  <c r="H438" i="12"/>
  <c r="H437" i="12"/>
  <c r="H436" i="12"/>
  <c r="H435" i="12"/>
  <c r="H434" i="12"/>
  <c r="H433" i="12"/>
  <c r="H432" i="12"/>
  <c r="H429" i="12"/>
  <c r="H428" i="12"/>
  <c r="H427" i="12"/>
  <c r="H426" i="12"/>
  <c r="H425" i="12"/>
  <c r="H424" i="12"/>
  <c r="H422" i="12"/>
  <c r="H419" i="12"/>
  <c r="H418" i="12"/>
  <c r="H417" i="12"/>
  <c r="H414" i="12"/>
  <c r="H413" i="12"/>
  <c r="H412" i="12"/>
  <c r="H409" i="12"/>
  <c r="H408" i="12"/>
  <c r="H407" i="12"/>
  <c r="H404" i="12"/>
  <c r="H403" i="12"/>
  <c r="H402" i="12"/>
  <c r="H399" i="12"/>
  <c r="H398" i="12"/>
  <c r="H397" i="12"/>
  <c r="H396" i="12"/>
  <c r="H395" i="12"/>
  <c r="H394" i="12"/>
  <c r="H393" i="12"/>
  <c r="H392" i="12"/>
  <c r="H389" i="12"/>
  <c r="H388" i="12"/>
  <c r="H387" i="12"/>
  <c r="H386" i="12"/>
  <c r="H385" i="12"/>
  <c r="H384" i="12"/>
  <c r="H383" i="12"/>
  <c r="H382" i="12"/>
  <c r="H379" i="12"/>
  <c r="H378" i="12"/>
  <c r="H377" i="12"/>
  <c r="H374" i="12"/>
  <c r="H373" i="12"/>
  <c r="H372" i="12"/>
  <c r="H369" i="12"/>
  <c r="H368" i="12"/>
  <c r="H156" i="12"/>
  <c r="H153" i="12"/>
  <c r="H152" i="12"/>
  <c r="H151" i="12"/>
  <c r="H148" i="12"/>
  <c r="H147" i="12"/>
  <c r="H146" i="12"/>
  <c r="H145" i="12"/>
  <c r="H144" i="12"/>
  <c r="H143" i="12"/>
  <c r="H142" i="12"/>
  <c r="H141" i="12"/>
  <c r="H138" i="12"/>
  <c r="H137" i="12"/>
  <c r="H136" i="12"/>
  <c r="H135" i="12"/>
  <c r="H134" i="12"/>
  <c r="H133" i="12"/>
  <c r="H132" i="12"/>
  <c r="H131" i="12"/>
  <c r="H128" i="12"/>
  <c r="H127" i="12"/>
  <c r="H126" i="12"/>
  <c r="H123" i="12"/>
  <c r="H122" i="12"/>
  <c r="H121" i="12"/>
  <c r="H118" i="12"/>
  <c r="H117" i="12"/>
  <c r="H315" i="12"/>
  <c r="H291" i="12"/>
  <c r="H290" i="12"/>
  <c r="H295" i="12" s="1"/>
  <c r="H300" i="12" l="1"/>
  <c r="H305" i="12" s="1"/>
  <c r="H301" i="12"/>
  <c r="H311" i="12" s="1"/>
  <c r="H296" i="12"/>
  <c r="H150" i="21"/>
  <c r="H73" i="15"/>
  <c r="H78" i="15"/>
  <c r="H72" i="15"/>
  <c r="H77" i="15"/>
  <c r="H65" i="15"/>
  <c r="H30" i="14"/>
  <c r="H35" i="14"/>
  <c r="H23" i="14"/>
  <c r="H31" i="14"/>
  <c r="H36" i="14"/>
  <c r="H141" i="21"/>
  <c r="H146" i="21"/>
  <c r="H488" i="12"/>
  <c r="H478" i="12"/>
  <c r="H310" i="12"/>
  <c r="H423" i="12"/>
  <c r="H182" i="12"/>
  <c r="E2268" i="1"/>
  <c r="E2263" i="1"/>
  <c r="E2258" i="1"/>
  <c r="E2253" i="1"/>
  <c r="E2243" i="1"/>
  <c r="E2238" i="1"/>
  <c r="E2233" i="1"/>
  <c r="E2228" i="1"/>
  <c r="E2218" i="1"/>
  <c r="E2213" i="1"/>
  <c r="E2208" i="1"/>
  <c r="E2203" i="1"/>
  <c r="E2193" i="1"/>
  <c r="E2188" i="1"/>
  <c r="E2183" i="1"/>
  <c r="E2178" i="1"/>
  <c r="E2168" i="1"/>
  <c r="E2163" i="1"/>
  <c r="E2158" i="1"/>
  <c r="E2153" i="1"/>
  <c r="E2143" i="1"/>
  <c r="E2138" i="1"/>
  <c r="E2133" i="1"/>
  <c r="E2128" i="1"/>
  <c r="E2118" i="1"/>
  <c r="E2113" i="1"/>
  <c r="E2108" i="1"/>
  <c r="E2103" i="1"/>
  <c r="H75" i="15" l="1"/>
  <c r="H70" i="15"/>
  <c r="H33" i="14"/>
  <c r="H28" i="14"/>
  <c r="H151" i="21"/>
  <c r="H156" i="21"/>
  <c r="H2196" i="1"/>
  <c r="H2191" i="1"/>
  <c r="H2186" i="1"/>
  <c r="H2181" i="1"/>
  <c r="H2176" i="1"/>
  <c r="H2171" i="1"/>
  <c r="H2166" i="1"/>
  <c r="H2161" i="1"/>
  <c r="H2156" i="1"/>
  <c r="H2151" i="1"/>
  <c r="H2146" i="1"/>
  <c r="H2141" i="1"/>
  <c r="H2136" i="1"/>
  <c r="H2131" i="1"/>
  <c r="H2126" i="1"/>
  <c r="H2272" i="1" l="1"/>
  <c r="H2267" i="1"/>
  <c r="H2262" i="1"/>
  <c r="H2257" i="1"/>
  <c r="H2252" i="1"/>
  <c r="H2247" i="1"/>
  <c r="H2242" i="1"/>
  <c r="H2237" i="1"/>
  <c r="H2232" i="1"/>
  <c r="H2227" i="1"/>
  <c r="H2222" i="1"/>
  <c r="H2217" i="1"/>
  <c r="H2212" i="1"/>
  <c r="H2207" i="1"/>
  <c r="H2202" i="1"/>
  <c r="H2121" i="1"/>
  <c r="H2116" i="1"/>
  <c r="H2111" i="1"/>
  <c r="H2106" i="1"/>
  <c r="H2101" i="1"/>
  <c r="H2096" i="1"/>
  <c r="H2091" i="1"/>
  <c r="H2086" i="1"/>
  <c r="H2081" i="1"/>
  <c r="H2076" i="1"/>
  <c r="H234" i="22"/>
  <c r="H229" i="22"/>
  <c r="H224" i="22"/>
  <c r="H219" i="22"/>
  <c r="H214" i="22"/>
  <c r="H93" i="33"/>
  <c r="B4" i="33"/>
  <c r="H317" i="21" l="1"/>
  <c r="H316" i="21"/>
  <c r="H314" i="21"/>
  <c r="H313" i="21"/>
  <c r="H312" i="21"/>
  <c r="H311" i="21"/>
  <c r="H309" i="21"/>
  <c r="H308" i="21"/>
  <c r="H307" i="21"/>
  <c r="H306" i="21"/>
  <c r="H304" i="21"/>
  <c r="H303" i="21"/>
  <c r="H302" i="21"/>
  <c r="H301" i="21"/>
  <c r="H299" i="21"/>
  <c r="H298" i="21"/>
  <c r="H297" i="21"/>
  <c r="H296" i="21"/>
  <c r="H294" i="21"/>
  <c r="H293" i="21"/>
  <c r="H266" i="21"/>
  <c r="H261" i="21"/>
  <c r="H256" i="21"/>
  <c r="H251" i="21"/>
  <c r="H246" i="21"/>
  <c r="E413" i="21"/>
  <c r="E408" i="21"/>
  <c r="E403" i="21"/>
  <c r="E398" i="21"/>
  <c r="E388" i="21"/>
  <c r="E383" i="21"/>
  <c r="E378" i="21"/>
  <c r="E373" i="21"/>
  <c r="E363" i="21"/>
  <c r="E358" i="21"/>
  <c r="E353" i="21"/>
  <c r="E348" i="21"/>
  <c r="E338" i="21"/>
  <c r="E333" i="21"/>
  <c r="E328" i="21"/>
  <c r="E323" i="21"/>
  <c r="E313" i="21"/>
  <c r="E308" i="21"/>
  <c r="E303" i="21"/>
  <c r="E298" i="21"/>
  <c r="E288" i="21"/>
  <c r="E283" i="21"/>
  <c r="E278" i="21"/>
  <c r="E273" i="21"/>
  <c r="E263" i="21"/>
  <c r="E258" i="21"/>
  <c r="E253" i="21"/>
  <c r="E248" i="21"/>
  <c r="E648" i="21" l="1"/>
  <c r="E643" i="21"/>
  <c r="E638" i="21"/>
  <c r="E633" i="21"/>
  <c r="E623" i="21"/>
  <c r="E618" i="21"/>
  <c r="E613" i="21"/>
  <c r="E608" i="21"/>
  <c r="E598" i="21"/>
  <c r="E593" i="21"/>
  <c r="E588" i="21"/>
  <c r="E583" i="21"/>
  <c r="H88" i="33"/>
  <c r="H83" i="33"/>
  <c r="H78" i="33"/>
  <c r="H73" i="33"/>
  <c r="H68" i="33"/>
  <c r="H38" i="33"/>
  <c r="H43" i="33"/>
  <c r="H48" i="33"/>
  <c r="H53" i="33"/>
  <c r="H58" i="33"/>
  <c r="H63" i="33"/>
  <c r="E90" i="33"/>
  <c r="E85" i="33"/>
  <c r="E80" i="33"/>
  <c r="E75" i="33"/>
  <c r="E70" i="33"/>
  <c r="E60" i="33"/>
  <c r="E55" i="33"/>
  <c r="E50" i="33"/>
  <c r="E45" i="33"/>
  <c r="E40" i="33"/>
  <c r="H33" i="33"/>
  <c r="H28" i="33"/>
  <c r="H23" i="33"/>
  <c r="H18" i="33"/>
  <c r="H13" i="33"/>
  <c r="H8" i="33"/>
  <c r="E25" i="33"/>
  <c r="E20" i="33"/>
  <c r="E15" i="33"/>
  <c r="E10" i="33"/>
  <c r="H220" i="32"/>
  <c r="H215" i="32"/>
  <c r="H210" i="32"/>
  <c r="H205" i="32"/>
  <c r="E217" i="32"/>
  <c r="E212" i="32"/>
  <c r="E207" i="32"/>
  <c r="E197" i="32"/>
  <c r="E192" i="32"/>
  <c r="E187" i="32"/>
  <c r="H200" i="32"/>
  <c r="H195" i="32"/>
  <c r="H190" i="32"/>
  <c r="H185" i="32"/>
  <c r="H180" i="32"/>
  <c r="H175" i="32"/>
  <c r="H170" i="32"/>
  <c r="H165" i="32"/>
  <c r="E177" i="32"/>
  <c r="E172" i="32"/>
  <c r="E167" i="32"/>
  <c r="H322" i="32"/>
  <c r="H321" i="32"/>
  <c r="H319" i="32"/>
  <c r="H318" i="32"/>
  <c r="H317" i="32"/>
  <c r="H316" i="32"/>
  <c r="H314" i="32"/>
  <c r="H313" i="32"/>
  <c r="H312" i="32"/>
  <c r="H311" i="32"/>
  <c r="H309" i="32"/>
  <c r="H308" i="32"/>
  <c r="H307" i="32"/>
  <c r="H306" i="32"/>
  <c r="H304" i="32"/>
  <c r="H303" i="32"/>
  <c r="H302" i="32"/>
  <c r="H301" i="32"/>
  <c r="H299" i="32"/>
  <c r="H298" i="32"/>
  <c r="E293" i="32"/>
  <c r="E288" i="32"/>
  <c r="E283" i="32"/>
  <c r="E278" i="32"/>
  <c r="E268" i="32"/>
  <c r="E263" i="32"/>
  <c r="E258" i="32"/>
  <c r="E253" i="32"/>
  <c r="E243" i="32"/>
  <c r="E238" i="32"/>
  <c r="E233" i="32"/>
  <c r="E228" i="32"/>
  <c r="H528" i="32"/>
  <c r="H527" i="32"/>
  <c r="H525" i="32"/>
  <c r="E524" i="32"/>
  <c r="H523" i="32"/>
  <c r="H522" i="32"/>
  <c r="H520" i="32"/>
  <c r="E519" i="32"/>
  <c r="H518" i="32"/>
  <c r="H517" i="32"/>
  <c r="H515" i="32"/>
  <c r="E514" i="32"/>
  <c r="H513" i="32"/>
  <c r="H512" i="32"/>
  <c r="H510" i="32"/>
  <c r="E509" i="32"/>
  <c r="H508" i="32"/>
  <c r="H507" i="32"/>
  <c r="H505" i="32"/>
  <c r="E549" i="32"/>
  <c r="E544" i="32"/>
  <c r="E539" i="32"/>
  <c r="E534" i="32"/>
  <c r="E499" i="32"/>
  <c r="E494" i="32"/>
  <c r="E489" i="32"/>
  <c r="E484" i="32"/>
  <c r="E233" i="31"/>
  <c r="E228" i="31"/>
  <c r="E223" i="31"/>
  <c r="E218" i="31"/>
  <c r="E364" i="30"/>
  <c r="E359" i="30"/>
  <c r="E354" i="30"/>
  <c r="E349" i="30"/>
  <c r="E339" i="30"/>
  <c r="E334" i="30"/>
  <c r="E329" i="30"/>
  <c r="E324" i="30"/>
  <c r="E314" i="30"/>
  <c r="E309" i="30"/>
  <c r="E304" i="30"/>
  <c r="E299" i="30"/>
  <c r="E289" i="30"/>
  <c r="E284" i="30"/>
  <c r="E279" i="30"/>
  <c r="E274" i="30"/>
  <c r="E264" i="30"/>
  <c r="E259" i="30"/>
  <c r="E254" i="30"/>
  <c r="E249" i="30"/>
  <c r="E239" i="30"/>
  <c r="E234" i="30"/>
  <c r="E229" i="30"/>
  <c r="E224" i="30"/>
  <c r="E656" i="30" l="1"/>
  <c r="E651" i="30"/>
  <c r="E646" i="30"/>
  <c r="E641" i="30"/>
  <c r="E631" i="30"/>
  <c r="E626" i="30"/>
  <c r="E621" i="30"/>
  <c r="E616" i="30"/>
  <c r="E606" i="30"/>
  <c r="E601" i="30"/>
  <c r="E596" i="30"/>
  <c r="E591" i="30"/>
  <c r="H1518" i="1"/>
  <c r="H1513" i="1"/>
  <c r="H1508" i="1"/>
  <c r="H1503" i="1"/>
  <c r="H1498" i="1"/>
  <c r="E1565" i="1"/>
  <c r="E1560" i="1"/>
  <c r="E1555" i="1"/>
  <c r="E1550" i="1"/>
  <c r="E1540" i="1"/>
  <c r="E1535" i="1"/>
  <c r="E1530" i="1"/>
  <c r="E1525" i="1"/>
  <c r="E1515" i="1"/>
  <c r="E1510" i="1"/>
  <c r="E1505" i="1"/>
  <c r="E1500" i="1"/>
  <c r="E1490" i="1"/>
  <c r="E1485" i="1"/>
  <c r="E1480" i="1"/>
  <c r="E1475" i="1"/>
  <c r="E1465" i="1"/>
  <c r="E1460" i="1"/>
  <c r="E1455" i="1"/>
  <c r="E1450" i="1"/>
  <c r="E1440" i="1"/>
  <c r="E1435" i="1"/>
  <c r="E1430" i="1"/>
  <c r="E1425" i="1"/>
  <c r="E2068" i="1"/>
  <c r="E2063" i="1"/>
  <c r="E2058" i="1"/>
  <c r="E2053" i="1"/>
  <c r="E2043" i="1"/>
  <c r="E2038" i="1"/>
  <c r="E2033" i="1"/>
  <c r="E2028" i="1"/>
  <c r="E2018" i="1"/>
  <c r="E2013" i="1"/>
  <c r="E2008" i="1"/>
  <c r="E2003" i="1"/>
  <c r="E1993" i="1"/>
  <c r="E1988" i="1"/>
  <c r="E1983" i="1"/>
  <c r="E1978" i="1"/>
  <c r="E1968" i="1"/>
  <c r="E1963" i="1"/>
  <c r="E1958" i="1"/>
  <c r="E1953" i="1"/>
  <c r="E1943" i="1"/>
  <c r="E1938" i="1"/>
  <c r="E1933" i="1"/>
  <c r="E1928" i="1"/>
  <c r="H1971" i="1"/>
  <c r="H1966" i="1"/>
  <c r="H1961" i="1"/>
  <c r="H1956" i="1"/>
  <c r="H1951" i="1"/>
  <c r="H1946" i="1"/>
  <c r="H1941" i="1"/>
  <c r="H1936" i="1"/>
  <c r="H1931" i="1"/>
  <c r="H1926" i="1"/>
  <c r="H1921" i="1"/>
  <c r="H1916" i="1"/>
  <c r="H1911" i="1"/>
  <c r="H1906" i="1"/>
  <c r="H1901" i="1"/>
  <c r="H2077" i="1" l="1"/>
  <c r="H2078" i="1"/>
  <c r="H2079" i="1"/>
  <c r="H2082" i="1"/>
  <c r="H2083" i="1"/>
  <c r="H2084" i="1"/>
  <c r="H2087" i="1"/>
  <c r="H2088" i="1"/>
  <c r="H2089" i="1"/>
  <c r="H2092" i="1"/>
  <c r="H2093" i="1"/>
  <c r="H2094" i="1"/>
  <c r="H2097" i="1"/>
  <c r="H2098" i="1"/>
  <c r="H2099" i="1"/>
  <c r="E2093" i="1"/>
  <c r="E2088" i="1"/>
  <c r="E2083" i="1"/>
  <c r="E2078" i="1"/>
  <c r="H1743" i="1"/>
  <c r="H1738" i="1"/>
  <c r="H1733" i="1"/>
  <c r="H1728" i="1"/>
  <c r="H1723" i="1"/>
  <c r="E1740" i="1"/>
  <c r="E1735" i="1"/>
  <c r="E1730" i="1"/>
  <c r="E1725" i="1"/>
  <c r="E2570" i="1"/>
  <c r="E2565" i="1"/>
  <c r="E2560" i="1"/>
  <c r="E2555" i="1"/>
  <c r="E2545" i="1"/>
  <c r="E2540" i="1"/>
  <c r="E2535" i="1"/>
  <c r="E2530" i="1"/>
  <c r="E2520" i="1"/>
  <c r="E2515" i="1"/>
  <c r="E2510" i="1"/>
  <c r="E2505" i="1"/>
  <c r="E2495" i="1"/>
  <c r="E2490" i="1"/>
  <c r="E2485" i="1"/>
  <c r="E2480" i="1"/>
  <c r="E2470" i="1"/>
  <c r="E2465" i="1"/>
  <c r="E2460" i="1"/>
  <c r="E2455" i="1"/>
  <c r="H1643" i="1"/>
  <c r="H1638" i="1"/>
  <c r="H1633" i="1"/>
  <c r="H1628" i="1"/>
  <c r="H1623" i="1"/>
  <c r="H1644" i="1"/>
  <c r="H1641" i="1"/>
  <c r="H1640" i="1"/>
  <c r="E1640" i="1"/>
  <c r="H1639" i="1"/>
  <c r="H1636" i="1"/>
  <c r="H1635" i="1"/>
  <c r="E1635" i="1"/>
  <c r="H1634" i="1"/>
  <c r="H1631" i="1"/>
  <c r="H1630" i="1"/>
  <c r="E1630" i="1"/>
  <c r="H1629" i="1"/>
  <c r="H1626" i="1"/>
  <c r="H1625" i="1"/>
  <c r="E1625" i="1"/>
  <c r="H1624" i="1"/>
  <c r="H1621" i="1"/>
  <c r="H1620" i="1"/>
  <c r="H1661" i="1"/>
  <c r="E1665" i="1"/>
  <c r="E1660" i="1"/>
  <c r="E1655" i="1"/>
  <c r="E1650" i="1"/>
  <c r="H1619" i="1"/>
  <c r="H1618" i="1"/>
  <c r="H1616" i="1"/>
  <c r="H1615" i="1"/>
  <c r="E1615" i="1"/>
  <c r="H1614" i="1"/>
  <c r="H1613" i="1"/>
  <c r="H1611" i="1"/>
  <c r="H1610" i="1"/>
  <c r="E1610" i="1"/>
  <c r="H1609" i="1"/>
  <c r="H1608" i="1"/>
  <c r="H1606" i="1"/>
  <c r="H1605" i="1"/>
  <c r="E1605" i="1"/>
  <c r="H1604" i="1"/>
  <c r="H1603" i="1"/>
  <c r="H1601" i="1"/>
  <c r="H1600" i="1"/>
  <c r="E1600" i="1"/>
  <c r="H1599" i="1"/>
  <c r="H1598" i="1"/>
  <c r="H1596" i="1"/>
  <c r="H1595" i="1"/>
  <c r="E1590" i="1"/>
  <c r="E1585" i="1"/>
  <c r="E1580" i="1"/>
  <c r="E1575" i="1"/>
  <c r="H1843" i="1"/>
  <c r="H1838" i="1"/>
  <c r="H1833" i="1"/>
  <c r="H1828" i="1"/>
  <c r="H1823" i="1"/>
  <c r="H1818" i="1"/>
  <c r="H1813" i="1"/>
  <c r="H1808" i="1"/>
  <c r="H1803" i="1"/>
  <c r="H1798" i="1"/>
  <c r="H1793" i="1"/>
  <c r="H1788" i="1"/>
  <c r="H1783" i="1"/>
  <c r="H1778" i="1"/>
  <c r="H1773" i="1"/>
  <c r="H1768" i="1"/>
  <c r="H1763" i="1"/>
  <c r="H1758" i="1"/>
  <c r="H1753" i="1"/>
  <c r="H1748" i="1"/>
  <c r="E1840" i="1"/>
  <c r="E1835" i="1"/>
  <c r="E1830" i="1"/>
  <c r="E1825" i="1"/>
  <c r="E1815" i="1"/>
  <c r="E1810" i="1"/>
  <c r="E1805" i="1"/>
  <c r="E1800" i="1"/>
  <c r="E1790" i="1"/>
  <c r="E1785" i="1"/>
  <c r="E1780" i="1"/>
  <c r="E1775" i="1"/>
  <c r="E1765" i="1"/>
  <c r="E1760" i="1"/>
  <c r="E1755" i="1"/>
  <c r="E1750" i="1"/>
  <c r="H1698" i="1"/>
  <c r="H1703" i="1"/>
  <c r="H1708" i="1"/>
  <c r="H1713" i="1"/>
  <c r="H1718" i="1"/>
  <c r="E1715" i="1"/>
  <c r="E1710" i="1"/>
  <c r="E1705" i="1"/>
  <c r="E1700" i="1"/>
  <c r="H1693" i="1"/>
  <c r="H1688" i="1"/>
  <c r="H1683" i="1"/>
  <c r="H1678" i="1"/>
  <c r="H1673" i="1"/>
  <c r="H2378" i="1"/>
  <c r="H2383" i="1"/>
  <c r="H2388" i="1"/>
  <c r="H2393" i="1"/>
  <c r="H2398" i="1"/>
  <c r="H2373" i="1"/>
  <c r="H2368" i="1"/>
  <c r="H2363" i="1"/>
  <c r="H2358" i="1"/>
  <c r="H2353" i="1"/>
  <c r="H217" i="22"/>
  <c r="H222" i="22"/>
  <c r="H227" i="22"/>
  <c r="H232" i="22"/>
  <c r="H237" i="22"/>
  <c r="H212" i="22"/>
  <c r="H207" i="22"/>
  <c r="H202" i="22"/>
  <c r="H197" i="22"/>
  <c r="H192" i="22"/>
  <c r="H435" i="9"/>
  <c r="H434" i="9"/>
  <c r="H432" i="9"/>
  <c r="H431" i="9"/>
  <c r="E431" i="9"/>
  <c r="H430" i="9"/>
  <c r="H429" i="9"/>
  <c r="H427" i="9"/>
  <c r="H426" i="9"/>
  <c r="E426" i="9"/>
  <c r="H425" i="9"/>
  <c r="H424" i="9"/>
  <c r="H422" i="9"/>
  <c r="H421" i="9"/>
  <c r="E421" i="9"/>
  <c r="H420" i="9"/>
  <c r="H419" i="9"/>
  <c r="H417" i="9"/>
  <c r="H416" i="9"/>
  <c r="E416" i="9"/>
  <c r="H413" i="9"/>
  <c r="H409" i="9"/>
  <c r="H404" i="9"/>
  <c r="H399" i="9"/>
  <c r="H388" i="9"/>
  <c r="H394" i="9"/>
  <c r="E401" i="9"/>
  <c r="E396" i="9"/>
  <c r="E391" i="9"/>
  <c r="H167" i="10"/>
  <c r="H133" i="10"/>
  <c r="H138" i="10"/>
  <c r="H143" i="10"/>
  <c r="H147" i="10"/>
  <c r="H144" i="10"/>
  <c r="H141" i="10"/>
  <c r="H140" i="10"/>
  <c r="E140" i="10"/>
  <c r="H139" i="10"/>
  <c r="H136" i="10"/>
  <c r="H135" i="10"/>
  <c r="E135" i="10"/>
  <c r="H134" i="10"/>
  <c r="H131" i="10"/>
  <c r="H130" i="10"/>
  <c r="E130" i="10"/>
  <c r="H127" i="10"/>
  <c r="E180" i="10"/>
  <c r="E175" i="10"/>
  <c r="E170" i="10"/>
  <c r="E160" i="10"/>
  <c r="E155" i="10"/>
  <c r="E150" i="10"/>
  <c r="H95" i="9"/>
  <c r="E108" i="9"/>
  <c r="E103" i="9"/>
  <c r="E98" i="9"/>
  <c r="H75" i="9"/>
  <c r="E88" i="9"/>
  <c r="E83" i="9"/>
  <c r="E78" i="9"/>
  <c r="H55" i="9"/>
  <c r="E68" i="9"/>
  <c r="E63" i="9"/>
  <c r="E58" i="9"/>
  <c r="E43" i="9"/>
  <c r="H35" i="9"/>
  <c r="E38" i="9"/>
  <c r="H42" i="9"/>
  <c r="H41" i="9"/>
  <c r="H39" i="9"/>
  <c r="H38" i="9"/>
  <c r="H389" i="9" l="1"/>
  <c r="H387" i="9"/>
  <c r="H411" i="9"/>
  <c r="H412" i="9"/>
  <c r="H125" i="10"/>
  <c r="H126" i="10"/>
  <c r="H128" i="10"/>
  <c r="H414" i="9"/>
  <c r="H415" i="9"/>
  <c r="H129" i="10"/>
  <c r="B17" i="19" l="1"/>
  <c r="E94" i="1" l="1"/>
  <c r="E89" i="1"/>
  <c r="H93" i="1"/>
  <c r="H92" i="1"/>
  <c r="H90" i="1"/>
  <c r="H89" i="1"/>
  <c r="H71" i="1"/>
  <c r="H76" i="1" s="1"/>
  <c r="H66" i="1"/>
  <c r="H59" i="1"/>
  <c r="H60" i="1"/>
  <c r="H62" i="1"/>
  <c r="H63" i="1"/>
  <c r="H65" i="1"/>
  <c r="H69" i="1"/>
  <c r="H70" i="1"/>
  <c r="H75" i="1"/>
  <c r="H79" i="1"/>
  <c r="H80" i="1"/>
  <c r="H82" i="1"/>
  <c r="H83" i="1"/>
  <c r="H84" i="1"/>
  <c r="H85" i="1"/>
  <c r="H87" i="1"/>
  <c r="H88" i="1"/>
  <c r="H94" i="1"/>
  <c r="H95" i="1"/>
  <c r="H97" i="1"/>
  <c r="H98" i="1"/>
  <c r="H58" i="1"/>
  <c r="H57" i="1"/>
  <c r="E79" i="1"/>
  <c r="E74" i="1"/>
  <c r="E84" i="1"/>
  <c r="E64" i="1"/>
  <c r="E59" i="1"/>
  <c r="H55" i="1"/>
  <c r="H54" i="1"/>
  <c r="H584" i="30"/>
  <c r="H579" i="30"/>
  <c r="H574" i="30"/>
  <c r="H569" i="30"/>
  <c r="H564" i="30"/>
  <c r="H559" i="30"/>
  <c r="H556" i="30"/>
  <c r="H555" i="30"/>
  <c r="H554" i="30"/>
  <c r="H551" i="30"/>
  <c r="H550" i="30"/>
  <c r="H549" i="30"/>
  <c r="H546" i="30"/>
  <c r="H545" i="30"/>
  <c r="H544" i="30"/>
  <c r="H541" i="30"/>
  <c r="H540" i="30"/>
  <c r="H539" i="30"/>
  <c r="H536" i="30"/>
  <c r="H535" i="30"/>
  <c r="H534" i="30"/>
  <c r="H531" i="30"/>
  <c r="H530" i="30"/>
  <c r="H529" i="30"/>
  <c r="H526" i="30"/>
  <c r="H525" i="30"/>
  <c r="H524" i="30"/>
  <c r="H521" i="30"/>
  <c r="H520" i="30"/>
  <c r="H519" i="30"/>
  <c r="H516" i="30"/>
  <c r="H515" i="30"/>
  <c r="H514" i="30"/>
  <c r="H511" i="30"/>
  <c r="H510" i="30"/>
  <c r="H509" i="30"/>
  <c r="H506" i="30"/>
  <c r="H505" i="30"/>
  <c r="H504" i="30"/>
  <c r="H501" i="30"/>
  <c r="H500" i="30"/>
  <c r="H499" i="30"/>
  <c r="H496" i="30"/>
  <c r="H495" i="30"/>
  <c r="H494" i="30"/>
  <c r="H491" i="30"/>
  <c r="H490" i="30"/>
  <c r="H489" i="30"/>
  <c r="H486" i="30"/>
  <c r="H485" i="30"/>
  <c r="H464" i="30"/>
  <c r="H465" i="30"/>
  <c r="H466" i="30"/>
  <c r="H469" i="30"/>
  <c r="H470" i="30"/>
  <c r="H471" i="30"/>
  <c r="H474" i="30"/>
  <c r="H475" i="30"/>
  <c r="H476" i="30"/>
  <c r="H479" i="30"/>
  <c r="H480" i="30"/>
  <c r="H481" i="30"/>
  <c r="H484" i="30"/>
  <c r="H461" i="30"/>
  <c r="H460" i="30"/>
  <c r="E480" i="30"/>
  <c r="E475" i="30"/>
  <c r="E470" i="30"/>
  <c r="E465" i="30"/>
  <c r="H72" i="1" l="1"/>
  <c r="H73" i="1"/>
  <c r="H74" i="1"/>
  <c r="H78" i="1"/>
  <c r="H67" i="1"/>
  <c r="H77" i="1"/>
  <c r="H68" i="1"/>
  <c r="H64" i="1"/>
  <c r="H576" i="21"/>
  <c r="H550" i="21"/>
  <c r="H560" i="21" s="1"/>
  <c r="H561" i="21" s="1"/>
  <c r="H541" i="21"/>
  <c r="H571" i="21"/>
  <c r="H546" i="21"/>
  <c r="H536" i="21"/>
  <c r="H531" i="21"/>
  <c r="H506" i="21"/>
  <c r="H501" i="21"/>
  <c r="H510" i="21"/>
  <c r="H511" i="21" s="1"/>
  <c r="H234" i="31"/>
  <c r="H229" i="31"/>
  <c r="H224" i="31"/>
  <c r="H219" i="31"/>
  <c r="H214" i="31"/>
  <c r="H1566" i="1"/>
  <c r="H1561" i="1"/>
  <c r="H1556" i="1"/>
  <c r="H1551" i="1"/>
  <c r="H1546" i="1"/>
  <c r="H1541" i="1"/>
  <c r="H1536" i="1"/>
  <c r="H1531" i="1"/>
  <c r="H1526" i="1"/>
  <c r="H1521" i="1"/>
  <c r="H407" i="21"/>
  <c r="H402" i="21"/>
  <c r="H382" i="21"/>
  <c r="H377" i="21"/>
  <c r="H357" i="21"/>
  <c r="H352" i="21"/>
  <c r="H221" i="32"/>
  <c r="H216" i="32"/>
  <c r="H211" i="32"/>
  <c r="H206" i="32"/>
  <c r="H201" i="32"/>
  <c r="H191" i="32"/>
  <c r="H196" i="32"/>
  <c r="H186" i="32"/>
  <c r="H181" i="32"/>
  <c r="H176" i="32"/>
  <c r="H171" i="32"/>
  <c r="H166" i="32"/>
  <c r="H1374" i="1"/>
  <c r="H1373" i="1"/>
  <c r="H1371" i="1"/>
  <c r="H1379" i="1"/>
  <c r="H1378" i="1"/>
  <c r="H1376" i="1"/>
  <c r="E1355" i="1"/>
  <c r="E1350" i="1"/>
  <c r="E1345" i="1"/>
  <c r="H1349" i="1"/>
  <c r="H1348" i="1"/>
  <c r="H1346" i="1"/>
  <c r="H1354" i="1"/>
  <c r="H1353" i="1"/>
  <c r="H1351" i="1"/>
  <c r="H2072" i="1"/>
  <c r="H2067" i="1"/>
  <c r="H2062" i="1"/>
  <c r="H2057" i="1"/>
  <c r="H2052" i="1"/>
  <c r="H2047" i="1"/>
  <c r="H2042" i="1"/>
  <c r="H2037" i="1"/>
  <c r="H2032" i="1"/>
  <c r="H2022" i="1"/>
  <c r="H2027" i="1"/>
  <c r="H2017" i="1"/>
  <c r="H2012" i="1"/>
  <c r="H2007" i="1"/>
  <c r="H2002" i="1"/>
  <c r="H1997" i="1"/>
  <c r="H1992" i="1"/>
  <c r="H1987" i="1"/>
  <c r="H1982" i="1"/>
  <c r="H1977" i="1"/>
  <c r="H1972" i="1"/>
  <c r="H1967" i="1"/>
  <c r="H1962" i="1"/>
  <c r="H1957" i="1"/>
  <c r="H1952" i="1"/>
  <c r="H1947" i="1"/>
  <c r="H1942" i="1"/>
  <c r="H1937" i="1"/>
  <c r="H1932" i="1"/>
  <c r="H1927" i="1"/>
  <c r="H1922" i="1"/>
  <c r="H1917" i="1"/>
  <c r="H1912" i="1"/>
  <c r="H1907" i="1"/>
  <c r="H1902" i="1"/>
  <c r="H1669" i="1"/>
  <c r="H1664" i="1"/>
  <c r="H1659" i="1"/>
  <c r="H1654" i="1"/>
  <c r="H1649" i="1"/>
  <c r="H277" i="9"/>
  <c r="H273" i="9"/>
  <c r="H272" i="9"/>
  <c r="H268" i="9"/>
  <c r="H257" i="9"/>
  <c r="H253" i="9"/>
  <c r="H252" i="9"/>
  <c r="H248" i="9"/>
  <c r="H247" i="9"/>
  <c r="H243" i="9"/>
  <c r="H242" i="9"/>
  <c r="H238" i="9"/>
  <c r="H227" i="9"/>
  <c r="H223" i="9"/>
  <c r="H222" i="9"/>
  <c r="H218" i="9"/>
  <c r="H217" i="9"/>
  <c r="H213" i="9"/>
  <c r="H202" i="9"/>
  <c r="H198" i="9"/>
  <c r="H197" i="9"/>
  <c r="H193" i="9"/>
  <c r="H192" i="9"/>
  <c r="H188" i="9"/>
  <c r="H187" i="9"/>
  <c r="H183" i="9"/>
  <c r="H172" i="9"/>
  <c r="H168" i="9"/>
  <c r="E168" i="9"/>
  <c r="H167" i="9"/>
  <c r="H163" i="9"/>
  <c r="E163" i="9"/>
  <c r="H162" i="9"/>
  <c r="H158" i="9"/>
  <c r="E1237" i="4" l="1"/>
  <c r="E1232" i="4"/>
  <c r="E1227" i="4"/>
  <c r="E1222" i="4"/>
  <c r="E1217" i="4"/>
  <c r="E1212" i="4"/>
  <c r="H477" i="32" l="1"/>
  <c r="H475" i="32"/>
  <c r="H474" i="32"/>
  <c r="H472" i="32"/>
  <c r="H470" i="32"/>
  <c r="H469" i="32"/>
  <c r="H467" i="32"/>
  <c r="H465" i="32"/>
  <c r="H464" i="32"/>
  <c r="H462" i="32"/>
  <c r="H460" i="32"/>
  <c r="H459" i="32"/>
  <c r="H457" i="32"/>
  <c r="H430" i="32"/>
  <c r="H429" i="32"/>
  <c r="B212" i="31"/>
  <c r="B585" i="30"/>
  <c r="B459" i="30"/>
  <c r="H458" i="30"/>
  <c r="H455" i="30"/>
  <c r="H454" i="30"/>
  <c r="H443" i="30"/>
  <c r="H442" i="30"/>
  <c r="H440" i="30"/>
  <c r="H439" i="30"/>
  <c r="H438" i="30"/>
  <c r="H437" i="30"/>
  <c r="H435" i="30"/>
  <c r="H434" i="30"/>
  <c r="H428" i="30"/>
  <c r="H427" i="30"/>
  <c r="H425" i="30"/>
  <c r="H424" i="30"/>
  <c r="H423" i="30"/>
  <c r="H422" i="30"/>
  <c r="H420" i="30"/>
  <c r="H419" i="30"/>
  <c r="H418" i="30"/>
  <c r="H417" i="30"/>
  <c r="H415" i="30"/>
  <c r="H414" i="30"/>
  <c r="H413" i="30"/>
  <c r="H412" i="30"/>
  <c r="H410" i="30"/>
  <c r="H409" i="30"/>
  <c r="H408" i="30"/>
  <c r="H407" i="30"/>
  <c r="H405" i="30"/>
  <c r="H404" i="30"/>
  <c r="H403" i="30"/>
  <c r="H402" i="30"/>
  <c r="H400" i="30"/>
  <c r="H399" i="30"/>
  <c r="H398" i="30"/>
  <c r="H397" i="30"/>
  <c r="H395" i="30"/>
  <c r="H394" i="30"/>
  <c r="H393" i="30"/>
  <c r="H392" i="30"/>
  <c r="H390" i="30"/>
  <c r="H389" i="30"/>
  <c r="H388" i="30"/>
  <c r="H387" i="30"/>
  <c r="H385" i="30"/>
  <c r="H384" i="30"/>
  <c r="H383" i="30"/>
  <c r="H382" i="30"/>
  <c r="H380" i="30"/>
  <c r="H379" i="30"/>
  <c r="H378" i="30"/>
  <c r="H377" i="30"/>
  <c r="H375" i="30"/>
  <c r="H374" i="30"/>
  <c r="H373" i="30"/>
  <c r="H372" i="30"/>
  <c r="H370" i="30"/>
  <c r="H369" i="30"/>
  <c r="B83" i="30"/>
  <c r="B3" i="25"/>
  <c r="B2" i="25"/>
  <c r="B17" i="24"/>
  <c r="B52" i="23"/>
  <c r="B469" i="22"/>
  <c r="H468" i="22"/>
  <c r="H466" i="22"/>
  <c r="H465" i="22"/>
  <c r="H464" i="22"/>
  <c r="H463" i="22"/>
  <c r="H460" i="22"/>
  <c r="H458" i="22"/>
  <c r="H455" i="22"/>
  <c r="H453" i="22"/>
  <c r="H450" i="22"/>
  <c r="H448" i="22"/>
  <c r="H445" i="22"/>
  <c r="H443" i="22"/>
  <c r="H441" i="22"/>
  <c r="H440" i="22"/>
  <c r="H439" i="22"/>
  <c r="H438" i="22"/>
  <c r="H435" i="22"/>
  <c r="H434" i="22"/>
  <c r="H433" i="22"/>
  <c r="H430" i="22"/>
  <c r="H429" i="22"/>
  <c r="H428" i="22"/>
  <c r="H426" i="22"/>
  <c r="H425" i="22"/>
  <c r="H424" i="22"/>
  <c r="H423" i="22"/>
  <c r="H420" i="22"/>
  <c r="H418" i="22"/>
  <c r="H415" i="22"/>
  <c r="H413" i="22"/>
  <c r="H410" i="22"/>
  <c r="H408" i="22"/>
  <c r="H405" i="22"/>
  <c r="H403" i="22"/>
  <c r="H401" i="22"/>
  <c r="H400" i="22"/>
  <c r="H399" i="22"/>
  <c r="H398" i="22"/>
  <c r="H395" i="22"/>
  <c r="H394" i="22"/>
  <c r="H393" i="22"/>
  <c r="H390" i="22"/>
  <c r="H389" i="22"/>
  <c r="B188" i="22"/>
  <c r="B122" i="22"/>
  <c r="B653" i="21"/>
  <c r="C111" i="19"/>
  <c r="B111" i="19"/>
  <c r="B58" i="14"/>
  <c r="B2" i="14"/>
  <c r="H15" i="18"/>
  <c r="H14" i="18"/>
  <c r="E13" i="18"/>
  <c r="H12" i="18"/>
  <c r="H11" i="18"/>
  <c r="H9" i="18"/>
  <c r="E8" i="18"/>
  <c r="H7" i="18"/>
  <c r="H6" i="18"/>
  <c r="H4" i="18"/>
  <c r="B443" i="17"/>
  <c r="B282" i="17"/>
  <c r="H16" i="18" l="1"/>
  <c r="H17" i="18"/>
  <c r="H467" i="22"/>
  <c r="H442" i="22"/>
  <c r="H447" i="22" s="1"/>
  <c r="H451" i="22"/>
  <c r="H427" i="22"/>
  <c r="H402" i="22"/>
  <c r="H411" i="22"/>
  <c r="H409" i="22" s="1"/>
  <c r="H461" i="22"/>
  <c r="H449" i="22"/>
  <c r="H446" i="22"/>
  <c r="H406" i="22"/>
  <c r="H2624" i="1"/>
  <c r="H2623" i="1"/>
  <c r="H2621" i="1"/>
  <c r="H2619" i="1"/>
  <c r="H2618" i="1"/>
  <c r="H2616" i="1"/>
  <c r="H2614" i="1"/>
  <c r="H2613" i="1"/>
  <c r="H2611" i="1"/>
  <c r="H2609" i="1"/>
  <c r="H2608" i="1"/>
  <c r="H2606" i="1"/>
  <c r="H2604" i="1"/>
  <c r="H2603" i="1"/>
  <c r="H2601" i="1"/>
  <c r="H2599" i="1"/>
  <c r="H2598" i="1"/>
  <c r="H2596" i="1"/>
  <c r="E2595" i="1"/>
  <c r="H2594" i="1"/>
  <c r="H2593" i="1"/>
  <c r="H2591" i="1"/>
  <c r="E2590" i="1"/>
  <c r="H2589" i="1"/>
  <c r="H2588" i="1"/>
  <c r="H2586" i="1"/>
  <c r="E2585" i="1"/>
  <c r="H2584" i="1"/>
  <c r="H2583" i="1"/>
  <c r="H2581" i="1"/>
  <c r="E2580" i="1"/>
  <c r="H2579" i="1"/>
  <c r="H2578" i="1"/>
  <c r="H2576" i="1"/>
  <c r="H2349" i="1"/>
  <c r="H2348" i="1"/>
  <c r="H2346" i="1"/>
  <c r="H2345" i="1"/>
  <c r="H2344" i="1"/>
  <c r="H2343" i="1"/>
  <c r="H2341" i="1"/>
  <c r="H2340" i="1"/>
  <c r="H2339" i="1"/>
  <c r="H2338" i="1"/>
  <c r="H2336" i="1"/>
  <c r="H2335" i="1"/>
  <c r="H2334" i="1"/>
  <c r="H2333" i="1"/>
  <c r="H2331" i="1"/>
  <c r="H2330" i="1"/>
  <c r="H2329" i="1"/>
  <c r="H2328" i="1"/>
  <c r="H2326" i="1"/>
  <c r="H2325" i="1"/>
  <c r="H2324" i="1"/>
  <c r="H2321" i="1"/>
  <c r="H2320" i="1"/>
  <c r="H2319" i="1"/>
  <c r="H2316" i="1"/>
  <c r="H2315" i="1"/>
  <c r="H2314" i="1"/>
  <c r="H2311" i="1"/>
  <c r="H2310" i="1"/>
  <c r="H2309" i="1"/>
  <c r="H2306" i="1"/>
  <c r="H2305" i="1"/>
  <c r="H2304" i="1"/>
  <c r="H2301" i="1"/>
  <c r="H2300" i="1"/>
  <c r="H2299" i="1"/>
  <c r="H2298" i="1"/>
  <c r="H2296" i="1"/>
  <c r="H2295" i="1"/>
  <c r="E2295" i="1"/>
  <c r="H2294" i="1"/>
  <c r="H2293" i="1"/>
  <c r="H2291" i="1"/>
  <c r="H2290" i="1"/>
  <c r="H2289" i="1"/>
  <c r="H2288" i="1"/>
  <c r="H2286" i="1"/>
  <c r="H2285" i="1"/>
  <c r="E2285" i="1"/>
  <c r="H2284" i="1"/>
  <c r="H2283" i="1"/>
  <c r="H2281" i="1"/>
  <c r="H2280" i="1"/>
  <c r="E2280" i="1"/>
  <c r="H2279" i="1"/>
  <c r="H2278" i="1"/>
  <c r="H2276" i="1"/>
  <c r="H2275" i="1"/>
  <c r="H452" i="22" l="1"/>
  <c r="H412" i="22"/>
  <c r="H407" i="22"/>
  <c r="H421" i="22"/>
  <c r="H417" i="22"/>
  <c r="H419" i="22"/>
  <c r="H457" i="22"/>
  <c r="H459" i="22"/>
  <c r="H456" i="22"/>
  <c r="H444" i="22"/>
  <c r="H416" i="22"/>
  <c r="H404" i="22"/>
  <c r="H462" i="22" l="1"/>
  <c r="H422" i="22"/>
  <c r="H414" i="22"/>
  <c r="H454" i="22"/>
  <c r="H1894" i="1" l="1"/>
  <c r="H1893" i="1"/>
  <c r="H1891" i="1"/>
  <c r="H1890" i="1"/>
  <c r="H1889" i="1"/>
  <c r="H1888" i="1"/>
  <c r="H1886" i="1"/>
  <c r="H1885" i="1"/>
  <c r="H1884" i="1"/>
  <c r="H1883" i="1"/>
  <c r="H1881" i="1"/>
  <c r="H1880" i="1"/>
  <c r="H1879" i="1"/>
  <c r="H1878" i="1"/>
  <c r="H1876" i="1"/>
  <c r="H1875" i="1"/>
  <c r="H1874" i="1"/>
  <c r="H1873" i="1"/>
  <c r="H1871" i="1"/>
  <c r="H1870" i="1"/>
  <c r="H1869" i="1"/>
  <c r="H1868" i="1"/>
  <c r="H1866" i="1"/>
  <c r="H1865" i="1"/>
  <c r="H1864" i="1"/>
  <c r="H1863" i="1"/>
  <c r="H1861" i="1"/>
  <c r="H1860" i="1"/>
  <c r="H1859" i="1"/>
  <c r="H1858" i="1"/>
  <c r="H1856" i="1"/>
  <c r="H1855" i="1"/>
  <c r="H1854" i="1"/>
  <c r="H1853" i="1"/>
  <c r="H1851" i="1"/>
  <c r="H1850" i="1"/>
  <c r="H1849" i="1"/>
  <c r="H1848" i="1"/>
  <c r="H1846" i="1"/>
  <c r="H1845" i="1"/>
  <c r="H1384" i="1"/>
  <c r="H1383" i="1"/>
  <c r="H1381" i="1"/>
  <c r="H1369" i="1"/>
  <c r="H1368" i="1"/>
  <c r="H1366" i="1"/>
  <c r="H1364" i="1"/>
  <c r="H1363" i="1"/>
  <c r="H1361" i="1"/>
  <c r="H1359" i="1"/>
  <c r="H1358" i="1"/>
  <c r="H1356" i="1"/>
  <c r="H1344" i="1"/>
  <c r="H1343" i="1"/>
  <c r="H1341" i="1"/>
  <c r="E1340" i="1"/>
  <c r="H1339" i="1"/>
  <c r="H1338" i="1"/>
  <c r="H1336" i="1"/>
  <c r="H1191" i="4" l="1"/>
  <c r="H1188" i="4"/>
  <c r="H1186" i="4"/>
  <c r="H1183" i="4"/>
  <c r="H1182" i="4"/>
  <c r="H1054" i="4"/>
  <c r="H1053" i="4"/>
  <c r="H1052" i="4"/>
  <c r="E1052" i="4"/>
  <c r="H1051" i="4"/>
  <c r="H1050" i="4"/>
  <c r="H1048" i="4"/>
  <c r="H1047" i="4"/>
  <c r="E1047" i="4"/>
  <c r="H1046" i="4"/>
  <c r="H1045" i="4"/>
  <c r="H1043" i="4"/>
  <c r="H1042" i="4"/>
  <c r="H403" i="4"/>
  <c r="H402" i="4"/>
  <c r="E402" i="4"/>
  <c r="H398" i="4"/>
  <c r="E397" i="4"/>
  <c r="H393" i="4"/>
  <c r="H244" i="10"/>
  <c r="H241" i="10"/>
  <c r="H240" i="10"/>
  <c r="H239" i="10"/>
  <c r="H236" i="10"/>
  <c r="H235" i="10"/>
  <c r="H234" i="10"/>
  <c r="H231" i="10"/>
  <c r="H230" i="10"/>
  <c r="H229" i="10"/>
  <c r="H226" i="10"/>
  <c r="H225" i="10"/>
  <c r="H224" i="10"/>
  <c r="H221" i="10"/>
  <c r="H220" i="10"/>
  <c r="H219" i="10"/>
  <c r="H216" i="10"/>
  <c r="H215" i="10"/>
  <c r="H214" i="10"/>
  <c r="H211" i="10"/>
  <c r="H210" i="10"/>
  <c r="E210" i="10"/>
  <c r="H209" i="10"/>
  <c r="H206" i="10"/>
  <c r="H205" i="10"/>
  <c r="E205" i="10"/>
  <c r="H204" i="10"/>
  <c r="H201" i="10"/>
  <c r="H200" i="10"/>
  <c r="H199" i="10"/>
  <c r="H196" i="10"/>
  <c r="H195" i="10"/>
  <c r="E195" i="10"/>
  <c r="H194" i="10"/>
  <c r="H191" i="10"/>
  <c r="H190" i="10"/>
  <c r="E190" i="10"/>
  <c r="H189" i="10"/>
  <c r="H186" i="10"/>
  <c r="H185" i="10"/>
  <c r="B4" i="11"/>
  <c r="B3" i="11"/>
  <c r="H410" i="9"/>
  <c r="H407" i="9"/>
  <c r="H406" i="9"/>
  <c r="E406" i="9"/>
  <c r="H405" i="9"/>
  <c r="H402" i="9"/>
  <c r="H401" i="9"/>
  <c r="H400" i="9"/>
  <c r="H397" i="9"/>
  <c r="H396" i="9"/>
  <c r="H395" i="9"/>
  <c r="H392" i="9"/>
  <c r="H391" i="9"/>
  <c r="H390" i="9"/>
  <c r="H386" i="9"/>
  <c r="H127" i="9"/>
  <c r="H124" i="9"/>
  <c r="H123" i="9"/>
  <c r="E123" i="9"/>
  <c r="H122" i="9"/>
  <c r="H119" i="9"/>
  <c r="H118" i="9"/>
  <c r="E118" i="9"/>
  <c r="H117" i="9"/>
  <c r="H114" i="9"/>
  <c r="H113" i="9"/>
  <c r="H1056" i="4" l="1"/>
  <c r="H1055" i="4"/>
  <c r="E12" i="13"/>
  <c r="E7" i="13"/>
  <c r="H76" i="5" l="1"/>
  <c r="H75" i="5"/>
  <c r="H73" i="5"/>
  <c r="H72" i="5"/>
  <c r="H71" i="5"/>
  <c r="H70" i="5"/>
  <c r="H68" i="5"/>
  <c r="H67" i="5"/>
  <c r="H61" i="5"/>
  <c r="H60" i="5"/>
  <c r="H58" i="5"/>
  <c r="H57" i="5"/>
  <c r="H56" i="5"/>
  <c r="H55" i="5"/>
  <c r="H53" i="5"/>
  <c r="H52" i="5"/>
  <c r="H51" i="5"/>
  <c r="H50" i="5"/>
  <c r="H48" i="5"/>
  <c r="H47" i="5"/>
  <c r="H46" i="5"/>
  <c r="H45" i="5"/>
  <c r="H43" i="5"/>
  <c r="H42" i="5"/>
  <c r="H36" i="5"/>
  <c r="H35" i="5"/>
  <c r="H33" i="5"/>
  <c r="H32" i="5"/>
  <c r="H31" i="5"/>
  <c r="H30" i="5"/>
  <c r="H28" i="5"/>
  <c r="H27" i="5"/>
  <c r="H26" i="5"/>
  <c r="H25" i="5"/>
  <c r="H23" i="5"/>
  <c r="H22" i="5"/>
  <c r="E22" i="5"/>
  <c r="H21" i="5"/>
  <c r="H20" i="5"/>
  <c r="H18" i="5"/>
  <c r="H17" i="5"/>
  <c r="H11" i="5"/>
  <c r="H10" i="5"/>
  <c r="H8" i="5"/>
  <c r="H7" i="5"/>
  <c r="E7" i="5"/>
  <c r="H6" i="5"/>
  <c r="H5" i="5"/>
  <c r="H3" i="5"/>
  <c r="H2" i="5"/>
  <c r="H2133" i="1" l="1"/>
  <c r="H2124" i="1"/>
  <c r="H2123" i="1"/>
  <c r="H2119" i="1"/>
  <c r="H2118" i="1"/>
  <c r="H2114" i="1"/>
  <c r="H2113" i="1"/>
  <c r="H2109" i="1"/>
  <c r="H2108" i="1"/>
  <c r="H2104" i="1"/>
  <c r="H2103" i="1"/>
  <c r="H416" i="21" l="1"/>
  <c r="H411" i="21"/>
  <c r="H406" i="21"/>
  <c r="H401" i="21"/>
  <c r="H396" i="21"/>
  <c r="H391" i="21"/>
  <c r="H386" i="21"/>
  <c r="H381" i="21"/>
  <c r="H376" i="21"/>
  <c r="H371" i="21"/>
  <c r="H366" i="21"/>
  <c r="H361" i="21"/>
  <c r="H356" i="21"/>
  <c r="H351" i="21"/>
  <c r="H346" i="21"/>
  <c r="H341" i="21"/>
  <c r="H336" i="21"/>
  <c r="H331" i="21"/>
  <c r="H326" i="21"/>
  <c r="H321" i="21"/>
  <c r="H291" i="21"/>
  <c r="H286" i="21"/>
  <c r="H281" i="21"/>
  <c r="H276" i="21"/>
  <c r="H271" i="21"/>
  <c r="H651" i="21"/>
  <c r="H646" i="21"/>
  <c r="H641" i="21"/>
  <c r="H636" i="21"/>
  <c r="H631" i="21"/>
  <c r="H626" i="21"/>
  <c r="H621" i="21"/>
  <c r="H616" i="21"/>
  <c r="H611" i="21"/>
  <c r="H606" i="21"/>
  <c r="H601" i="21"/>
  <c r="H596" i="21"/>
  <c r="H591" i="21"/>
  <c r="H586" i="21"/>
  <c r="H581" i="21"/>
  <c r="H346" i="32"/>
  <c r="H341" i="32"/>
  <c r="H336" i="32"/>
  <c r="H331" i="32"/>
  <c r="H326" i="32"/>
  <c r="H296" i="32"/>
  <c r="H291" i="32"/>
  <c r="H286" i="32"/>
  <c r="H281" i="32"/>
  <c r="H276" i="32"/>
  <c r="H271" i="32"/>
  <c r="H266" i="32"/>
  <c r="H261" i="32"/>
  <c r="H256" i="32"/>
  <c r="H251" i="32"/>
  <c r="H246" i="32"/>
  <c r="H241" i="32"/>
  <c r="H236" i="32"/>
  <c r="H231" i="32"/>
  <c r="H226" i="32"/>
  <c r="H552" i="32"/>
  <c r="H547" i="32"/>
  <c r="H542" i="32"/>
  <c r="H537" i="32"/>
  <c r="H532" i="32"/>
  <c r="H502" i="32"/>
  <c r="H497" i="32"/>
  <c r="H492" i="32"/>
  <c r="H487" i="32"/>
  <c r="H482" i="32"/>
  <c r="H236" i="31"/>
  <c r="H231" i="31"/>
  <c r="H226" i="31"/>
  <c r="H221" i="31"/>
  <c r="H216" i="31"/>
  <c r="H367" i="30"/>
  <c r="H362" i="30"/>
  <c r="H357" i="30"/>
  <c r="H352" i="30"/>
  <c r="H347" i="30"/>
  <c r="H342" i="30"/>
  <c r="H337" i="30"/>
  <c r="H332" i="30"/>
  <c r="H327" i="30"/>
  <c r="H322" i="30"/>
  <c r="H317" i="30"/>
  <c r="H312" i="30"/>
  <c r="H307" i="30"/>
  <c r="H302" i="30"/>
  <c r="H297" i="30"/>
  <c r="H292" i="30"/>
  <c r="H287" i="30"/>
  <c r="H282" i="30"/>
  <c r="H277" i="30"/>
  <c r="H272" i="30"/>
  <c r="H267" i="30"/>
  <c r="H262" i="30"/>
  <c r="H257" i="30"/>
  <c r="H252" i="30"/>
  <c r="H247" i="30"/>
  <c r="H242" i="30"/>
  <c r="H237" i="30"/>
  <c r="H232" i="30"/>
  <c r="H227" i="30"/>
  <c r="H222" i="30"/>
  <c r="H659" i="30"/>
  <c r="H654" i="30"/>
  <c r="H649" i="30"/>
  <c r="H644" i="30"/>
  <c r="H639" i="30"/>
  <c r="H634" i="30"/>
  <c r="H629" i="30"/>
  <c r="H624" i="30"/>
  <c r="H619" i="30"/>
  <c r="H614" i="30"/>
  <c r="H609" i="30"/>
  <c r="H604" i="30"/>
  <c r="H599" i="30"/>
  <c r="H594" i="30"/>
  <c r="H589" i="30"/>
  <c r="H1553" i="1"/>
  <c r="H1548" i="1"/>
  <c r="H1558" i="1"/>
  <c r="H1563" i="1"/>
  <c r="H1568" i="1"/>
  <c r="H1543" i="1"/>
  <c r="H1538" i="1"/>
  <c r="H1533" i="1"/>
  <c r="H1528" i="1"/>
  <c r="H1523" i="1"/>
  <c r="H1493" i="1"/>
  <c r="H1488" i="1"/>
  <c r="H1483" i="1"/>
  <c r="H1478" i="1"/>
  <c r="H1473" i="1"/>
  <c r="H1468" i="1"/>
  <c r="H1463" i="1"/>
  <c r="H1458" i="1"/>
  <c r="H1453" i="1"/>
  <c r="H1448" i="1"/>
  <c r="H1443" i="1"/>
  <c r="H1438" i="1"/>
  <c r="H1433" i="1"/>
  <c r="H1428" i="1"/>
  <c r="H1423" i="1"/>
  <c r="H2071" i="1"/>
  <c r="H2066" i="1"/>
  <c r="H2061" i="1"/>
  <c r="H2056" i="1"/>
  <c r="H2051" i="1"/>
  <c r="H2046" i="1"/>
  <c r="H2041" i="1"/>
  <c r="H2036" i="1"/>
  <c r="H2031" i="1"/>
  <c r="H2026" i="1"/>
  <c r="H2021" i="1"/>
  <c r="H2016" i="1"/>
  <c r="H2011" i="1"/>
  <c r="H2006" i="1"/>
  <c r="H2001" i="1"/>
  <c r="H1996" i="1"/>
  <c r="H1991" i="1"/>
  <c r="H1986" i="1"/>
  <c r="H1981" i="1"/>
  <c r="H1976" i="1"/>
  <c r="H2194" i="1"/>
  <c r="H2193" i="1"/>
  <c r="H2189" i="1"/>
  <c r="H2188" i="1"/>
  <c r="H2184" i="1"/>
  <c r="H2183" i="1"/>
  <c r="H2179" i="1"/>
  <c r="H2178" i="1"/>
  <c r="H2174" i="1"/>
  <c r="H2173" i="1"/>
  <c r="H2169" i="1"/>
  <c r="H2168" i="1"/>
  <c r="H2164" i="1"/>
  <c r="H2163" i="1"/>
  <c r="H2159" i="1"/>
  <c r="H2158" i="1"/>
  <c r="H2154" i="1"/>
  <c r="H2153" i="1"/>
  <c r="H2149" i="1"/>
  <c r="H2148" i="1"/>
  <c r="H2271" i="1"/>
  <c r="H2266" i="1"/>
  <c r="H2261" i="1"/>
  <c r="H2256" i="1"/>
  <c r="H2251" i="1"/>
  <c r="H2246" i="1"/>
  <c r="H2241" i="1"/>
  <c r="H2236" i="1"/>
  <c r="H2231" i="1"/>
  <c r="H2226" i="1"/>
  <c r="H2221" i="1"/>
  <c r="H2216" i="1"/>
  <c r="H2211" i="1"/>
  <c r="H2206" i="1"/>
  <c r="H2201" i="1"/>
  <c r="H2197" i="1"/>
  <c r="H2192" i="1"/>
  <c r="H2187" i="1"/>
  <c r="H2182" i="1"/>
  <c r="H2177" i="1"/>
  <c r="H2144" i="1"/>
  <c r="H2143" i="1"/>
  <c r="H2139" i="1"/>
  <c r="H2138" i="1"/>
  <c r="H2134" i="1"/>
  <c r="H2129" i="1"/>
  <c r="H2128" i="1"/>
  <c r="H2074" i="1"/>
  <c r="H2073" i="1"/>
  <c r="H2172" i="1"/>
  <c r="H2167" i="1"/>
  <c r="H2162" i="1"/>
  <c r="H2157" i="1"/>
  <c r="H2152" i="1"/>
  <c r="H2573" i="1"/>
  <c r="H2568" i="1"/>
  <c r="H2563" i="1"/>
  <c r="H2558" i="1"/>
  <c r="H2553" i="1"/>
  <c r="H2548" i="1"/>
  <c r="H2543" i="1"/>
  <c r="H2538" i="1"/>
  <c r="H2533" i="1"/>
  <c r="H2528" i="1"/>
  <c r="H2523" i="1"/>
  <c r="H2518" i="1"/>
  <c r="H2513" i="1"/>
  <c r="H2508" i="1"/>
  <c r="H2503" i="1"/>
  <c r="H2498" i="1"/>
  <c r="H2493" i="1"/>
  <c r="H2488" i="1"/>
  <c r="H2483" i="1"/>
  <c r="H2478" i="1"/>
  <c r="H2473" i="1"/>
  <c r="H2468" i="1"/>
  <c r="H2463" i="1"/>
  <c r="H2458" i="1"/>
  <c r="H2453" i="1"/>
  <c r="H1668" i="1"/>
  <c r="H1663" i="1"/>
  <c r="H1658" i="1"/>
  <c r="H1653" i="1"/>
  <c r="H1648" i="1"/>
  <c r="H1593" i="1"/>
  <c r="H1588" i="1"/>
  <c r="H1583" i="1"/>
  <c r="H1578" i="1"/>
  <c r="H1573" i="1"/>
  <c r="H2448" i="1"/>
  <c r="H2443" i="1"/>
  <c r="H2438" i="1"/>
  <c r="H2433" i="1"/>
  <c r="H2423" i="1"/>
  <c r="H2428" i="1"/>
  <c r="H2418" i="1"/>
  <c r="H2413" i="1"/>
  <c r="H2408" i="1"/>
  <c r="H2403" i="1"/>
  <c r="H2147" i="1" l="1"/>
  <c r="H2142" i="1"/>
  <c r="H2137" i="1"/>
  <c r="H2132" i="1"/>
  <c r="H2127" i="1"/>
  <c r="B2662" i="1" l="1"/>
  <c r="B2273" i="1"/>
  <c r="B1333" i="1"/>
  <c r="B521" i="1"/>
  <c r="H318" i="12"/>
  <c r="H319" i="12" s="1"/>
  <c r="H34" i="12"/>
  <c r="H36" i="12" s="1"/>
  <c r="H19" i="12"/>
  <c r="H21" i="12" s="1"/>
  <c r="H14" i="12"/>
  <c r="H16" i="12" s="1"/>
  <c r="H32" i="12"/>
  <c r="H33" i="12" s="1"/>
  <c r="H2" i="12"/>
  <c r="H3" i="12" s="1"/>
  <c r="H7" i="12"/>
  <c r="H8" i="12" s="1"/>
  <c r="H10" i="12"/>
  <c r="H5" i="12"/>
  <c r="H577" i="21"/>
  <c r="H574" i="21"/>
  <c r="H573" i="21"/>
  <c r="H572" i="21"/>
  <c r="H555" i="21"/>
  <c r="H547" i="21"/>
  <c r="H544" i="21"/>
  <c r="H543" i="21"/>
  <c r="H542" i="21"/>
  <c r="H539" i="21"/>
  <c r="H538" i="21"/>
  <c r="H532" i="21"/>
  <c r="H497" i="21"/>
  <c r="H494" i="21"/>
  <c r="H493" i="21"/>
  <c r="H492" i="21"/>
  <c r="H489" i="21"/>
  <c r="H488" i="21"/>
  <c r="H475" i="21"/>
  <c r="H467" i="21"/>
  <c r="H464" i="21"/>
  <c r="H463" i="21"/>
  <c r="H462" i="21"/>
  <c r="H459" i="21"/>
  <c r="H458" i="21"/>
  <c r="H457" i="21"/>
  <c r="H454" i="21"/>
  <c r="H453" i="21"/>
  <c r="H452" i="21"/>
  <c r="H435" i="21"/>
  <c r="H430" i="21"/>
  <c r="H427" i="21"/>
  <c r="H424" i="21"/>
  <c r="H423" i="21"/>
  <c r="H422" i="21"/>
  <c r="H419" i="21"/>
  <c r="H418" i="21"/>
  <c r="H537" i="21"/>
  <c r="H534" i="21"/>
  <c r="H533" i="21"/>
  <c r="E533" i="21"/>
  <c r="E528" i="21"/>
  <c r="E523" i="21"/>
  <c r="E518" i="21"/>
  <c r="H515" i="21"/>
  <c r="E513" i="21"/>
  <c r="H508" i="21"/>
  <c r="E508" i="21"/>
  <c r="H507" i="21"/>
  <c r="H504" i="21"/>
  <c r="H503" i="21"/>
  <c r="E503" i="21"/>
  <c r="H499" i="21"/>
  <c r="H498" i="21"/>
  <c r="H428" i="32"/>
  <c r="H427" i="32"/>
  <c r="H425" i="32"/>
  <c r="H424" i="32"/>
  <c r="H423" i="32"/>
  <c r="H422" i="32"/>
  <c r="H420" i="32"/>
  <c r="H419" i="32"/>
  <c r="H404" i="32"/>
  <c r="H401" i="32"/>
  <c r="H398" i="32"/>
  <c r="H397" i="32"/>
  <c r="H395" i="32"/>
  <c r="H394" i="32"/>
  <c r="H393" i="32"/>
  <c r="H392" i="32"/>
  <c r="H390" i="32"/>
  <c r="H389" i="32"/>
  <c r="H385" i="32"/>
  <c r="H361" i="32"/>
  <c r="H355" i="32"/>
  <c r="H350" i="32"/>
  <c r="H388" i="32"/>
  <c r="H387" i="32"/>
  <c r="H384" i="32"/>
  <c r="E384" i="32"/>
  <c r="H383" i="32"/>
  <c r="H382" i="32"/>
  <c r="E379" i="32"/>
  <c r="E374" i="32"/>
  <c r="E369" i="32"/>
  <c r="H366" i="32"/>
  <c r="E364" i="32"/>
  <c r="E359" i="32"/>
  <c r="H358" i="32"/>
  <c r="H357" i="32"/>
  <c r="H354" i="32"/>
  <c r="E354" i="32"/>
  <c r="H352" i="32"/>
  <c r="H349" i="32"/>
  <c r="H12" i="12" l="1"/>
  <c r="H13" i="12" s="1"/>
  <c r="H365" i="32"/>
  <c r="H399" i="32"/>
  <c r="H428" i="21"/>
  <c r="H473" i="21"/>
  <c r="H516" i="21"/>
  <c r="H513" i="21"/>
  <c r="H429" i="21"/>
  <c r="H468" i="21"/>
  <c r="H551" i="21"/>
  <c r="H556" i="21"/>
  <c r="H509" i="21"/>
  <c r="H433" i="21"/>
  <c r="H469" i="21"/>
  <c r="H474" i="21"/>
  <c r="H548" i="21"/>
  <c r="H362" i="32"/>
  <c r="H364" i="32"/>
  <c r="H402" i="32"/>
  <c r="H411" i="32"/>
  <c r="H371" i="32"/>
  <c r="H553" i="21"/>
  <c r="H436" i="21"/>
  <c r="H431" i="21"/>
  <c r="H445" i="21"/>
  <c r="H471" i="21"/>
  <c r="H525" i="21"/>
  <c r="H434" i="21"/>
  <c r="H480" i="21"/>
  <c r="H549" i="21"/>
  <c r="H554" i="21"/>
  <c r="H35" i="12"/>
  <c r="H17" i="12"/>
  <c r="H18" i="12" s="1"/>
  <c r="H20" i="12"/>
  <c r="H24" i="12"/>
  <c r="H26" i="12" s="1"/>
  <c r="H30" i="12"/>
  <c r="H22" i="12"/>
  <c r="H23" i="12" s="1"/>
  <c r="H29" i="12"/>
  <c r="H31" i="12" s="1"/>
  <c r="H15" i="12"/>
  <c r="H562" i="21"/>
  <c r="H558" i="21"/>
  <c r="H557" i="21"/>
  <c r="H565" i="21"/>
  <c r="H552" i="21"/>
  <c r="H514" i="21"/>
  <c r="H432" i="21"/>
  <c r="H440" i="21"/>
  <c r="H476" i="21"/>
  <c r="H477" i="21"/>
  <c r="H485" i="21"/>
  <c r="H437" i="21"/>
  <c r="H472" i="21"/>
  <c r="H400" i="32"/>
  <c r="H405" i="32"/>
  <c r="H512" i="21"/>
  <c r="H520" i="21"/>
  <c r="H517" i="21"/>
  <c r="H407" i="32"/>
  <c r="H408" i="32"/>
  <c r="H416" i="32"/>
  <c r="H403" i="32"/>
  <c r="H360" i="32"/>
  <c r="H359" i="32"/>
  <c r="H372" i="32"/>
  <c r="H367" i="32"/>
  <c r="H368" i="32"/>
  <c r="H376" i="32"/>
  <c r="H363" i="32"/>
  <c r="H80" i="26"/>
  <c r="H78" i="26"/>
  <c r="H75" i="26"/>
  <c r="H73" i="26"/>
  <c r="H68" i="26"/>
  <c r="H63" i="26"/>
  <c r="H59" i="26"/>
  <c r="H58" i="26"/>
  <c r="H54" i="26"/>
  <c r="H53" i="26"/>
  <c r="H50" i="26"/>
  <c r="H48" i="26"/>
  <c r="H45" i="26"/>
  <c r="H43" i="26"/>
  <c r="H120" i="26"/>
  <c r="H118" i="26"/>
  <c r="H115" i="26"/>
  <c r="H113" i="26"/>
  <c r="H108" i="26"/>
  <c r="H103" i="26"/>
  <c r="H99" i="26"/>
  <c r="H98" i="26"/>
  <c r="H94" i="26"/>
  <c r="H93" i="26"/>
  <c r="H90" i="26"/>
  <c r="H88" i="26"/>
  <c r="H85" i="26"/>
  <c r="H83" i="26"/>
  <c r="H161" i="26"/>
  <c r="H156" i="26"/>
  <c r="H140" i="26"/>
  <c r="H135" i="26"/>
  <c r="H131" i="26"/>
  <c r="H126" i="26"/>
  <c r="H124" i="26"/>
  <c r="H241" i="26"/>
  <c r="H236" i="26"/>
  <c r="H215" i="26"/>
  <c r="H211" i="26"/>
  <c r="H206" i="26"/>
  <c r="H239" i="26"/>
  <c r="H234" i="26"/>
  <c r="H229" i="26"/>
  <c r="H224" i="26"/>
  <c r="H220" i="26"/>
  <c r="H219" i="26"/>
  <c r="H214" i="26"/>
  <c r="H209" i="26"/>
  <c r="H204" i="26"/>
  <c r="H202" i="26"/>
  <c r="H201" i="26"/>
  <c r="H199" i="26"/>
  <c r="H198" i="26"/>
  <c r="H197" i="26"/>
  <c r="H196" i="26"/>
  <c r="H194" i="26"/>
  <c r="H193" i="26"/>
  <c r="H189" i="26"/>
  <c r="H184" i="26"/>
  <c r="H180" i="26"/>
  <c r="H179" i="26"/>
  <c r="H175" i="26"/>
  <c r="H174" i="26"/>
  <c r="H172" i="26"/>
  <c r="H171" i="26"/>
  <c r="H169" i="26"/>
  <c r="H168" i="26"/>
  <c r="H167" i="26"/>
  <c r="H166" i="26"/>
  <c r="H164" i="26"/>
  <c r="H163" i="26"/>
  <c r="H41" i="26"/>
  <c r="H40" i="26"/>
  <c r="H38" i="26"/>
  <c r="H37" i="26"/>
  <c r="E37" i="26"/>
  <c r="H36" i="26"/>
  <c r="H35" i="26"/>
  <c r="H33" i="26"/>
  <c r="H32" i="26"/>
  <c r="E32" i="26"/>
  <c r="H28" i="26"/>
  <c r="E27" i="26"/>
  <c r="H23" i="26"/>
  <c r="E22" i="26"/>
  <c r="H19" i="26"/>
  <c r="H18" i="26"/>
  <c r="E17" i="26"/>
  <c r="H14" i="26"/>
  <c r="H13" i="26"/>
  <c r="E12" i="26"/>
  <c r="H11" i="26"/>
  <c r="H10" i="26"/>
  <c r="H8" i="26"/>
  <c r="H7" i="26"/>
  <c r="E7" i="26"/>
  <c r="H6" i="26"/>
  <c r="H5" i="26"/>
  <c r="H3" i="26"/>
  <c r="H2" i="26"/>
  <c r="H442" i="17"/>
  <c r="H437" i="17"/>
  <c r="H412" i="17"/>
  <c r="H407" i="17"/>
  <c r="H415" i="17"/>
  <c r="H420" i="17"/>
  <c r="H441" i="17"/>
  <c r="H436" i="17"/>
  <c r="H411" i="17"/>
  <c r="H406" i="17"/>
  <c r="H439" i="17"/>
  <c r="H438" i="17"/>
  <c r="H434" i="17"/>
  <c r="H433" i="17"/>
  <c r="H429" i="17"/>
  <c r="H424" i="17"/>
  <c r="H419" i="17"/>
  <c r="H414" i="17"/>
  <c r="H409" i="17"/>
  <c r="H408" i="17"/>
  <c r="H404" i="17"/>
  <c r="H403" i="17"/>
  <c r="H19" i="27"/>
  <c r="H14" i="27"/>
  <c r="H7" i="27"/>
  <c r="H8" i="27"/>
  <c r="H11" i="27"/>
  <c r="H13" i="27"/>
  <c r="H16" i="27"/>
  <c r="H18" i="27"/>
  <c r="H21" i="27"/>
  <c r="H23" i="27"/>
  <c r="H26" i="27"/>
  <c r="H28" i="27"/>
  <c r="H31" i="27"/>
  <c r="H32" i="27"/>
  <c r="H33" i="27"/>
  <c r="H35" i="27"/>
  <c r="H36" i="27"/>
  <c r="H37" i="27"/>
  <c r="H38" i="27"/>
  <c r="H40" i="27"/>
  <c r="H41" i="27"/>
  <c r="E37" i="27"/>
  <c r="E27" i="27"/>
  <c r="E32" i="27"/>
  <c r="E22" i="27"/>
  <c r="E17" i="27"/>
  <c r="E12" i="27"/>
  <c r="H118" i="1"/>
  <c r="H117" i="1"/>
  <c r="H112" i="1"/>
  <c r="H105" i="1"/>
  <c r="H106" i="1"/>
  <c r="H109" i="1"/>
  <c r="H130" i="1"/>
  <c r="H131" i="1"/>
  <c r="H134" i="1"/>
  <c r="H135" i="1"/>
  <c r="H136" i="1"/>
  <c r="H139" i="1"/>
  <c r="H140" i="1"/>
  <c r="H141" i="1"/>
  <c r="H144" i="1"/>
  <c r="H101" i="1"/>
  <c r="H100" i="1"/>
  <c r="E140" i="1"/>
  <c r="E135" i="1"/>
  <c r="E130" i="1"/>
  <c r="E125" i="1"/>
  <c r="E120" i="1"/>
  <c r="E115" i="1"/>
  <c r="E110" i="1"/>
  <c r="E105" i="1"/>
  <c r="H104" i="1"/>
  <c r="H519" i="1"/>
  <c r="H516" i="1"/>
  <c r="H515" i="1"/>
  <c r="H511" i="1"/>
  <c r="H510" i="1"/>
  <c r="H501" i="1"/>
  <c r="H500" i="1"/>
  <c r="H498" i="1"/>
  <c r="H497" i="1"/>
  <c r="H496" i="1"/>
  <c r="H495" i="1"/>
  <c r="H493" i="1"/>
  <c r="H492" i="1"/>
  <c r="H491" i="1"/>
  <c r="H490" i="1"/>
  <c r="H489" i="1"/>
  <c r="H486" i="1"/>
  <c r="H485" i="1"/>
  <c r="H484" i="1"/>
  <c r="H481" i="1"/>
  <c r="H480" i="1"/>
  <c r="H293" i="1"/>
  <c r="H292" i="1"/>
  <c r="H316" i="1"/>
  <c r="H315" i="1"/>
  <c r="H306" i="1"/>
  <c r="H305" i="1"/>
  <c r="E305" i="1"/>
  <c r="H301" i="1"/>
  <c r="H300" i="1"/>
  <c r="E300" i="1"/>
  <c r="H298" i="1"/>
  <c r="H297" i="1"/>
  <c r="H296" i="1"/>
  <c r="H295" i="1"/>
  <c r="E295" i="1"/>
  <c r="H291" i="1"/>
  <c r="H290" i="1"/>
  <c r="E290" i="1"/>
  <c r="H289" i="1"/>
  <c r="H286" i="1"/>
  <c r="H285" i="1"/>
  <c r="E285" i="1"/>
  <c r="H284" i="1"/>
  <c r="H281" i="1"/>
  <c r="H280" i="1"/>
  <c r="H277" i="1"/>
  <c r="H247" i="1"/>
  <c r="H278" i="1"/>
  <c r="H276" i="1"/>
  <c r="H275" i="1"/>
  <c r="H274" i="1"/>
  <c r="H271" i="1"/>
  <c r="H270" i="1"/>
  <c r="H269" i="1"/>
  <c r="H266" i="1"/>
  <c r="H265" i="1"/>
  <c r="H261" i="1"/>
  <c r="H260" i="1"/>
  <c r="H256" i="1"/>
  <c r="H255" i="1"/>
  <c r="H253" i="1"/>
  <c r="H252" i="1"/>
  <c r="H251" i="1"/>
  <c r="H250" i="1"/>
  <c r="H248" i="1"/>
  <c r="H246" i="1"/>
  <c r="H245" i="1"/>
  <c r="H233" i="1"/>
  <c r="H232" i="1"/>
  <c r="H208" i="1"/>
  <c r="H207" i="1"/>
  <c r="H203" i="1"/>
  <c r="H202" i="1"/>
  <c r="H195" i="1"/>
  <c r="H196" i="1"/>
  <c r="H199" i="1"/>
  <c r="H200" i="1"/>
  <c r="H201" i="1"/>
  <c r="H204" i="1"/>
  <c r="H205" i="1"/>
  <c r="H206" i="1"/>
  <c r="H210" i="1"/>
  <c r="H211" i="1"/>
  <c r="H215" i="1"/>
  <c r="H216" i="1"/>
  <c r="H220" i="1"/>
  <c r="H221" i="1"/>
  <c r="H224" i="1"/>
  <c r="H225" i="1"/>
  <c r="H226" i="1"/>
  <c r="H229" i="1"/>
  <c r="H230" i="1"/>
  <c r="H231" i="1"/>
  <c r="H235" i="1"/>
  <c r="H236" i="1"/>
  <c r="H239" i="1"/>
  <c r="H240" i="1"/>
  <c r="H241" i="1"/>
  <c r="H244" i="1"/>
  <c r="H194" i="1"/>
  <c r="H191" i="1"/>
  <c r="H190" i="1"/>
  <c r="E230" i="1"/>
  <c r="E225" i="1"/>
  <c r="E215" i="1"/>
  <c r="E220" i="1"/>
  <c r="E210" i="1"/>
  <c r="E205" i="1"/>
  <c r="E200" i="1"/>
  <c r="E195" i="1"/>
  <c r="H80" i="19"/>
  <c r="H110" i="19"/>
  <c r="H108" i="19"/>
  <c r="H107" i="19"/>
  <c r="H105" i="19"/>
  <c r="H102" i="19"/>
  <c r="H100" i="19"/>
  <c r="H97" i="19"/>
  <c r="H95" i="19"/>
  <c r="H92" i="19"/>
  <c r="H90" i="19"/>
  <c r="H87" i="19"/>
  <c r="H85" i="19"/>
  <c r="H83" i="19"/>
  <c r="H82" i="19"/>
  <c r="H77" i="19"/>
  <c r="H76" i="19"/>
  <c r="H75" i="19"/>
  <c r="H84" i="19"/>
  <c r="H72" i="19"/>
  <c r="H71" i="19"/>
  <c r="H507" i="1" l="1"/>
  <c r="H508" i="1"/>
  <c r="H447" i="21"/>
  <c r="H373" i="32"/>
  <c r="H478" i="21"/>
  <c r="H81" i="19"/>
  <c r="H481" i="21"/>
  <c r="H526" i="21"/>
  <c r="H521" i="21"/>
  <c r="H523" i="21"/>
  <c r="H443" i="21"/>
  <c r="H566" i="21"/>
  <c r="H527" i="21"/>
  <c r="H482" i="21"/>
  <c r="H110" i="1"/>
  <c r="H116" i="1"/>
  <c r="H106" i="19"/>
  <c r="H413" i="32"/>
  <c r="H369" i="32"/>
  <c r="H409" i="32"/>
  <c r="H412" i="32"/>
  <c r="H410" i="32"/>
  <c r="H375" i="32"/>
  <c r="H370" i="32"/>
  <c r="H20" i="27"/>
  <c r="H17" i="27"/>
  <c r="H12" i="27"/>
  <c r="H24" i="26"/>
  <c r="H176" i="26"/>
  <c r="H185" i="26"/>
  <c r="H225" i="26"/>
  <c r="H136" i="26"/>
  <c r="H104" i="26"/>
  <c r="H55" i="26"/>
  <c r="H15" i="26"/>
  <c r="H173" i="26"/>
  <c r="H216" i="26"/>
  <c r="H145" i="26"/>
  <c r="H95" i="26"/>
  <c r="H64" i="26"/>
  <c r="H441" i="21"/>
  <c r="H446" i="21"/>
  <c r="H479" i="21"/>
  <c r="H524" i="21"/>
  <c r="H444" i="21"/>
  <c r="H559" i="21"/>
  <c r="H93" i="19"/>
  <c r="H112" i="14"/>
  <c r="H117" i="14" s="1"/>
  <c r="H425" i="17"/>
  <c r="H416" i="17"/>
  <c r="H413" i="17"/>
  <c r="H417" i="17"/>
  <c r="H422" i="17"/>
  <c r="H427" i="17"/>
  <c r="H263" i="1"/>
  <c r="H308" i="1"/>
  <c r="H123" i="1"/>
  <c r="H218" i="1"/>
  <c r="H279" i="1"/>
  <c r="H307" i="1"/>
  <c r="H122" i="1"/>
  <c r="H121" i="1" s="1"/>
  <c r="H127" i="1"/>
  <c r="H119" i="1"/>
  <c r="H114" i="1"/>
  <c r="H115" i="1"/>
  <c r="H111" i="1"/>
  <c r="H128" i="1"/>
  <c r="H25" i="12"/>
  <c r="H27" i="12"/>
  <c r="H28" i="12" s="1"/>
  <c r="H567" i="21"/>
  <c r="H564" i="21"/>
  <c r="H563" i="21"/>
  <c r="H487" i="21"/>
  <c r="H484" i="21"/>
  <c r="H483" i="21"/>
  <c r="H486" i="21"/>
  <c r="H442" i="21"/>
  <c r="H439" i="21"/>
  <c r="H438" i="21"/>
  <c r="H522" i="21"/>
  <c r="H519" i="21"/>
  <c r="H518" i="21"/>
  <c r="H418" i="32"/>
  <c r="H415" i="32"/>
  <c r="H414" i="32"/>
  <c r="H417" i="32"/>
  <c r="H378" i="32"/>
  <c r="H374" i="32"/>
  <c r="H377" i="32"/>
  <c r="H178" i="26"/>
  <c r="H65" i="26"/>
  <c r="H60" i="26"/>
  <c r="H69" i="26"/>
  <c r="H105" i="26"/>
  <c r="H100" i="26"/>
  <c r="H109" i="26"/>
  <c r="H12" i="26"/>
  <c r="H146" i="26"/>
  <c r="H141" i="26"/>
  <c r="H150" i="26"/>
  <c r="H226" i="26"/>
  <c r="H221" i="26"/>
  <c r="H230" i="26"/>
  <c r="H17" i="26"/>
  <c r="H186" i="26"/>
  <c r="H187" i="26"/>
  <c r="H183" i="26"/>
  <c r="H181" i="26"/>
  <c r="H182" i="26"/>
  <c r="H190" i="26"/>
  <c r="H177" i="26"/>
  <c r="H26" i="26"/>
  <c r="H22" i="26"/>
  <c r="H20" i="26"/>
  <c r="H21" i="26"/>
  <c r="H29" i="26"/>
  <c r="H16" i="26"/>
  <c r="H418" i="17"/>
  <c r="H421" i="17"/>
  <c r="H430" i="17"/>
  <c r="H30" i="27"/>
  <c r="H24" i="27"/>
  <c r="H29" i="27"/>
  <c r="H15" i="27"/>
  <c r="H494" i="1"/>
  <c r="H502" i="1"/>
  <c r="H503" i="1"/>
  <c r="H499" i="1"/>
  <c r="H257" i="1"/>
  <c r="H234" i="1"/>
  <c r="H212" i="1"/>
  <c r="H217" i="1"/>
  <c r="H209" i="1"/>
  <c r="H213" i="1"/>
  <c r="H294" i="1"/>
  <c r="H302" i="1"/>
  <c r="H303" i="1"/>
  <c r="H319" i="1"/>
  <c r="H299" i="1"/>
  <c r="H254" i="1"/>
  <c r="H258" i="1"/>
  <c r="H262" i="1"/>
  <c r="H249" i="1"/>
  <c r="H88" i="19"/>
  <c r="H91" i="19"/>
  <c r="H94" i="19"/>
  <c r="H89" i="19"/>
  <c r="H109" i="19"/>
  <c r="H509" i="1" l="1"/>
  <c r="H514" i="1"/>
  <c r="H25" i="26"/>
  <c r="H122" i="14"/>
  <c r="H127" i="14" s="1"/>
  <c r="H423" i="17"/>
  <c r="H98" i="19"/>
  <c r="H103" i="19"/>
  <c r="H101" i="19" s="1"/>
  <c r="H426" i="17"/>
  <c r="H432" i="17"/>
  <c r="H125" i="1"/>
  <c r="H309" i="1"/>
  <c r="H129" i="1"/>
  <c r="H126" i="1"/>
  <c r="H124" i="1"/>
  <c r="H120" i="1"/>
  <c r="H259" i="1"/>
  <c r="H70" i="26"/>
  <c r="H110" i="26"/>
  <c r="H151" i="26"/>
  <c r="H231" i="26"/>
  <c r="H192" i="26"/>
  <c r="H188" i="26"/>
  <c r="H191" i="26"/>
  <c r="H31" i="26"/>
  <c r="H27" i="26"/>
  <c r="H30" i="26"/>
  <c r="H428" i="17"/>
  <c r="H431" i="17"/>
  <c r="H27" i="27"/>
  <c r="H25" i="27"/>
  <c r="H22" i="27"/>
  <c r="H504" i="1"/>
  <c r="H219" i="1"/>
  <c r="H214" i="1"/>
  <c r="H304" i="1"/>
  <c r="H264" i="1"/>
  <c r="H86" i="19"/>
  <c r="H104" i="19"/>
  <c r="H99" i="19"/>
  <c r="H96" i="19"/>
  <c r="H417" i="21"/>
  <c r="H414" i="21"/>
  <c r="H413" i="21"/>
  <c r="H412" i="21"/>
  <c r="H409" i="21"/>
  <c r="H408" i="21"/>
  <c r="H404" i="21"/>
  <c r="H403" i="21"/>
  <c r="H399" i="21"/>
  <c r="H398" i="21"/>
  <c r="H397" i="21"/>
  <c r="H394" i="21"/>
  <c r="H393" i="21"/>
  <c r="H392" i="21"/>
  <c r="H389" i="21"/>
  <c r="H388" i="21"/>
  <c r="H387" i="21"/>
  <c r="H384" i="21"/>
  <c r="H383" i="21"/>
  <c r="H379" i="21"/>
  <c r="H378" i="21"/>
  <c r="H374" i="21"/>
  <c r="H373" i="21"/>
  <c r="H372" i="21"/>
  <c r="H369" i="21"/>
  <c r="H368" i="21"/>
  <c r="H273" i="21"/>
  <c r="H274" i="21"/>
  <c r="H277" i="21"/>
  <c r="H278" i="21"/>
  <c r="H279" i="21"/>
  <c r="H282" i="21"/>
  <c r="H283" i="21"/>
  <c r="H284" i="21"/>
  <c r="H287" i="21"/>
  <c r="H288" i="21"/>
  <c r="H289" i="21"/>
  <c r="H292" i="21"/>
  <c r="H318" i="21"/>
  <c r="H319" i="21"/>
  <c r="H322" i="21"/>
  <c r="H323" i="21"/>
  <c r="H324" i="21"/>
  <c r="H327" i="21"/>
  <c r="H328" i="21"/>
  <c r="H329" i="21"/>
  <c r="H332" i="21"/>
  <c r="H333" i="21"/>
  <c r="H334" i="21"/>
  <c r="H337" i="21"/>
  <c r="H338" i="21"/>
  <c r="H339" i="21"/>
  <c r="H342" i="21"/>
  <c r="H248" i="21"/>
  <c r="H249" i="21"/>
  <c r="H252" i="21"/>
  <c r="H253" i="21"/>
  <c r="H254" i="21"/>
  <c r="H257" i="21"/>
  <c r="H258" i="21"/>
  <c r="H259" i="21"/>
  <c r="H262" i="21"/>
  <c r="H263" i="21"/>
  <c r="H264" i="21"/>
  <c r="H267" i="21"/>
  <c r="H268" i="21"/>
  <c r="H269" i="21"/>
  <c r="H272" i="21"/>
  <c r="H354" i="21"/>
  <c r="H353" i="21"/>
  <c r="H349" i="21"/>
  <c r="H348" i="21"/>
  <c r="H633" i="21"/>
  <c r="H634" i="21"/>
  <c r="H637" i="21"/>
  <c r="H638" i="21"/>
  <c r="H639" i="21"/>
  <c r="H642" i="21"/>
  <c r="H643" i="21"/>
  <c r="H644" i="21"/>
  <c r="H647" i="21"/>
  <c r="H648" i="21"/>
  <c r="H649" i="21"/>
  <c r="H652" i="21"/>
  <c r="H629" i="21"/>
  <c r="H632" i="21"/>
  <c r="H628" i="21"/>
  <c r="H583" i="21"/>
  <c r="H584" i="21"/>
  <c r="H587" i="21"/>
  <c r="H588" i="21"/>
  <c r="H589" i="21"/>
  <c r="H592" i="21"/>
  <c r="H593" i="21"/>
  <c r="H594" i="21"/>
  <c r="H597" i="21"/>
  <c r="H598" i="21"/>
  <c r="H599" i="21"/>
  <c r="H602" i="21"/>
  <c r="H603" i="21"/>
  <c r="H604" i="21"/>
  <c r="H607" i="21"/>
  <c r="H608" i="21"/>
  <c r="H609" i="21"/>
  <c r="H612" i="21"/>
  <c r="H613" i="21"/>
  <c r="H614" i="21"/>
  <c r="H617" i="21"/>
  <c r="H618" i="21"/>
  <c r="H619" i="21"/>
  <c r="H622" i="21"/>
  <c r="H623" i="21"/>
  <c r="H624" i="21"/>
  <c r="H627" i="21"/>
  <c r="H578" i="21"/>
  <c r="H70" i="33"/>
  <c r="H71" i="33"/>
  <c r="H74" i="33"/>
  <c r="H75" i="33"/>
  <c r="H76" i="33"/>
  <c r="H79" i="33"/>
  <c r="H80" i="33"/>
  <c r="H81" i="33"/>
  <c r="H84" i="33"/>
  <c r="H85" i="33"/>
  <c r="H86" i="33"/>
  <c r="H89" i="33"/>
  <c r="H90" i="33"/>
  <c r="H91" i="33"/>
  <c r="H94" i="33"/>
  <c r="H10" i="33"/>
  <c r="H11" i="33"/>
  <c r="H14" i="33"/>
  <c r="H15" i="33"/>
  <c r="H16" i="33"/>
  <c r="H19" i="33"/>
  <c r="H20" i="33"/>
  <c r="H21" i="33"/>
  <c r="H24" i="33"/>
  <c r="H25" i="33"/>
  <c r="H26" i="33"/>
  <c r="H29" i="33"/>
  <c r="H30" i="33"/>
  <c r="H31" i="33"/>
  <c r="H34" i="33"/>
  <c r="H35" i="33"/>
  <c r="H36" i="33"/>
  <c r="H39" i="33"/>
  <c r="H40" i="33"/>
  <c r="H41" i="33"/>
  <c r="H44" i="33"/>
  <c r="H45" i="33"/>
  <c r="H46" i="33"/>
  <c r="H49" i="33"/>
  <c r="H50" i="33"/>
  <c r="H51" i="33"/>
  <c r="H54" i="33"/>
  <c r="H55" i="33"/>
  <c r="H56" i="33"/>
  <c r="H59" i="33"/>
  <c r="H60" i="33"/>
  <c r="H61" i="33"/>
  <c r="H64" i="33"/>
  <c r="E30" i="33"/>
  <c r="H314" i="1" l="1"/>
  <c r="H188" i="32"/>
  <c r="H187" i="32"/>
  <c r="H207" i="32"/>
  <c r="H208" i="32"/>
  <c r="H173" i="32"/>
  <c r="H172" i="32"/>
  <c r="H168" i="32"/>
  <c r="H167" i="32"/>
  <c r="H347" i="32"/>
  <c r="H344" i="32"/>
  <c r="H343" i="32"/>
  <c r="H342" i="32"/>
  <c r="H339" i="32"/>
  <c r="H338" i="32"/>
  <c r="H337" i="32"/>
  <c r="H334" i="32"/>
  <c r="H333" i="32"/>
  <c r="H332" i="32"/>
  <c r="H329" i="32"/>
  <c r="H328" i="32"/>
  <c r="H327" i="32"/>
  <c r="H324" i="32"/>
  <c r="H323" i="32"/>
  <c r="H297" i="32"/>
  <c r="H294" i="32"/>
  <c r="H293" i="32"/>
  <c r="H292" i="32"/>
  <c r="H289" i="32"/>
  <c r="H288" i="32"/>
  <c r="H287" i="32"/>
  <c r="H284" i="32"/>
  <c r="H283" i="32"/>
  <c r="H282" i="32"/>
  <c r="H279" i="32"/>
  <c r="H278" i="32"/>
  <c r="H277" i="32"/>
  <c r="H274" i="32"/>
  <c r="H273" i="32"/>
  <c r="H228" i="32"/>
  <c r="H229" i="32"/>
  <c r="H232" i="32"/>
  <c r="H233" i="32"/>
  <c r="H234" i="32"/>
  <c r="H237" i="32"/>
  <c r="H238" i="32"/>
  <c r="H239" i="32"/>
  <c r="H242" i="32"/>
  <c r="H243" i="32"/>
  <c r="H244" i="32"/>
  <c r="H247" i="32"/>
  <c r="H248" i="32"/>
  <c r="H249" i="32"/>
  <c r="H252" i="32"/>
  <c r="H253" i="32"/>
  <c r="H254" i="32"/>
  <c r="H257" i="32"/>
  <c r="H258" i="32"/>
  <c r="H259" i="32"/>
  <c r="H262" i="32"/>
  <c r="H263" i="32"/>
  <c r="H264" i="32"/>
  <c r="H267" i="32"/>
  <c r="H268" i="32"/>
  <c r="H269" i="32"/>
  <c r="H272" i="32"/>
  <c r="H485" i="32"/>
  <c r="H488" i="32"/>
  <c r="H490" i="32"/>
  <c r="H493" i="32"/>
  <c r="H495" i="32"/>
  <c r="H498" i="32"/>
  <c r="H500" i="32"/>
  <c r="H503" i="32"/>
  <c r="H530" i="32"/>
  <c r="H533" i="32"/>
  <c r="H535" i="32"/>
  <c r="H538" i="32"/>
  <c r="H540" i="32"/>
  <c r="H543" i="32"/>
  <c r="H545" i="32"/>
  <c r="H548" i="32"/>
  <c r="H550" i="32"/>
  <c r="H553" i="32"/>
  <c r="H218" i="31"/>
  <c r="H222" i="31"/>
  <c r="H223" i="31"/>
  <c r="H227" i="31"/>
  <c r="H228" i="31"/>
  <c r="H232" i="31"/>
  <c r="H233" i="31"/>
  <c r="H237" i="31"/>
  <c r="H368" i="30"/>
  <c r="H349" i="30"/>
  <c r="H350" i="30"/>
  <c r="H353" i="30"/>
  <c r="H354" i="30"/>
  <c r="H355" i="30"/>
  <c r="H358" i="30"/>
  <c r="H359" i="30"/>
  <c r="H360" i="30"/>
  <c r="H363" i="30"/>
  <c r="H364" i="30"/>
  <c r="H365" i="30"/>
  <c r="H299" i="30"/>
  <c r="H300" i="30"/>
  <c r="H303" i="30"/>
  <c r="H304" i="30"/>
  <c r="H305" i="30"/>
  <c r="H308" i="30"/>
  <c r="H309" i="30"/>
  <c r="H310" i="30"/>
  <c r="H313" i="30"/>
  <c r="H314" i="30"/>
  <c r="H315" i="30"/>
  <c r="H318" i="30"/>
  <c r="H319" i="30"/>
  <c r="H320" i="30"/>
  <c r="H323" i="30"/>
  <c r="H324" i="30"/>
  <c r="H325" i="30"/>
  <c r="H328" i="30"/>
  <c r="H329" i="30"/>
  <c r="H330" i="30"/>
  <c r="H333" i="30"/>
  <c r="H334" i="30"/>
  <c r="H335" i="30"/>
  <c r="H338" i="30"/>
  <c r="H339" i="30"/>
  <c r="H340" i="30"/>
  <c r="H343" i="30"/>
  <c r="H344" i="30"/>
  <c r="H345" i="30"/>
  <c r="H348" i="30"/>
  <c r="H294" i="30"/>
  <c r="H298" i="30"/>
  <c r="H295" i="30"/>
  <c r="H274" i="30"/>
  <c r="H275" i="30"/>
  <c r="H278" i="30"/>
  <c r="H279" i="30"/>
  <c r="H280" i="30"/>
  <c r="H283" i="30"/>
  <c r="H284" i="30"/>
  <c r="H285" i="30"/>
  <c r="H288" i="30"/>
  <c r="H289" i="30"/>
  <c r="H290" i="30"/>
  <c r="H293" i="30"/>
  <c r="H224" i="30"/>
  <c r="H225" i="30"/>
  <c r="H228" i="30"/>
  <c r="H229" i="30"/>
  <c r="H230" i="30"/>
  <c r="H233" i="30"/>
  <c r="H234" i="30"/>
  <c r="H235" i="30"/>
  <c r="H238" i="30"/>
  <c r="H239" i="30"/>
  <c r="H240" i="30"/>
  <c r="H243" i="30"/>
  <c r="H244" i="30"/>
  <c r="H245" i="30"/>
  <c r="H248" i="30"/>
  <c r="H249" i="30"/>
  <c r="H250" i="30"/>
  <c r="H253" i="30"/>
  <c r="H254" i="30"/>
  <c r="H255" i="30"/>
  <c r="H258" i="30"/>
  <c r="H259" i="30"/>
  <c r="H260" i="30"/>
  <c r="H263" i="30"/>
  <c r="H264" i="30"/>
  <c r="H265" i="30"/>
  <c r="H268" i="30"/>
  <c r="H642" i="30"/>
  <c r="H645" i="30"/>
  <c r="H647" i="30"/>
  <c r="H650" i="30"/>
  <c r="H652" i="30"/>
  <c r="H655" i="30"/>
  <c r="H657" i="30"/>
  <c r="H660" i="30"/>
  <c r="H592" i="30"/>
  <c r="H595" i="30"/>
  <c r="H597" i="30"/>
  <c r="H600" i="30"/>
  <c r="H602" i="30"/>
  <c r="H605" i="30"/>
  <c r="H607" i="30"/>
  <c r="H610" i="30"/>
  <c r="H612" i="30"/>
  <c r="H615" i="30"/>
  <c r="H617" i="30"/>
  <c r="H620" i="30"/>
  <c r="H622" i="30"/>
  <c r="H625" i="30"/>
  <c r="H627" i="30"/>
  <c r="H630" i="30"/>
  <c r="H632" i="30"/>
  <c r="H635" i="30"/>
  <c r="H637" i="30"/>
  <c r="H640" i="30"/>
  <c r="H1525" i="1"/>
  <c r="H1529" i="1"/>
  <c r="H1530" i="1"/>
  <c r="H1534" i="1"/>
  <c r="H1535" i="1"/>
  <c r="H1539" i="1"/>
  <c r="H1540" i="1"/>
  <c r="H1544" i="1"/>
  <c r="H1545" i="1"/>
  <c r="H1549" i="1"/>
  <c r="H1550" i="1"/>
  <c r="H1554" i="1"/>
  <c r="H1555" i="1"/>
  <c r="H1559" i="1"/>
  <c r="H1560" i="1"/>
  <c r="H1564" i="1"/>
  <c r="H1565" i="1"/>
  <c r="H1569" i="1"/>
  <c r="H1475" i="1"/>
  <c r="H1476" i="1"/>
  <c r="H1479" i="1"/>
  <c r="H1480" i="1"/>
  <c r="H1481" i="1"/>
  <c r="H1484" i="1"/>
  <c r="H1485" i="1"/>
  <c r="H1486" i="1"/>
  <c r="H1489" i="1"/>
  <c r="H1490" i="1"/>
  <c r="H1491" i="1"/>
  <c r="H1494" i="1"/>
  <c r="H1495" i="1"/>
  <c r="H1496" i="1"/>
  <c r="H1499" i="1"/>
  <c r="H1500" i="1"/>
  <c r="H1501" i="1"/>
  <c r="H1504" i="1"/>
  <c r="H1505" i="1"/>
  <c r="H1506" i="1"/>
  <c r="H1509" i="1"/>
  <c r="H1510" i="1"/>
  <c r="H1511" i="1"/>
  <c r="H1514" i="1"/>
  <c r="H1515" i="1"/>
  <c r="H1516" i="1"/>
  <c r="H1519" i="1"/>
  <c r="H1425" i="1"/>
  <c r="H1426" i="1"/>
  <c r="H1429" i="1"/>
  <c r="H1430" i="1"/>
  <c r="H1431" i="1"/>
  <c r="H1434" i="1"/>
  <c r="H1435" i="1"/>
  <c r="H1436" i="1"/>
  <c r="H1439" i="1"/>
  <c r="H1440" i="1"/>
  <c r="H1441" i="1"/>
  <c r="H1444" i="1"/>
  <c r="H1445" i="1"/>
  <c r="H1446" i="1"/>
  <c r="H1449" i="1"/>
  <c r="H1450" i="1"/>
  <c r="H1451" i="1"/>
  <c r="H1454" i="1"/>
  <c r="H1455" i="1"/>
  <c r="H1456" i="1"/>
  <c r="H1459" i="1"/>
  <c r="H1460" i="1"/>
  <c r="H1461" i="1"/>
  <c r="H1464" i="1"/>
  <c r="H1465" i="1"/>
  <c r="H1466" i="1"/>
  <c r="H1469" i="1"/>
  <c r="H1978" i="1"/>
  <c r="H1979" i="1"/>
  <c r="H1983" i="1"/>
  <c r="H1984" i="1"/>
  <c r="H1988" i="1"/>
  <c r="H1989" i="1"/>
  <c r="H1993" i="1"/>
  <c r="H1994" i="1"/>
  <c r="H1998" i="1"/>
  <c r="H1999" i="1"/>
  <c r="H2003" i="1"/>
  <c r="H2004" i="1"/>
  <c r="H2008" i="1"/>
  <c r="H2009" i="1"/>
  <c r="H2013" i="1"/>
  <c r="H2014" i="1"/>
  <c r="H2018" i="1"/>
  <c r="H2019" i="1"/>
  <c r="H2023" i="1"/>
  <c r="H2024" i="1"/>
  <c r="H2028" i="1"/>
  <c r="H2029" i="1"/>
  <c r="H2033" i="1"/>
  <c r="H2034" i="1"/>
  <c r="H2038" i="1"/>
  <c r="H2039" i="1"/>
  <c r="H2043" i="1"/>
  <c r="H2044" i="1"/>
  <c r="H2048" i="1"/>
  <c r="H2049" i="1"/>
  <c r="H2053" i="1"/>
  <c r="H2054" i="1"/>
  <c r="H2058" i="1"/>
  <c r="H2059" i="1"/>
  <c r="H2063" i="1"/>
  <c r="H2064" i="1"/>
  <c r="H2068" i="1"/>
  <c r="H2069" i="1"/>
  <c r="H1953" i="1"/>
  <c r="H1954" i="1"/>
  <c r="H1958" i="1"/>
  <c r="H1959" i="1"/>
  <c r="H1963" i="1"/>
  <c r="H1964" i="1"/>
  <c r="H1968" i="1"/>
  <c r="H1969" i="1"/>
  <c r="H1903" i="1"/>
  <c r="H1904" i="1"/>
  <c r="H1908" i="1"/>
  <c r="H1909" i="1"/>
  <c r="H1913" i="1"/>
  <c r="H1914" i="1"/>
  <c r="H1918" i="1"/>
  <c r="H1919" i="1"/>
  <c r="H1923" i="1"/>
  <c r="H1924" i="1"/>
  <c r="H1928" i="1"/>
  <c r="H1929" i="1"/>
  <c r="H1933" i="1"/>
  <c r="H1934" i="1"/>
  <c r="H1938" i="1"/>
  <c r="H1939" i="1"/>
  <c r="H1943" i="1"/>
  <c r="H1944" i="1"/>
  <c r="H1948" i="1"/>
  <c r="H1949" i="1"/>
  <c r="H1973" i="1"/>
  <c r="H1974" i="1"/>
  <c r="E1918" i="1"/>
  <c r="E1913" i="1"/>
  <c r="E1908" i="1"/>
  <c r="E1903" i="1"/>
  <c r="H2269" i="1"/>
  <c r="H2268" i="1"/>
  <c r="H2264" i="1"/>
  <c r="H2263" i="1"/>
  <c r="H2259" i="1"/>
  <c r="H2258" i="1"/>
  <c r="H2254" i="1"/>
  <c r="H2253" i="1"/>
  <c r="H2249" i="1"/>
  <c r="H2248" i="1"/>
  <c r="H2244" i="1"/>
  <c r="H2243" i="1"/>
  <c r="H2239" i="1"/>
  <c r="H2238" i="1"/>
  <c r="H2234" i="1"/>
  <c r="H2233" i="1"/>
  <c r="H2229" i="1"/>
  <c r="H2228" i="1"/>
  <c r="H2224" i="1"/>
  <c r="H2223" i="1"/>
  <c r="H2203" i="1"/>
  <c r="H2204" i="1"/>
  <c r="H2208" i="1"/>
  <c r="H2209" i="1"/>
  <c r="H2213" i="1"/>
  <c r="H2214" i="1"/>
  <c r="H2218" i="1"/>
  <c r="H2219" i="1"/>
  <c r="H2199" i="1"/>
  <c r="H2198" i="1"/>
  <c r="H2102" i="1"/>
  <c r="H2107" i="1"/>
  <c r="H2112" i="1"/>
  <c r="H2117" i="1"/>
  <c r="H2122" i="1"/>
  <c r="H1725" i="1"/>
  <c r="H1726" i="1"/>
  <c r="H1729" i="1"/>
  <c r="H1730" i="1"/>
  <c r="H1731" i="1"/>
  <c r="H1734" i="1"/>
  <c r="H1735" i="1"/>
  <c r="H1736" i="1"/>
  <c r="H1739" i="1"/>
  <c r="H1740" i="1"/>
  <c r="H1741" i="1"/>
  <c r="H1744" i="1"/>
  <c r="H1720" i="1"/>
  <c r="H1721" i="1"/>
  <c r="H1724" i="1"/>
  <c r="H2556" i="1"/>
  <c r="H2559" i="1"/>
  <c r="H2561" i="1"/>
  <c r="H2564" i="1"/>
  <c r="H2566" i="1"/>
  <c r="H2569" i="1"/>
  <c r="H2571" i="1"/>
  <c r="H2574" i="1"/>
  <c r="H2531" i="1"/>
  <c r="H2534" i="1"/>
  <c r="H2536" i="1"/>
  <c r="H2539" i="1"/>
  <c r="H2541" i="1"/>
  <c r="H2544" i="1"/>
  <c r="H2546" i="1"/>
  <c r="H2549" i="1"/>
  <c r="H2505" i="1"/>
  <c r="H2506" i="1"/>
  <c r="H2509" i="1"/>
  <c r="H2510" i="1"/>
  <c r="H2511" i="1"/>
  <c r="H2514" i="1"/>
  <c r="H2515" i="1"/>
  <c r="H2516" i="1"/>
  <c r="H2519" i="1"/>
  <c r="H2520" i="1"/>
  <c r="H2521" i="1"/>
  <c r="H2524" i="1"/>
  <c r="H2456" i="1"/>
  <c r="H2459" i="1"/>
  <c r="H2461" i="1"/>
  <c r="H2464" i="1"/>
  <c r="H2466" i="1"/>
  <c r="H2469" i="1"/>
  <c r="H2471" i="1"/>
  <c r="H2474" i="1"/>
  <c r="H2476" i="1"/>
  <c r="H2479" i="1"/>
  <c r="H2481" i="1"/>
  <c r="H2484" i="1"/>
  <c r="H2486" i="1"/>
  <c r="H2489" i="1"/>
  <c r="H2491" i="1"/>
  <c r="H2494" i="1"/>
  <c r="H2496" i="1"/>
  <c r="H2499" i="1"/>
  <c r="H2451" i="1"/>
  <c r="H2454" i="1"/>
  <c r="H2500" i="1"/>
  <c r="H2501" i="1"/>
  <c r="H2504" i="1"/>
  <c r="H2526" i="1"/>
  <c r="H2529" i="1"/>
  <c r="H2551" i="1"/>
  <c r="H2554" i="1"/>
  <c r="H1656" i="1"/>
  <c r="H1655" i="1"/>
  <c r="H1651" i="1"/>
  <c r="H1650" i="1"/>
  <c r="H1584" i="1"/>
  <c r="H1581" i="1"/>
  <c r="H1580" i="1"/>
  <c r="H1579" i="1"/>
  <c r="H1576" i="1"/>
  <c r="H1575" i="1"/>
  <c r="H1800" i="1"/>
  <c r="H1801" i="1"/>
  <c r="H1804" i="1"/>
  <c r="H1805" i="1"/>
  <c r="H1806" i="1"/>
  <c r="H1809" i="1"/>
  <c r="H1810" i="1"/>
  <c r="H1811" i="1"/>
  <c r="H1814" i="1"/>
  <c r="H1815" i="1"/>
  <c r="H1816" i="1"/>
  <c r="H1819" i="1"/>
  <c r="H1820" i="1"/>
  <c r="H1821" i="1"/>
  <c r="H1824" i="1"/>
  <c r="H1825" i="1"/>
  <c r="H1826" i="1"/>
  <c r="H1829" i="1"/>
  <c r="H1830" i="1"/>
  <c r="H1831" i="1"/>
  <c r="H1834" i="1"/>
  <c r="H1835" i="1"/>
  <c r="H1836" i="1"/>
  <c r="H1839" i="1"/>
  <c r="H1840" i="1"/>
  <c r="H1841" i="1"/>
  <c r="H1844" i="1"/>
  <c r="H1750" i="1"/>
  <c r="H1751" i="1"/>
  <c r="H1754" i="1"/>
  <c r="H1755" i="1"/>
  <c r="H1756" i="1"/>
  <c r="H1759" i="1"/>
  <c r="H1760" i="1"/>
  <c r="H1761" i="1"/>
  <c r="H1764" i="1"/>
  <c r="H1765" i="1"/>
  <c r="H1766" i="1"/>
  <c r="H1769" i="1"/>
  <c r="H1770" i="1"/>
  <c r="H1771" i="1"/>
  <c r="H1774" i="1"/>
  <c r="H1775" i="1"/>
  <c r="H1776" i="1"/>
  <c r="H1779" i="1"/>
  <c r="H1780" i="1"/>
  <c r="H1781" i="1"/>
  <c r="H1784" i="1"/>
  <c r="H1785" i="1"/>
  <c r="H1786" i="1"/>
  <c r="H1789" i="1"/>
  <c r="H1790" i="1"/>
  <c r="H1791" i="1"/>
  <c r="H1794" i="1"/>
  <c r="H1795" i="1"/>
  <c r="H1796" i="1"/>
  <c r="H1799" i="1"/>
  <c r="H1749" i="1"/>
  <c r="H1745" i="1"/>
  <c r="H1746" i="1"/>
  <c r="H1675" i="1"/>
  <c r="H1676" i="1"/>
  <c r="H1679" i="1"/>
  <c r="H1680" i="1"/>
  <c r="H1681" i="1"/>
  <c r="H1684" i="1"/>
  <c r="H1685" i="1"/>
  <c r="H1686" i="1"/>
  <c r="H1689" i="1"/>
  <c r="H1690" i="1"/>
  <c r="H1691" i="1"/>
  <c r="H1694" i="1"/>
  <c r="H1695" i="1"/>
  <c r="H1696" i="1"/>
  <c r="H1699" i="1"/>
  <c r="H1700" i="1"/>
  <c r="H1701" i="1"/>
  <c r="H1704" i="1"/>
  <c r="H1705" i="1"/>
  <c r="H1706" i="1"/>
  <c r="H1709" i="1"/>
  <c r="H1710" i="1"/>
  <c r="H1711" i="1"/>
  <c r="H1714" i="1"/>
  <c r="H1715" i="1"/>
  <c r="H1716" i="1"/>
  <c r="H1719" i="1"/>
  <c r="H1674" i="1"/>
  <c r="E1690" i="1"/>
  <c r="E1685" i="1"/>
  <c r="E1680" i="1"/>
  <c r="E1675" i="1"/>
  <c r="H2430" i="1"/>
  <c r="H2431" i="1"/>
  <c r="H2434" i="1"/>
  <c r="H2435" i="1"/>
  <c r="H2436" i="1"/>
  <c r="H2439" i="1"/>
  <c r="H2440" i="1"/>
  <c r="H2441" i="1"/>
  <c r="H2444" i="1"/>
  <c r="H2445" i="1"/>
  <c r="H2446" i="1"/>
  <c r="H2449" i="1"/>
  <c r="H2424" i="1"/>
  <c r="H2421" i="1"/>
  <c r="H2420" i="1"/>
  <c r="H2419" i="1"/>
  <c r="H2416" i="1"/>
  <c r="H2415" i="1"/>
  <c r="H2414" i="1"/>
  <c r="H2411" i="1"/>
  <c r="H2410" i="1"/>
  <c r="H2409" i="1"/>
  <c r="H2406" i="1"/>
  <c r="H2405" i="1"/>
  <c r="H2404" i="1"/>
  <c r="H2401" i="1"/>
  <c r="H2400" i="1"/>
  <c r="H2380" i="1"/>
  <c r="H2381" i="1"/>
  <c r="H2384" i="1"/>
  <c r="H2385" i="1"/>
  <c r="H2386" i="1"/>
  <c r="H2389" i="1"/>
  <c r="H2390" i="1"/>
  <c r="H2391" i="1"/>
  <c r="H2394" i="1"/>
  <c r="H2395" i="1"/>
  <c r="H2396" i="1"/>
  <c r="H2399" i="1"/>
  <c r="H2355" i="1"/>
  <c r="H2356" i="1"/>
  <c r="H2359" i="1"/>
  <c r="H2360" i="1"/>
  <c r="H2361" i="1"/>
  <c r="H2364" i="1"/>
  <c r="H2365" i="1"/>
  <c r="H2366" i="1"/>
  <c r="H2369" i="1"/>
  <c r="H2370" i="1"/>
  <c r="H2371" i="1"/>
  <c r="H2374" i="1"/>
  <c r="E2370" i="1"/>
  <c r="E2365" i="1"/>
  <c r="E2360" i="1"/>
  <c r="E2355" i="1"/>
  <c r="H228" i="22"/>
  <c r="H225" i="22"/>
  <c r="H233" i="22"/>
  <c r="H230" i="22"/>
  <c r="E209" i="22"/>
  <c r="E204" i="22"/>
  <c r="E199" i="22"/>
  <c r="E194" i="22"/>
  <c r="H203" i="22"/>
  <c r="H200" i="22"/>
  <c r="H199" i="22"/>
  <c r="H198" i="22"/>
  <c r="H195" i="22"/>
  <c r="H194" i="22"/>
  <c r="H184" i="10"/>
  <c r="H183" i="10"/>
  <c r="H178" i="10"/>
  <c r="H173" i="10"/>
  <c r="H168" i="10"/>
  <c r="H150" i="10"/>
  <c r="H151" i="10"/>
  <c r="H153" i="10"/>
  <c r="H154" i="10"/>
  <c r="H155" i="10"/>
  <c r="H156" i="10"/>
  <c r="H158" i="10"/>
  <c r="H159" i="10"/>
  <c r="H160" i="10"/>
  <c r="H161" i="10"/>
  <c r="H163" i="10"/>
  <c r="H164" i="10"/>
  <c r="H148" i="10"/>
  <c r="H174" i="10"/>
  <c r="H171" i="10"/>
  <c r="H170" i="10"/>
  <c r="H111" i="9"/>
  <c r="H106" i="9"/>
  <c r="H101" i="9"/>
  <c r="H96" i="9"/>
  <c r="H102" i="9"/>
  <c r="H99" i="9"/>
  <c r="H98" i="9"/>
  <c r="H92" i="9"/>
  <c r="H91" i="9"/>
  <c r="H89" i="9"/>
  <c r="H88" i="9"/>
  <c r="H87" i="9"/>
  <c r="H86" i="9"/>
  <c r="H84" i="9"/>
  <c r="H83" i="9"/>
  <c r="H82" i="9"/>
  <c r="H81" i="9"/>
  <c r="H79" i="9"/>
  <c r="H78" i="9"/>
  <c r="H76" i="9"/>
  <c r="H71" i="9"/>
  <c r="H66" i="9"/>
  <c r="H61" i="9"/>
  <c r="H56" i="9"/>
  <c r="H67" i="9"/>
  <c r="H64" i="9"/>
  <c r="H63" i="9"/>
  <c r="E48" i="9"/>
  <c r="H43" i="9"/>
  <c r="H44" i="9"/>
  <c r="H46" i="9"/>
  <c r="H47" i="9"/>
  <c r="H52" i="9"/>
  <c r="H51" i="9"/>
  <c r="H49" i="9"/>
  <c r="H48" i="9"/>
  <c r="H36" i="9"/>
  <c r="H36" i="23" l="1"/>
  <c r="H31" i="23"/>
  <c r="H21" i="23"/>
  <c r="H16" i="23"/>
  <c r="H11" i="23"/>
  <c r="H6" i="23"/>
  <c r="H35" i="23"/>
  <c r="H34" i="23"/>
  <c r="H33" i="23"/>
  <c r="H28" i="23"/>
  <c r="H23" i="23"/>
  <c r="H20" i="23"/>
  <c r="H19" i="23"/>
  <c r="H18" i="23"/>
  <c r="H15" i="23"/>
  <c r="H14" i="23"/>
  <c r="H13" i="23"/>
  <c r="H8" i="23"/>
  <c r="H3" i="23"/>
  <c r="H16" i="24"/>
  <c r="H11" i="24"/>
  <c r="H6" i="24"/>
  <c r="H15" i="24"/>
  <c r="H14" i="24"/>
  <c r="H13" i="24"/>
  <c r="H8" i="24"/>
  <c r="H3" i="24"/>
  <c r="H186" i="22"/>
  <c r="H185" i="22"/>
  <c r="H184" i="22"/>
  <c r="H182" i="22"/>
  <c r="H179" i="22"/>
  <c r="H177" i="22"/>
  <c r="H174" i="22"/>
  <c r="H278" i="22"/>
  <c r="H280" i="22"/>
  <c r="H283" i="22"/>
  <c r="H285" i="22"/>
  <c r="H286" i="22"/>
  <c r="H287" i="22"/>
  <c r="H288" i="22"/>
  <c r="H290" i="22"/>
  <c r="H291" i="22"/>
  <c r="H292" i="22"/>
  <c r="H293" i="22"/>
  <c r="H295" i="22"/>
  <c r="H300" i="22"/>
  <c r="H305" i="22"/>
  <c r="H306" i="22"/>
  <c r="H307" i="22"/>
  <c r="H308" i="22"/>
  <c r="H275" i="22"/>
  <c r="H171" i="22"/>
  <c r="H170" i="22"/>
  <c r="H169" i="22"/>
  <c r="H164" i="22"/>
  <c r="H159" i="22"/>
  <c r="H156" i="22"/>
  <c r="H155" i="22"/>
  <c r="H154" i="22"/>
  <c r="H151" i="22"/>
  <c r="H150" i="22"/>
  <c r="H149" i="22"/>
  <c r="H147" i="22"/>
  <c r="H144" i="22"/>
  <c r="H142" i="22"/>
  <c r="H139" i="22"/>
  <c r="H136" i="22"/>
  <c r="H135" i="22"/>
  <c r="H134" i="22"/>
  <c r="H132" i="22"/>
  <c r="H129" i="22"/>
  <c r="H127" i="22"/>
  <c r="H124" i="22"/>
  <c r="H243" i="22"/>
  <c r="H272" i="22"/>
  <c r="H271" i="22"/>
  <c r="H270" i="22"/>
  <c r="H265" i="22"/>
  <c r="H260" i="22"/>
  <c r="H257" i="22"/>
  <c r="H256" i="22"/>
  <c r="H255" i="22"/>
  <c r="H252" i="22"/>
  <c r="H251" i="22"/>
  <c r="H250" i="22"/>
  <c r="H248" i="22"/>
  <c r="H245" i="22"/>
  <c r="H240" i="22"/>
  <c r="H18" i="20"/>
  <c r="H17" i="20"/>
  <c r="H16" i="20"/>
  <c r="H15" i="20"/>
  <c r="H13" i="20"/>
  <c r="H10" i="20"/>
  <c r="H8" i="20"/>
  <c r="H5" i="20"/>
  <c r="H28" i="19"/>
  <c r="H23" i="19"/>
  <c r="H69" i="19"/>
  <c r="H64" i="19"/>
  <c r="H59" i="19"/>
  <c r="H68" i="19"/>
  <c r="H67" i="19"/>
  <c r="H66" i="19"/>
  <c r="H61" i="19"/>
  <c r="H56" i="19"/>
  <c r="H52" i="19"/>
  <c r="H51" i="19"/>
  <c r="H50" i="19"/>
  <c r="H45" i="19"/>
  <c r="H40" i="19"/>
  <c r="H37" i="19"/>
  <c r="H36" i="19"/>
  <c r="H35" i="19"/>
  <c r="H32" i="19"/>
  <c r="H31" i="19"/>
  <c r="H30" i="19"/>
  <c r="H25" i="19"/>
  <c r="H20" i="19"/>
  <c r="H15" i="19"/>
  <c r="H14" i="19"/>
  <c r="H8" i="19"/>
  <c r="H11" i="19"/>
  <c r="H13" i="19"/>
  <c r="H6" i="19"/>
  <c r="H3" i="19"/>
  <c r="H15" i="29"/>
  <c r="H14" i="29"/>
  <c r="H13" i="29"/>
  <c r="H11" i="29"/>
  <c r="H8" i="29"/>
  <c r="H6" i="29"/>
  <c r="H3" i="29"/>
  <c r="H30" i="29"/>
  <c r="H29" i="29"/>
  <c r="H28" i="29"/>
  <c r="E27" i="29"/>
  <c r="H26" i="29"/>
  <c r="H23" i="29"/>
  <c r="E22" i="29"/>
  <c r="H21" i="29"/>
  <c r="H18" i="29"/>
  <c r="H36" i="16"/>
  <c r="H35" i="16"/>
  <c r="H34" i="16"/>
  <c r="H33" i="16"/>
  <c r="H31" i="16"/>
  <c r="H28" i="16"/>
  <c r="H26" i="16"/>
  <c r="H23" i="16"/>
  <c r="H21" i="16"/>
  <c r="H20" i="16"/>
  <c r="H19" i="16"/>
  <c r="H24" i="16" s="1"/>
  <c r="H18" i="16"/>
  <c r="H16" i="16"/>
  <c r="H15" i="16"/>
  <c r="H14" i="16"/>
  <c r="H13" i="16"/>
  <c r="H11" i="16"/>
  <c r="H8" i="16"/>
  <c r="H6" i="16"/>
  <c r="H3" i="16"/>
  <c r="H106" i="16"/>
  <c r="H105" i="16"/>
  <c r="H104" i="16"/>
  <c r="H103" i="16"/>
  <c r="H101" i="16"/>
  <c r="H98" i="16"/>
  <c r="H96" i="16"/>
  <c r="H93" i="16"/>
  <c r="H91" i="16"/>
  <c r="H90" i="16"/>
  <c r="H95" i="16" s="1"/>
  <c r="H89" i="16"/>
  <c r="H94" i="16" s="1"/>
  <c r="H88" i="16"/>
  <c r="H86" i="16"/>
  <c r="H85" i="16"/>
  <c r="H84" i="16"/>
  <c r="H83" i="16"/>
  <c r="H81" i="16"/>
  <c r="H78" i="16"/>
  <c r="H76" i="16"/>
  <c r="H73" i="16"/>
  <c r="H71" i="16"/>
  <c r="H70" i="16"/>
  <c r="H69" i="16"/>
  <c r="H68" i="16"/>
  <c r="H66" i="16"/>
  <c r="H63" i="16"/>
  <c r="H61" i="16"/>
  <c r="H58" i="16"/>
  <c r="H56" i="16"/>
  <c r="H55" i="16"/>
  <c r="H60" i="16" s="1"/>
  <c r="H54" i="16"/>
  <c r="H59" i="16" s="1"/>
  <c r="H53" i="16"/>
  <c r="H51" i="16"/>
  <c r="H50" i="16"/>
  <c r="H49" i="16"/>
  <c r="H48" i="16"/>
  <c r="H46" i="16"/>
  <c r="H43" i="16"/>
  <c r="H41" i="16"/>
  <c r="H38" i="16"/>
  <c r="H120" i="16"/>
  <c r="H119" i="16"/>
  <c r="H118" i="16"/>
  <c r="H116" i="16"/>
  <c r="H113" i="16"/>
  <c r="H111" i="16"/>
  <c r="H121" i="16" s="1"/>
  <c r="H108" i="16"/>
  <c r="H52" i="14"/>
  <c r="H47" i="14"/>
  <c r="H57" i="14" s="1"/>
  <c r="H56" i="14"/>
  <c r="H55" i="14"/>
  <c r="H54" i="14"/>
  <c r="H44" i="14"/>
  <c r="H1419" i="1"/>
  <c r="H1418" i="1"/>
  <c r="H1417" i="1"/>
  <c r="H1416" i="1"/>
  <c r="H1414" i="1"/>
  <c r="H1411" i="1"/>
  <c r="H1409" i="1"/>
  <c r="H1406" i="1"/>
  <c r="H1404" i="1"/>
  <c r="H1403" i="1"/>
  <c r="H1402" i="1"/>
  <c r="H1401" i="1"/>
  <c r="H1399" i="1"/>
  <c r="H1398" i="1"/>
  <c r="H1397" i="1"/>
  <c r="H1396" i="1"/>
  <c r="H1394" i="1"/>
  <c r="H1391" i="1"/>
  <c r="H1389" i="1"/>
  <c r="H1386" i="1"/>
  <c r="H1420" i="1"/>
  <c r="H1421" i="1"/>
  <c r="H1424" i="1"/>
  <c r="H2661" i="1"/>
  <c r="H2660" i="1"/>
  <c r="H2659" i="1"/>
  <c r="H2658" i="1"/>
  <c r="H2656" i="1"/>
  <c r="H2653" i="1"/>
  <c r="H2651" i="1"/>
  <c r="H2648" i="1"/>
  <c r="H2646" i="1"/>
  <c r="H2645" i="1"/>
  <c r="H2644" i="1"/>
  <c r="H2643" i="1"/>
  <c r="H2641" i="1"/>
  <c r="H2640" i="1"/>
  <c r="H2639" i="1"/>
  <c r="H2638" i="1"/>
  <c r="H2636" i="1"/>
  <c r="H2633" i="1"/>
  <c r="H2631" i="1"/>
  <c r="H2628" i="1"/>
  <c r="H312" i="9"/>
  <c r="H311" i="9"/>
  <c r="H310" i="9"/>
  <c r="H309" i="9"/>
  <c r="H307" i="9"/>
  <c r="H304" i="9"/>
  <c r="H302" i="9"/>
  <c r="H299" i="9"/>
  <c r="H297" i="9"/>
  <c r="H296" i="9"/>
  <c r="H295" i="9"/>
  <c r="H294" i="9"/>
  <c r="H292" i="9"/>
  <c r="H291" i="9"/>
  <c r="H290" i="9"/>
  <c r="H289" i="9"/>
  <c r="H287" i="9"/>
  <c r="H284" i="9"/>
  <c r="H282" i="9"/>
  <c r="H279" i="9"/>
  <c r="H435" i="4"/>
  <c r="H434" i="4"/>
  <c r="H433" i="4"/>
  <c r="H431" i="4"/>
  <c r="H428" i="4"/>
  <c r="H426" i="4"/>
  <c r="H423" i="4"/>
  <c r="H190" i="4"/>
  <c r="H189" i="4"/>
  <c r="H188" i="4"/>
  <c r="H186" i="4"/>
  <c r="H183" i="4"/>
  <c r="H181" i="4"/>
  <c r="H178" i="4"/>
  <c r="H31" i="9"/>
  <c r="H30" i="9"/>
  <c r="H29" i="9"/>
  <c r="H27" i="9"/>
  <c r="H24" i="9"/>
  <c r="H22" i="9"/>
  <c r="H19" i="9"/>
  <c r="H15" i="9"/>
  <c r="H14" i="9"/>
  <c r="H13" i="9"/>
  <c r="H11" i="9"/>
  <c r="H8" i="9"/>
  <c r="H6" i="9"/>
  <c r="H3" i="9"/>
  <c r="H366" i="12"/>
  <c r="H365" i="12"/>
  <c r="H367" i="12"/>
  <c r="H364" i="12"/>
  <c r="E363" i="12"/>
  <c r="H362" i="12"/>
  <c r="H359" i="12"/>
  <c r="E358" i="12"/>
  <c r="H357" i="12"/>
  <c r="H536" i="12"/>
  <c r="H535" i="12"/>
  <c r="H521" i="12"/>
  <c r="H520" i="12"/>
  <c r="H516" i="12"/>
  <c r="H515" i="12"/>
  <c r="E533" i="12"/>
  <c r="E528" i="12"/>
  <c r="E523" i="12"/>
  <c r="H527" i="12"/>
  <c r="H524" i="12"/>
  <c r="H532" i="12"/>
  <c r="H529" i="12"/>
  <c r="E518" i="12"/>
  <c r="E513" i="12"/>
  <c r="E508" i="12"/>
  <c r="H512" i="12"/>
  <c r="H509" i="12"/>
  <c r="H517" i="12"/>
  <c r="H514" i="12"/>
  <c r="H12" i="24" l="1"/>
  <c r="H261" i="22"/>
  <c r="H161" i="22"/>
  <c r="H297" i="22"/>
  <c r="H262" i="22"/>
  <c r="H160" i="22"/>
  <c r="H296" i="22"/>
  <c r="H24" i="23"/>
  <c r="H25" i="23"/>
  <c r="H25" i="16"/>
  <c r="H33" i="19"/>
  <c r="H42" i="19"/>
  <c r="H41" i="19"/>
  <c r="H525" i="12"/>
  <c r="H526" i="12"/>
  <c r="H301" i="9"/>
  <c r="H300" i="9"/>
  <c r="H2650" i="1"/>
  <c r="H1407" i="1"/>
  <c r="H2649" i="1"/>
  <c r="H1408" i="1"/>
  <c r="H31" i="29"/>
  <c r="H30" i="23"/>
  <c r="H29" i="23"/>
  <c r="H267" i="22"/>
  <c r="H165" i="22"/>
  <c r="H266" i="22"/>
  <c r="H166" i="22"/>
  <c r="H46" i="19"/>
  <c r="H47" i="19"/>
  <c r="H53" i="19"/>
  <c r="H64" i="16"/>
  <c r="H99" i="16"/>
  <c r="H30" i="16"/>
  <c r="H65" i="16"/>
  <c r="H100" i="16"/>
  <c r="H29" i="16"/>
  <c r="H2655" i="1"/>
  <c r="H1412" i="1"/>
  <c r="H2654" i="1"/>
  <c r="H1413" i="1"/>
  <c r="H306" i="9"/>
  <c r="H305" i="9"/>
  <c r="H531" i="12"/>
  <c r="H530" i="12"/>
  <c r="H38" i="19"/>
  <c r="H48" i="19"/>
  <c r="H302" i="22"/>
  <c r="H187" i="22"/>
  <c r="H301" i="22"/>
  <c r="H167" i="22"/>
  <c r="H152" i="22"/>
  <c r="H172" i="22"/>
  <c r="H157" i="22"/>
  <c r="H137" i="22"/>
  <c r="H268" i="22"/>
  <c r="H253" i="22"/>
  <c r="H273" i="22"/>
  <c r="H258" i="22"/>
  <c r="H16" i="19"/>
  <c r="H16" i="29"/>
  <c r="H436" i="4"/>
  <c r="H191" i="4"/>
  <c r="H32" i="9"/>
  <c r="H16" i="9"/>
  <c r="H138" i="14"/>
  <c r="H137" i="14"/>
  <c r="H136" i="14"/>
  <c r="H135" i="14"/>
  <c r="H133" i="14"/>
  <c r="H130" i="14"/>
  <c r="H128" i="14"/>
  <c r="H125" i="14"/>
  <c r="H123" i="14"/>
  <c r="H120" i="14"/>
  <c r="H118" i="14"/>
  <c r="H115" i="14"/>
  <c r="H113" i="14"/>
  <c r="H111" i="14"/>
  <c r="H116" i="14" s="1"/>
  <c r="H114" i="14" s="1"/>
  <c r="H110" i="14"/>
  <c r="H108" i="14"/>
  <c r="H105" i="14"/>
  <c r="H104" i="14"/>
  <c r="H103" i="14"/>
  <c r="H100" i="14"/>
  <c r="H99" i="14"/>
  <c r="H388" i="22"/>
  <c r="H358" i="22"/>
  <c r="H353" i="22"/>
  <c r="H348" i="22"/>
  <c r="H318" i="22"/>
  <c r="H313" i="22"/>
  <c r="H387" i="22"/>
  <c r="H386" i="22"/>
  <c r="H385" i="22"/>
  <c r="H380" i="22"/>
  <c r="H375" i="22"/>
  <c r="H370" i="22"/>
  <c r="H365" i="22"/>
  <c r="H362" i="22"/>
  <c r="H361" i="22"/>
  <c r="H360" i="22"/>
  <c r="H355" i="22"/>
  <c r="H350" i="22"/>
  <c r="H347" i="22"/>
  <c r="H346" i="22"/>
  <c r="H345" i="22"/>
  <c r="H340" i="22"/>
  <c r="H335" i="22"/>
  <c r="H330" i="22"/>
  <c r="H325" i="22"/>
  <c r="H322" i="22"/>
  <c r="H321" i="22"/>
  <c r="H320" i="22"/>
  <c r="H315" i="22"/>
  <c r="H310" i="22"/>
  <c r="H30" i="22"/>
  <c r="H29" i="22"/>
  <c r="H20" i="22"/>
  <c r="H19" i="22"/>
  <c r="H70" i="22"/>
  <c r="H69" i="22"/>
  <c r="H60" i="22"/>
  <c r="H59" i="22"/>
  <c r="H110" i="22"/>
  <c r="H109" i="22"/>
  <c r="H100" i="22"/>
  <c r="H99" i="22"/>
  <c r="H121" i="22"/>
  <c r="H118" i="22"/>
  <c r="H116" i="22"/>
  <c r="H113" i="22"/>
  <c r="H111" i="22"/>
  <c r="H108" i="22"/>
  <c r="H106" i="22"/>
  <c r="H103" i="22"/>
  <c r="H101" i="22"/>
  <c r="H98" i="22"/>
  <c r="H96" i="22"/>
  <c r="H93" i="22"/>
  <c r="H91" i="22"/>
  <c r="H88" i="22"/>
  <c r="H87" i="22"/>
  <c r="H86" i="22"/>
  <c r="H83" i="22"/>
  <c r="H82" i="22"/>
  <c r="H81" i="22"/>
  <c r="H78" i="22"/>
  <c r="H77" i="22"/>
  <c r="H76" i="22"/>
  <c r="H73" i="22"/>
  <c r="H72" i="22"/>
  <c r="H71" i="22"/>
  <c r="H68" i="22"/>
  <c r="H66" i="22"/>
  <c r="H63" i="22"/>
  <c r="H62" i="22"/>
  <c r="H61" i="22"/>
  <c r="H58" i="22"/>
  <c r="H57" i="22"/>
  <c r="H56" i="22"/>
  <c r="H53" i="22"/>
  <c r="H52" i="22"/>
  <c r="H51" i="22"/>
  <c r="H48" i="22"/>
  <c r="H47" i="22"/>
  <c r="H46" i="22"/>
  <c r="H43" i="22"/>
  <c r="H42" i="22"/>
  <c r="H41" i="22"/>
  <c r="H38" i="22"/>
  <c r="H37" i="22"/>
  <c r="H36" i="22"/>
  <c r="H33" i="22"/>
  <c r="H32" i="22"/>
  <c r="H31" i="22"/>
  <c r="H28" i="22"/>
  <c r="H26" i="22"/>
  <c r="H23" i="22"/>
  <c r="H22" i="22"/>
  <c r="H21" i="22"/>
  <c r="H18" i="22"/>
  <c r="H16" i="22"/>
  <c r="H13" i="22"/>
  <c r="H12" i="22"/>
  <c r="H11" i="22"/>
  <c r="H8" i="22"/>
  <c r="H7" i="22"/>
  <c r="H6" i="22"/>
  <c r="H3" i="22"/>
  <c r="H2" i="22"/>
  <c r="H241" i="21"/>
  <c r="H211" i="21"/>
  <c r="H206" i="21"/>
  <c r="H201" i="21"/>
  <c r="H200" i="21"/>
  <c r="H199" i="21"/>
  <c r="H198" i="21"/>
  <c r="H193" i="21"/>
  <c r="H188" i="21"/>
  <c r="H183" i="21"/>
  <c r="H178" i="21"/>
  <c r="H175" i="21"/>
  <c r="H174" i="21"/>
  <c r="H173" i="21"/>
  <c r="H171" i="21"/>
  <c r="H168" i="21"/>
  <c r="H166" i="21"/>
  <c r="H240" i="21"/>
  <c r="H239" i="21"/>
  <c r="H238" i="21"/>
  <c r="H233" i="21"/>
  <c r="H228" i="21"/>
  <c r="H223" i="21"/>
  <c r="H218" i="21"/>
  <c r="H215" i="21"/>
  <c r="H214" i="21"/>
  <c r="H213" i="21"/>
  <c r="H208" i="21"/>
  <c r="H203" i="21"/>
  <c r="H123" i="21"/>
  <c r="H52" i="30"/>
  <c r="H47" i="30"/>
  <c r="H12" i="30"/>
  <c r="H7" i="30"/>
  <c r="H81" i="30"/>
  <c r="H80" i="30"/>
  <c r="H79" i="30"/>
  <c r="H74" i="30"/>
  <c r="H69" i="30"/>
  <c r="H64" i="30"/>
  <c r="H59" i="30"/>
  <c r="H56" i="30"/>
  <c r="H55" i="30"/>
  <c r="H54" i="30"/>
  <c r="H49" i="30"/>
  <c r="H44" i="30"/>
  <c r="H41" i="30"/>
  <c r="H40" i="30"/>
  <c r="H39" i="30"/>
  <c r="H34" i="30"/>
  <c r="H29" i="30"/>
  <c r="H24" i="30"/>
  <c r="H19" i="30"/>
  <c r="H16" i="30"/>
  <c r="H15" i="30"/>
  <c r="H14" i="30"/>
  <c r="H9" i="30"/>
  <c r="H17" i="30"/>
  <c r="H4" i="30"/>
  <c r="H483" i="17"/>
  <c r="H482" i="17"/>
  <c r="H481" i="17"/>
  <c r="H480" i="17"/>
  <c r="H478" i="17"/>
  <c r="H475" i="17"/>
  <c r="H473" i="17"/>
  <c r="H470" i="17"/>
  <c r="H468" i="17"/>
  <c r="H465" i="17"/>
  <c r="H463" i="17"/>
  <c r="H460" i="17"/>
  <c r="H458" i="17"/>
  <c r="H457" i="17"/>
  <c r="H456" i="17"/>
  <c r="H455" i="17"/>
  <c r="H453" i="17"/>
  <c r="H450" i="17"/>
  <c r="H449" i="17"/>
  <c r="H448" i="17"/>
  <c r="H445" i="17"/>
  <c r="H444" i="17"/>
  <c r="H372" i="17"/>
  <c r="H367" i="17"/>
  <c r="H401" i="17"/>
  <c r="H400" i="17"/>
  <c r="H399" i="17"/>
  <c r="H394" i="17"/>
  <c r="H389" i="17"/>
  <c r="H384" i="17"/>
  <c r="H379" i="17"/>
  <c r="H376" i="17"/>
  <c r="H375" i="17"/>
  <c r="H374" i="17"/>
  <c r="H369" i="17"/>
  <c r="H368" i="17"/>
  <c r="H364" i="17"/>
  <c r="H363" i="17"/>
  <c r="H281" i="17"/>
  <c r="H246" i="17"/>
  <c r="H171" i="17"/>
  <c r="H166" i="17"/>
  <c r="H241" i="17"/>
  <c r="H240" i="17"/>
  <c r="H239" i="17"/>
  <c r="H238" i="17"/>
  <c r="H233" i="17"/>
  <c r="H228" i="17"/>
  <c r="H223" i="17"/>
  <c r="H218" i="17"/>
  <c r="H215" i="17"/>
  <c r="H214" i="17"/>
  <c r="H213" i="17"/>
  <c r="H211" i="17"/>
  <c r="H208" i="17"/>
  <c r="H206" i="17"/>
  <c r="H203" i="17"/>
  <c r="H280" i="17"/>
  <c r="H279" i="17"/>
  <c r="H278" i="17"/>
  <c r="H273" i="17"/>
  <c r="H268" i="17"/>
  <c r="H263" i="17"/>
  <c r="H258" i="17"/>
  <c r="H255" i="17"/>
  <c r="H254" i="17"/>
  <c r="H253" i="17"/>
  <c r="H248" i="17"/>
  <c r="H243" i="17"/>
  <c r="H201" i="17"/>
  <c r="H200" i="17"/>
  <c r="H199" i="17"/>
  <c r="H198" i="17"/>
  <c r="H193" i="17"/>
  <c r="H188" i="17"/>
  <c r="H183" i="17"/>
  <c r="H178" i="17"/>
  <c r="H175" i="17"/>
  <c r="H174" i="17"/>
  <c r="H173" i="17"/>
  <c r="H168" i="17"/>
  <c r="H163" i="17"/>
  <c r="H6" i="17"/>
  <c r="H81" i="17"/>
  <c r="H80" i="17"/>
  <c r="H79" i="17"/>
  <c r="H78" i="17"/>
  <c r="H73" i="17"/>
  <c r="H68" i="17"/>
  <c r="H63" i="17"/>
  <c r="H58" i="17"/>
  <c r="H55" i="17"/>
  <c r="H54" i="17"/>
  <c r="H53" i="17"/>
  <c r="H51" i="17"/>
  <c r="H48" i="17"/>
  <c r="H46" i="17"/>
  <c r="H43" i="17"/>
  <c r="H40" i="17"/>
  <c r="H39" i="17"/>
  <c r="H38" i="17"/>
  <c r="H33" i="17"/>
  <c r="H28" i="17"/>
  <c r="H23" i="17"/>
  <c r="H18" i="17"/>
  <c r="H15" i="17"/>
  <c r="H14" i="17"/>
  <c r="H13" i="17"/>
  <c r="H8" i="17"/>
  <c r="H3" i="17"/>
  <c r="H160" i="17"/>
  <c r="H159" i="17"/>
  <c r="H158" i="17"/>
  <c r="H153" i="17"/>
  <c r="H148" i="17"/>
  <c r="H143" i="17"/>
  <c r="H138" i="17"/>
  <c r="H135" i="17"/>
  <c r="H134" i="17"/>
  <c r="H133" i="17"/>
  <c r="H128" i="17"/>
  <c r="H123" i="17"/>
  <c r="H120" i="17"/>
  <c r="H119" i="17"/>
  <c r="H118" i="17"/>
  <c r="H113" i="17"/>
  <c r="H108" i="17"/>
  <c r="H103" i="17"/>
  <c r="H98" i="17"/>
  <c r="H95" i="17"/>
  <c r="H94" i="17"/>
  <c r="H93" i="17"/>
  <c r="H88" i="17"/>
  <c r="H96" i="17"/>
  <c r="H83" i="17"/>
  <c r="H68" i="14"/>
  <c r="H63" i="14"/>
  <c r="H98" i="14"/>
  <c r="H97" i="14"/>
  <c r="H96" i="14"/>
  <c r="H95" i="14"/>
  <c r="H90" i="14"/>
  <c r="H85" i="14"/>
  <c r="H80" i="14"/>
  <c r="H75" i="14"/>
  <c r="H72" i="14"/>
  <c r="H71" i="14"/>
  <c r="H70" i="14"/>
  <c r="H65" i="14"/>
  <c r="H64" i="14"/>
  <c r="H60" i="14"/>
  <c r="H59" i="14"/>
  <c r="H34" i="15"/>
  <c r="H29" i="15"/>
  <c r="H24" i="15"/>
  <c r="H19" i="15"/>
  <c r="H14" i="15"/>
  <c r="H13" i="15"/>
  <c r="H9" i="15"/>
  <c r="H8" i="15"/>
  <c r="H17" i="15"/>
  <c r="H4" i="15"/>
  <c r="H3" i="15"/>
  <c r="H259" i="17" l="1"/>
  <c r="H260" i="17"/>
  <c r="H22" i="30"/>
  <c r="H101" i="17"/>
  <c r="H109" i="14"/>
  <c r="H26" i="30"/>
  <c r="H61" i="30"/>
  <c r="H25" i="30"/>
  <c r="H67" i="22"/>
  <c r="H82" i="14"/>
  <c r="H81" i="14"/>
  <c r="H73" i="14"/>
  <c r="H134" i="14"/>
  <c r="H104" i="17"/>
  <c r="H24" i="17"/>
  <c r="H185" i="17"/>
  <c r="H402" i="17"/>
  <c r="H466" i="17"/>
  <c r="H105" i="17"/>
  <c r="H25" i="17"/>
  <c r="H16" i="17"/>
  <c r="H184" i="17"/>
  <c r="H176" i="17"/>
  <c r="H377" i="17"/>
  <c r="H454" i="17"/>
  <c r="H467" i="17"/>
  <c r="H140" i="17"/>
  <c r="H26" i="15"/>
  <c r="H25" i="15"/>
  <c r="H139" i="17"/>
  <c r="H43" i="19"/>
  <c r="H76" i="14"/>
  <c r="H69" i="14"/>
  <c r="H60" i="30"/>
  <c r="H263" i="22"/>
  <c r="H298" i="22"/>
  <c r="H303" i="22"/>
  <c r="H27" i="22"/>
  <c r="H162" i="22"/>
  <c r="H102" i="22"/>
  <c r="H121" i="14"/>
  <c r="H126" i="14" s="1"/>
  <c r="H326" i="22"/>
  <c r="H92" i="22"/>
  <c r="H112" i="22"/>
  <c r="H332" i="22"/>
  <c r="H323" i="22"/>
  <c r="H327" i="22"/>
  <c r="H331" i="22"/>
  <c r="H363" i="22"/>
  <c r="H366" i="22"/>
  <c r="H367" i="22"/>
  <c r="H371" i="22"/>
  <c r="H372" i="22"/>
  <c r="H17" i="22"/>
  <c r="H117" i="22"/>
  <c r="H176" i="21"/>
  <c r="H179" i="21"/>
  <c r="H180" i="21"/>
  <c r="H184" i="21"/>
  <c r="H185" i="21"/>
  <c r="H216" i="21"/>
  <c r="H219" i="21"/>
  <c r="H220" i="21"/>
  <c r="H224" i="21"/>
  <c r="H225" i="21"/>
  <c r="H27" i="30"/>
  <c r="H36" i="30"/>
  <c r="H31" i="30"/>
  <c r="H57" i="30"/>
  <c r="H65" i="30"/>
  <c r="H66" i="30"/>
  <c r="H20" i="30"/>
  <c r="H21" i="30"/>
  <c r="H462" i="17"/>
  <c r="H381" i="17"/>
  <c r="H179" i="17"/>
  <c r="H219" i="17"/>
  <c r="H373" i="17"/>
  <c r="H380" i="17"/>
  <c r="H461" i="17"/>
  <c r="H479" i="17"/>
  <c r="H398" i="17"/>
  <c r="H382" i="17"/>
  <c r="H385" i="17"/>
  <c r="H386" i="17"/>
  <c r="H387" i="17"/>
  <c r="H180" i="17"/>
  <c r="H220" i="17"/>
  <c r="H216" i="17"/>
  <c r="H224" i="17"/>
  <c r="H225" i="17"/>
  <c r="H20" i="17"/>
  <c r="H100" i="17"/>
  <c r="H60" i="17"/>
  <c r="H19" i="17"/>
  <c r="H99" i="17"/>
  <c r="H59" i="17"/>
  <c r="H194" i="17"/>
  <c r="H256" i="17"/>
  <c r="H264" i="17"/>
  <c r="H265" i="17"/>
  <c r="H34" i="17"/>
  <c r="H35" i="17"/>
  <c r="H56" i="17"/>
  <c r="H64" i="17"/>
  <c r="H65" i="17"/>
  <c r="H106" i="17"/>
  <c r="H136" i="17"/>
  <c r="H144" i="17"/>
  <c r="H145" i="17"/>
  <c r="H94" i="14"/>
  <c r="H77" i="14"/>
  <c r="H78" i="14"/>
  <c r="H91" i="14"/>
  <c r="H79" i="14"/>
  <c r="H86" i="14"/>
  <c r="H92" i="14"/>
  <c r="H87" i="14"/>
  <c r="H20" i="15"/>
  <c r="H21" i="15"/>
  <c r="H27" i="15"/>
  <c r="H22" i="15"/>
  <c r="H85" i="10"/>
  <c r="H86" i="10"/>
  <c r="H89" i="10"/>
  <c r="H90" i="10"/>
  <c r="H91" i="10"/>
  <c r="H94" i="10"/>
  <c r="H96" i="10"/>
  <c r="H97" i="10"/>
  <c r="H98" i="10"/>
  <c r="H99" i="10"/>
  <c r="H101" i="10"/>
  <c r="H104" i="10"/>
  <c r="H106" i="10"/>
  <c r="H109" i="10"/>
  <c r="H111" i="10"/>
  <c r="H114" i="10"/>
  <c r="H116" i="10"/>
  <c r="H119" i="10"/>
  <c r="H121" i="10"/>
  <c r="H123" i="10"/>
  <c r="H124" i="10"/>
  <c r="H84" i="10"/>
  <c r="H59" i="10"/>
  <c r="H44" i="10"/>
  <c r="H19" i="10"/>
  <c r="H83" i="10"/>
  <c r="H82" i="10"/>
  <c r="H81" i="10"/>
  <c r="H76" i="10"/>
  <c r="H71" i="10"/>
  <c r="H66" i="10"/>
  <c r="H61" i="10"/>
  <c r="H58" i="10"/>
  <c r="H57" i="10"/>
  <c r="H56" i="10"/>
  <c r="H51" i="10"/>
  <c r="H50" i="10"/>
  <c r="H46" i="10"/>
  <c r="H45" i="10"/>
  <c r="H43" i="10"/>
  <c r="H42" i="10"/>
  <c r="H41" i="10"/>
  <c r="H40" i="10"/>
  <c r="H36" i="10"/>
  <c r="H31" i="10"/>
  <c r="H26" i="10"/>
  <c r="H21" i="10"/>
  <c r="H18" i="10"/>
  <c r="H17" i="10"/>
  <c r="H16" i="10"/>
  <c r="H11" i="10"/>
  <c r="H10" i="10"/>
  <c r="H6" i="10"/>
  <c r="H5" i="10"/>
  <c r="H116" i="12"/>
  <c r="H115" i="12"/>
  <c r="H114" i="12"/>
  <c r="H113" i="12"/>
  <c r="H75" i="12"/>
  <c r="H111" i="12"/>
  <c r="H108" i="12"/>
  <c r="H106" i="12"/>
  <c r="H103" i="12"/>
  <c r="H101" i="12"/>
  <c r="H98" i="12"/>
  <c r="H96" i="12"/>
  <c r="H93" i="12"/>
  <c r="H91" i="12"/>
  <c r="H90" i="12"/>
  <c r="H89" i="12"/>
  <c r="H88" i="12"/>
  <c r="H86" i="12"/>
  <c r="H83" i="12"/>
  <c r="H81" i="12"/>
  <c r="H78" i="12"/>
  <c r="H50" i="12"/>
  <c r="H49" i="12"/>
  <c r="H76" i="12"/>
  <c r="H73" i="12"/>
  <c r="H71" i="12"/>
  <c r="H68" i="12"/>
  <c r="H66" i="12"/>
  <c r="H63" i="12"/>
  <c r="H61" i="12"/>
  <c r="H58" i="12"/>
  <c r="H56" i="12"/>
  <c r="H53" i="12"/>
  <c r="H51" i="12"/>
  <c r="H48" i="12"/>
  <c r="H46" i="12"/>
  <c r="H43" i="12"/>
  <c r="H41" i="12"/>
  <c r="H38" i="12"/>
  <c r="H284" i="12"/>
  <c r="H287" i="12"/>
  <c r="H289" i="12"/>
  <c r="H292" i="12"/>
  <c r="H294" i="12"/>
  <c r="H297" i="12"/>
  <c r="H299" i="12"/>
  <c r="H302" i="12"/>
  <c r="H304" i="12"/>
  <c r="H307" i="12"/>
  <c r="H309" i="12"/>
  <c r="H312" i="12"/>
  <c r="H314" i="12"/>
  <c r="H317" i="12"/>
  <c r="H277" i="12"/>
  <c r="H274" i="12"/>
  <c r="H273" i="12"/>
  <c r="H272" i="12"/>
  <c r="H269" i="12"/>
  <c r="H268" i="12"/>
  <c r="H267" i="12"/>
  <c r="H266" i="12"/>
  <c r="H265" i="12"/>
  <c r="H264" i="12"/>
  <c r="H262" i="12"/>
  <c r="H259" i="12"/>
  <c r="H258" i="12"/>
  <c r="H257" i="12"/>
  <c r="H256" i="12"/>
  <c r="H255" i="12"/>
  <c r="H254" i="12"/>
  <c r="H252" i="12"/>
  <c r="H249" i="12"/>
  <c r="H248" i="12"/>
  <c r="H247" i="12"/>
  <c r="H244" i="12"/>
  <c r="H243" i="12"/>
  <c r="H242" i="12"/>
  <c r="H239" i="12"/>
  <c r="H238" i="12"/>
  <c r="H282" i="12"/>
  <c r="H279" i="12"/>
  <c r="H237" i="12"/>
  <c r="H234" i="12"/>
  <c r="H233" i="12"/>
  <c r="H232" i="12"/>
  <c r="H229" i="12"/>
  <c r="H228" i="12"/>
  <c r="H227" i="12"/>
  <c r="H226" i="12"/>
  <c r="H225" i="12"/>
  <c r="H224" i="12"/>
  <c r="H222" i="12"/>
  <c r="H219" i="12"/>
  <c r="H218" i="12"/>
  <c r="H217" i="12"/>
  <c r="H216" i="12"/>
  <c r="H215" i="12"/>
  <c r="H214" i="12"/>
  <c r="H212" i="12"/>
  <c r="H209" i="12"/>
  <c r="H208" i="12"/>
  <c r="H207" i="12"/>
  <c r="H204" i="12"/>
  <c r="H203" i="12"/>
  <c r="H202" i="12"/>
  <c r="H199" i="12"/>
  <c r="H115" i="17" l="1"/>
  <c r="H270" i="17"/>
  <c r="H141" i="17"/>
  <c r="H26" i="17"/>
  <c r="H269" i="17"/>
  <c r="H195" i="17"/>
  <c r="H181" i="17"/>
  <c r="H464" i="17"/>
  <c r="H36" i="15"/>
  <c r="H32" i="30"/>
  <c r="H62" i="30"/>
  <c r="H111" i="17"/>
  <c r="H31" i="15"/>
  <c r="H30" i="15"/>
  <c r="H35" i="15"/>
  <c r="H23" i="15"/>
  <c r="H114" i="17"/>
  <c r="H21" i="17"/>
  <c r="H186" i="17"/>
  <c r="H109" i="17"/>
  <c r="H110" i="17"/>
  <c r="H471" i="17"/>
  <c r="H476" i="17"/>
  <c r="H35" i="30"/>
  <c r="H71" i="30"/>
  <c r="H70" i="30"/>
  <c r="H30" i="30"/>
  <c r="H83" i="14"/>
  <c r="H477" i="17"/>
  <c r="H69" i="17"/>
  <c r="H229" i="17"/>
  <c r="H390" i="17"/>
  <c r="H70" i="17"/>
  <c r="H230" i="17"/>
  <c r="H391" i="17"/>
  <c r="H472" i="17"/>
  <c r="H189" i="17"/>
  <c r="H30" i="17"/>
  <c r="H190" i="17"/>
  <c r="H29" i="17"/>
  <c r="H313" i="12"/>
  <c r="H308" i="12"/>
  <c r="H288" i="12"/>
  <c r="H283" i="12"/>
  <c r="H54" i="12"/>
  <c r="H99" i="12"/>
  <c r="H55" i="12"/>
  <c r="H100" i="12"/>
  <c r="H22" i="10"/>
  <c r="H68" i="10"/>
  <c r="H24" i="10"/>
  <c r="H64" i="10"/>
  <c r="H23" i="10"/>
  <c r="H67" i="10"/>
  <c r="H108" i="10"/>
  <c r="H95" i="10"/>
  <c r="H103" i="10"/>
  <c r="H150" i="17"/>
  <c r="H149" i="17"/>
  <c r="H298" i="12"/>
  <c r="H306" i="12"/>
  <c r="H131" i="14"/>
  <c r="H119" i="14"/>
  <c r="H132" i="14"/>
  <c r="H382" i="22"/>
  <c r="H377" i="22"/>
  <c r="H373" i="22"/>
  <c r="H368" i="22"/>
  <c r="H381" i="22"/>
  <c r="H376" i="22"/>
  <c r="H341" i="22"/>
  <c r="H336" i="22"/>
  <c r="H333" i="22"/>
  <c r="H328" i="22"/>
  <c r="H342" i="22"/>
  <c r="H337" i="22"/>
  <c r="H107" i="22"/>
  <c r="H97" i="22"/>
  <c r="H194" i="21"/>
  <c r="H189" i="21"/>
  <c r="H195" i="21"/>
  <c r="H190" i="21"/>
  <c r="H186" i="21"/>
  <c r="H181" i="21"/>
  <c r="H235" i="21"/>
  <c r="H230" i="21"/>
  <c r="H226" i="21"/>
  <c r="H221" i="21"/>
  <c r="H234" i="21"/>
  <c r="H229" i="21"/>
  <c r="H76" i="30"/>
  <c r="H67" i="30"/>
  <c r="H75" i="30"/>
  <c r="H37" i="30"/>
  <c r="H459" i="17"/>
  <c r="H474" i="17"/>
  <c r="H397" i="17"/>
  <c r="H392" i="17"/>
  <c r="H395" i="17"/>
  <c r="H383" i="17"/>
  <c r="H396" i="17"/>
  <c r="H378" i="17"/>
  <c r="H234" i="17"/>
  <c r="H235" i="17"/>
  <c r="H226" i="17"/>
  <c r="H221" i="17"/>
  <c r="H275" i="17"/>
  <c r="H266" i="17"/>
  <c r="H261" i="17"/>
  <c r="H274" i="17"/>
  <c r="H191" i="17"/>
  <c r="H75" i="17"/>
  <c r="H66" i="17"/>
  <c r="H61" i="17"/>
  <c r="H74" i="17"/>
  <c r="H31" i="17"/>
  <c r="H155" i="17"/>
  <c r="H146" i="17"/>
  <c r="H154" i="17"/>
  <c r="H116" i="17"/>
  <c r="H74" i="14"/>
  <c r="H84" i="14"/>
  <c r="H89" i="14"/>
  <c r="H18" i="15"/>
  <c r="H37" i="15"/>
  <c r="H32" i="15"/>
  <c r="H60" i="12"/>
  <c r="H95" i="12"/>
  <c r="H59" i="12"/>
  <c r="H64" i="12" s="1"/>
  <c r="H94" i="12"/>
  <c r="H55" i="10"/>
  <c r="H80" i="10"/>
  <c r="H107" i="10"/>
  <c r="H102" i="10"/>
  <c r="H62" i="10"/>
  <c r="H29" i="10"/>
  <c r="H69" i="10"/>
  <c r="H63" i="10"/>
  <c r="H120" i="10"/>
  <c r="H15" i="10"/>
  <c r="H27" i="10"/>
  <c r="H28" i="10"/>
  <c r="H109" i="12"/>
  <c r="H104" i="12"/>
  <c r="H105" i="12"/>
  <c r="H213" i="12"/>
  <c r="H278" i="12"/>
  <c r="H253" i="12"/>
  <c r="H293" i="12"/>
  <c r="H223" i="12"/>
  <c r="H263" i="12"/>
  <c r="H36" i="17" l="1"/>
  <c r="H151" i="17"/>
  <c r="H196" i="17"/>
  <c r="H28" i="15"/>
  <c r="H33" i="15"/>
  <c r="H60" i="10"/>
  <c r="H117" i="10"/>
  <c r="H20" i="10"/>
  <c r="H469" i="17"/>
  <c r="H93" i="14"/>
  <c r="H88" i="14"/>
  <c r="H65" i="10"/>
  <c r="H113" i="10"/>
  <c r="H72" i="10"/>
  <c r="H77" i="10"/>
  <c r="H118" i="10"/>
  <c r="H110" i="12"/>
  <c r="H78" i="10"/>
  <c r="H73" i="10"/>
  <c r="H105" i="10"/>
  <c r="H100" i="10"/>
  <c r="H129" i="14"/>
  <c r="H124" i="14"/>
  <c r="H343" i="22"/>
  <c r="H338" i="22"/>
  <c r="H383" i="22"/>
  <c r="H378" i="22"/>
  <c r="H196" i="21"/>
  <c r="H191" i="21"/>
  <c r="H236" i="21"/>
  <c r="H231" i="21"/>
  <c r="H77" i="30"/>
  <c r="H72" i="30"/>
  <c r="H388" i="17"/>
  <c r="H393" i="17"/>
  <c r="H236" i="17"/>
  <c r="H231" i="17"/>
  <c r="H276" i="17"/>
  <c r="H271" i="17"/>
  <c r="H76" i="17"/>
  <c r="H71" i="17"/>
  <c r="H156" i="17"/>
  <c r="H69" i="12"/>
  <c r="H70" i="12"/>
  <c r="H65" i="12"/>
  <c r="H112" i="10"/>
  <c r="H32" i="10"/>
  <c r="H74" i="10"/>
  <c r="H79" i="10"/>
  <c r="H33" i="10"/>
  <c r="H34" i="10"/>
  <c r="H39" i="10"/>
  <c r="H115" i="10"/>
  <c r="H70" i="10"/>
  <c r="H37" i="10"/>
  <c r="H25" i="10"/>
  <c r="H38" i="10"/>
  <c r="H303" i="12"/>
  <c r="H75" i="10" l="1"/>
  <c r="H110" i="10"/>
  <c r="H35" i="10"/>
  <c r="H30" i="10"/>
  <c r="H2354" i="1" l="1"/>
  <c r="B2" i="33" l="1"/>
  <c r="H1671" i="1" l="1"/>
  <c r="H1670" i="1"/>
  <c r="B1897" i="1"/>
  <c r="B4" i="1"/>
  <c r="B3" i="1"/>
  <c r="B17" i="9"/>
  <c r="B2" i="10"/>
  <c r="B18" i="19"/>
  <c r="H462" i="12"/>
  <c r="H452" i="12"/>
  <c r="H457" i="12"/>
  <c r="H459" i="12"/>
  <c r="H454" i="12"/>
  <c r="H449" i="12"/>
  <c r="H537" i="12" l="1"/>
  <c r="H534" i="12"/>
  <c r="H522" i="12"/>
  <c r="H519" i="12"/>
  <c r="H507" i="12"/>
  <c r="H504" i="12"/>
  <c r="H6" i="27" l="1"/>
  <c r="E7" i="27"/>
  <c r="H3" i="27"/>
  <c r="H2" i="27"/>
  <c r="H181" i="10" l="1"/>
  <c r="H180" i="10"/>
  <c r="H179" i="10"/>
  <c r="H176" i="10"/>
  <c r="H175" i="10"/>
  <c r="H169" i="10"/>
  <c r="H166" i="10"/>
  <c r="H165" i="10"/>
  <c r="H149" i="10"/>
  <c r="H146" i="10"/>
  <c r="H145" i="10"/>
  <c r="H112" i="9"/>
  <c r="H109" i="9"/>
  <c r="H108" i="9"/>
  <c r="H107" i="9"/>
  <c r="H104" i="9"/>
  <c r="H103" i="9"/>
  <c r="H97" i="9"/>
  <c r="H94" i="9"/>
  <c r="H93" i="9"/>
  <c r="H77" i="9"/>
  <c r="H74" i="9"/>
  <c r="H73" i="9"/>
  <c r="H58" i="9"/>
  <c r="H59" i="9"/>
  <c r="H62" i="9"/>
  <c r="H68" i="9"/>
  <c r="H69" i="9"/>
  <c r="H72" i="9"/>
  <c r="H57" i="9"/>
  <c r="H54" i="9"/>
  <c r="H53" i="9"/>
  <c r="H37" i="9"/>
  <c r="H34" i="9"/>
  <c r="H33" i="9"/>
  <c r="H220" i="22"/>
  <c r="H223" i="22"/>
  <c r="H235" i="22"/>
  <c r="H238" i="22"/>
  <c r="H215" i="22"/>
  <c r="H218" i="22"/>
  <c r="H204" i="22"/>
  <c r="H205" i="22"/>
  <c r="H208" i="22"/>
  <c r="H209" i="22"/>
  <c r="H210" i="22"/>
  <c r="H213" i="22"/>
  <c r="H190" i="22"/>
  <c r="H189" i="22"/>
  <c r="H193" i="22"/>
  <c r="H2429" i="1"/>
  <c r="H2426" i="1"/>
  <c r="H2425" i="1"/>
  <c r="H2375" i="1"/>
  <c r="H2379" i="1"/>
  <c r="H2376" i="1"/>
  <c r="H2351" i="1"/>
  <c r="H2350" i="1"/>
  <c r="H1666" i="1"/>
  <c r="H1665" i="1"/>
  <c r="H1660" i="1"/>
  <c r="H1646" i="1"/>
  <c r="H1645" i="1"/>
  <c r="H1594" i="1"/>
  <c r="H1591" i="1"/>
  <c r="H1590" i="1"/>
  <c r="H1589" i="1"/>
  <c r="H1586" i="1"/>
  <c r="H1585" i="1"/>
  <c r="H1574" i="1"/>
  <c r="H1571" i="1"/>
  <c r="H1570" i="1"/>
  <c r="H1899" i="1"/>
  <c r="H1898" i="1"/>
  <c r="H1524" i="1"/>
  <c r="H1520" i="1"/>
  <c r="H1474" i="1"/>
  <c r="H1471" i="1"/>
  <c r="H1470" i="1"/>
  <c r="H590" i="30"/>
  <c r="H587" i="30"/>
  <c r="H273" i="30"/>
  <c r="H270" i="30"/>
  <c r="H269" i="30"/>
  <c r="H223" i="30"/>
  <c r="H220" i="30"/>
  <c r="H219" i="30"/>
  <c r="H217" i="31"/>
  <c r="H213" i="31"/>
  <c r="H483" i="32"/>
  <c r="H480" i="32"/>
  <c r="H227" i="32"/>
  <c r="H224" i="32"/>
  <c r="H223" i="32"/>
  <c r="H218" i="32"/>
  <c r="H217" i="32"/>
  <c r="H213" i="32"/>
  <c r="H212" i="32"/>
  <c r="H203" i="32"/>
  <c r="H202" i="32"/>
  <c r="H198" i="32"/>
  <c r="H197" i="32"/>
  <c r="H193" i="32"/>
  <c r="H192" i="32"/>
  <c r="H183" i="32"/>
  <c r="H182" i="32"/>
  <c r="H178" i="32"/>
  <c r="H177" i="32"/>
  <c r="H163" i="32"/>
  <c r="H162" i="32"/>
  <c r="H66" i="33"/>
  <c r="H69" i="33"/>
  <c r="H65" i="33"/>
  <c r="H5" i="33"/>
  <c r="H9" i="33"/>
  <c r="H6" i="33"/>
  <c r="H582" i="21"/>
  <c r="H579" i="21"/>
  <c r="H367" i="21" l="1"/>
  <c r="H362" i="21"/>
  <c r="H347" i="21"/>
  <c r="H364" i="21" l="1"/>
  <c r="H363" i="21"/>
  <c r="H359" i="21"/>
  <c r="H358" i="21"/>
  <c r="H344" i="21"/>
  <c r="H343" i="21"/>
  <c r="H247" i="21"/>
  <c r="H244" i="21"/>
  <c r="H243" i="21"/>
  <c r="B54" i="19" l="1"/>
  <c r="B2" i="30"/>
  <c r="B238" i="31"/>
  <c r="B19" i="18"/>
  <c r="B18" i="18"/>
  <c r="B2" i="18"/>
  <c r="B313" i="9"/>
  <c r="B2" i="34"/>
  <c r="B197" i="12"/>
  <c r="B2274" i="1"/>
  <c r="B1896" i="1"/>
  <c r="B53" i="1"/>
</calcChain>
</file>

<file path=xl/sharedStrings.xml><?xml version="1.0" encoding="utf-8"?>
<sst xmlns="http://schemas.openxmlformats.org/spreadsheetml/2006/main" count="11005" uniqueCount="410">
  <si>
    <t>SUPERIOR  OCEAN VIEW</t>
    <phoneticPr fontId="5" type="noConversion"/>
  </si>
  <si>
    <t xml:space="preserve">SUITE </t>
    <phoneticPr fontId="5" type="noConversion"/>
  </si>
  <si>
    <t>LUXURY JUNIOR SUITE</t>
    <phoneticPr fontId="5" type="noConversion"/>
  </si>
  <si>
    <t>JUNIOR SUITE ROYAL SERVICE</t>
    <phoneticPr fontId="5" type="noConversion"/>
  </si>
  <si>
    <t>LUXURY JUNIOR SUITE ROYAL SERVICE</t>
    <phoneticPr fontId="5" type="noConversion"/>
  </si>
  <si>
    <t>JUNIOR SUITE THE LEVEL</t>
    <phoneticPr fontId="5" type="noConversion"/>
  </si>
  <si>
    <t>ROMANCE JUNIOR SUITE OCEAN VIEW THE LEVEL</t>
    <phoneticPr fontId="5" type="noConversion"/>
  </si>
  <si>
    <t>GRAND PREMIUM LAGOON VIEW</t>
    <phoneticPr fontId="5" type="noConversion"/>
  </si>
  <si>
    <t>GRAND SUITE</t>
    <phoneticPr fontId="5" type="noConversion"/>
  </si>
  <si>
    <t>GRAND SUITE THE LEVEL</t>
    <phoneticPr fontId="4" type="noConversion"/>
  </si>
  <si>
    <t>LUXURY JUNIOR SUITE ROYAL SERVICE</t>
    <phoneticPr fontId="5" type="noConversion"/>
  </si>
  <si>
    <t>JUNIOR SUITE ROYAL SERVICE</t>
    <phoneticPr fontId="5" type="noConversion"/>
  </si>
  <si>
    <t>ONE BEDROOM BUNGALOW</t>
    <phoneticPr fontId="5" type="noConversion"/>
  </si>
  <si>
    <t>BUNGALOW SUITE</t>
    <phoneticPr fontId="5" type="noConversion"/>
  </si>
  <si>
    <t>MAXIMUM CAPACITY PER ROOM IS 2 ADULTS</t>
    <phoneticPr fontId="5" type="noConversion"/>
  </si>
  <si>
    <t>LIBERTAD</t>
    <phoneticPr fontId="5" type="noConversion"/>
  </si>
  <si>
    <t>NET RATE</t>
  </si>
  <si>
    <t>INTERNACIONAL</t>
  </si>
  <si>
    <t>MELIA VARADERO</t>
  </si>
  <si>
    <t>PARADISUS VARADERO</t>
  </si>
  <si>
    <t>PARK VIEW</t>
  </si>
  <si>
    <t>PLAZA</t>
  </si>
  <si>
    <t>SANTA ISABEL</t>
  </si>
  <si>
    <t>SARATOGA</t>
  </si>
  <si>
    <t>SEVILLA</t>
  </si>
  <si>
    <t>TEJADILLO</t>
  </si>
  <si>
    <t>TELEGRAPHO</t>
  </si>
  <si>
    <t>COMENDADOR</t>
  </si>
  <si>
    <t>LA BELEN</t>
  </si>
  <si>
    <t>PLAZA CAMAGUEY</t>
  </si>
  <si>
    <t>PARADISUS RIO DE ORO</t>
  </si>
  <si>
    <t>PLAYA COSTA VERDE</t>
  </si>
  <si>
    <t>PLAYA PESQUERO</t>
  </si>
  <si>
    <t>VILLA</t>
  </si>
  <si>
    <t>CASAGRANDA</t>
  </si>
  <si>
    <t>GRAND SUITE</t>
    <phoneticPr fontId="5" type="noConversion"/>
  </si>
  <si>
    <t>BE LIVE TURQUESA</t>
  </si>
  <si>
    <t>DC</t>
  </si>
  <si>
    <t>STANDARD</t>
  </si>
  <si>
    <t>S</t>
  </si>
  <si>
    <t>D</t>
  </si>
  <si>
    <t>T</t>
  </si>
  <si>
    <t>SEA VIEW</t>
  </si>
  <si>
    <t>JUNIOR SUITE</t>
  </si>
  <si>
    <t>KAREY</t>
  </si>
  <si>
    <t>OASIS</t>
  </si>
  <si>
    <t>DEAUVILLE</t>
  </si>
  <si>
    <t>MELIA COHIBA</t>
  </si>
  <si>
    <t>PRESIDENTE</t>
  </si>
  <si>
    <t>SUPERIOR</t>
  </si>
  <si>
    <t>INGLATERRA</t>
  </si>
  <si>
    <t>O'FARRILL</t>
  </si>
  <si>
    <t>PUERTO PRINCIPE</t>
  </si>
  <si>
    <t>LOS JAZMINES</t>
  </si>
  <si>
    <t>COLINA</t>
  </si>
  <si>
    <t>CARIBBEAN</t>
  </si>
  <si>
    <t>LIDO</t>
  </si>
  <si>
    <t>PERNIK</t>
  </si>
  <si>
    <t>VILLA EL BOSQUE</t>
  </si>
  <si>
    <t>MIRADOR DE MAYABE</t>
  </si>
  <si>
    <t>DON LINO</t>
  </si>
  <si>
    <t>PINARES DE MAYARI</t>
  </si>
  <si>
    <t>GRAN CLUB SANTA LUCIA</t>
  </si>
  <si>
    <t>VUELTABAJO</t>
  </si>
  <si>
    <t>SAN DIEGO DE LOS BAÑOS</t>
  </si>
  <si>
    <t>MARIA LA GORDA</t>
  </si>
  <si>
    <t>CABO SAN ANTONIO</t>
  </si>
  <si>
    <t>MOKA</t>
  </si>
  <si>
    <t>VILLA LOS PINOS</t>
  </si>
  <si>
    <t>VILLA CAYO SAETIA</t>
  </si>
  <si>
    <t>BLAU COSTA VERDE</t>
  </si>
  <si>
    <t>ANCON</t>
  </si>
  <si>
    <t>BRISAS TRINIDAD</t>
  </si>
  <si>
    <t>COSTA SUR</t>
  </si>
  <si>
    <t>BB</t>
    <phoneticPr fontId="5" type="noConversion"/>
  </si>
  <si>
    <t>FINCA MARIA DOLORES</t>
  </si>
  <si>
    <t>COMMUNITY</t>
  </si>
  <si>
    <t>FARO LUNA</t>
  </si>
  <si>
    <t>JAGUA</t>
  </si>
  <si>
    <t>LA UNION</t>
  </si>
  <si>
    <t>ARMADORES DE SANTANDER</t>
  </si>
  <si>
    <t>CONDE DE VILLANUEVA</t>
  </si>
  <si>
    <t>FLORIDA</t>
  </si>
  <si>
    <t>TROPICOCO</t>
  </si>
  <si>
    <t>LA ERMITA</t>
  </si>
  <si>
    <t>PINAR DEL RIO</t>
  </si>
  <si>
    <t>RANCHO SAN VICENTE</t>
  </si>
  <si>
    <t>COMODORO</t>
  </si>
  <si>
    <t>COPACABANA</t>
  </si>
  <si>
    <t>VEDADO</t>
  </si>
  <si>
    <t>DON PEDRO</t>
  </si>
  <si>
    <t>LA GRANJITA</t>
  </si>
  <si>
    <t>LOS CANEYES</t>
  </si>
  <si>
    <t>PLAYA GIRON</t>
  </si>
  <si>
    <t>PLAYA LARGA</t>
  </si>
  <si>
    <t>GUAMA</t>
  </si>
  <si>
    <t>MASCOTTE</t>
  </si>
  <si>
    <t>HANABANILLA</t>
  </si>
  <si>
    <t>COLON</t>
  </si>
  <si>
    <t>GRAN HOTEL CAMAGUEY</t>
  </si>
  <si>
    <t>BREEZES BELLA COSTA</t>
  </si>
  <si>
    <t>MEMORIES CARIBE</t>
  </si>
  <si>
    <t>VILLA SANTO DOMINGO</t>
  </si>
  <si>
    <t>GUANTANAMO</t>
  </si>
  <si>
    <t>VILLA LA LUPE</t>
  </si>
  <si>
    <t>EL CASTILLO</t>
  </si>
  <si>
    <t>PORTO SANTO</t>
  </si>
  <si>
    <t>VILLA SOROA</t>
    <phoneticPr fontId="5" type="noConversion"/>
  </si>
  <si>
    <t>MELIA CAYO SANTA MARIA</t>
  </si>
  <si>
    <t>GRAN PIEDRA</t>
  </si>
  <si>
    <t>LAS AMERICAS</t>
  </si>
  <si>
    <t>MELIA SANTIAGO DE CUBA</t>
  </si>
  <si>
    <t>HOTEL NAME</t>
  </si>
  <si>
    <t>ROOM CATEGORY</t>
  </si>
  <si>
    <t>SUPPLIER</t>
  </si>
  <si>
    <t>ARENAS DORADAS</t>
  </si>
  <si>
    <t>BARLOVENTO</t>
  </si>
  <si>
    <t>BLAU VARADERO</t>
  </si>
  <si>
    <t>SAN JUAN</t>
  </si>
  <si>
    <t>DATEBAND FROM</t>
  </si>
  <si>
    <t>DATEBAND TO</t>
  </si>
  <si>
    <t>ROOM TYPE</t>
  </si>
  <si>
    <t>ACUAZUL</t>
  </si>
  <si>
    <t>ARENAS BLANCAS</t>
  </si>
  <si>
    <t>SOL CAYO SANTA MARIA</t>
  </si>
  <si>
    <t>DC</t>
    <phoneticPr fontId="5" type="noConversion"/>
  </si>
  <si>
    <t>VILLA CUBA</t>
  </si>
  <si>
    <t xml:space="preserve">* Children from 0 to 6 years old go free when sharing room with 2 adults. </t>
  </si>
  <si>
    <t>CHATEAU MIRAMAR</t>
  </si>
  <si>
    <t>TUXPAN</t>
  </si>
  <si>
    <t>BARCELONA</t>
  </si>
  <si>
    <t>KAWAMA</t>
  </si>
  <si>
    <t>CASA VERDE</t>
  </si>
  <si>
    <t>ATLANTICO</t>
  </si>
  <si>
    <t>IBEROSTAR VARADERO</t>
  </si>
  <si>
    <t>IBEROSTAR ENSENACHOS</t>
  </si>
  <si>
    <t>MELIA CAYO COCO</t>
  </si>
  <si>
    <t>MELIA LAS DUNAS</t>
  </si>
  <si>
    <t>SIERRA MAESTRA</t>
  </si>
  <si>
    <t>VILLA MAGUANA</t>
  </si>
  <si>
    <t>LA GUABINA</t>
  </si>
  <si>
    <t>VILLA LAS BRUJAS</t>
  </si>
  <si>
    <t>MORON</t>
  </si>
  <si>
    <t>SOL CAYO COCO</t>
  </si>
  <si>
    <t>TRYP CAYO COCO</t>
  </si>
  <si>
    <t>MELIA CAYO GUILLERMO</t>
  </si>
  <si>
    <t>SOL CAYO GUILLERMO</t>
  </si>
  <si>
    <t>GUACANAYABO</t>
  </si>
  <si>
    <t>MELIA BUENAVISTA</t>
  </si>
  <si>
    <t>SOL CAYO LARGO</t>
  </si>
  <si>
    <t>SOL PELICANO</t>
  </si>
  <si>
    <t>COLONY</t>
  </si>
  <si>
    <t>BREEZES VARADERO</t>
  </si>
  <si>
    <t>C2</t>
  </si>
  <si>
    <t>C1</t>
  </si>
  <si>
    <t>ROOM COMMENTS</t>
  </si>
  <si>
    <t>HOTEL COMMENTS</t>
  </si>
  <si>
    <t>BB</t>
  </si>
  <si>
    <t>HB</t>
  </si>
  <si>
    <t>SUITE</t>
  </si>
  <si>
    <t>SUITE SEA VIEW</t>
  </si>
  <si>
    <t>BE LIVE LAS MORLAS</t>
  </si>
  <si>
    <t>IBEROSTAR PLAYA ALAMEDA</t>
  </si>
  <si>
    <t>PLAYA CALETA</t>
  </si>
  <si>
    <t>SOL PALMERAS</t>
  </si>
  <si>
    <t>SOL SIRENAS CORAL</t>
  </si>
  <si>
    <t>HOSTAL VELASCO</t>
  </si>
  <si>
    <t>HOSTAL EL RIJO</t>
  </si>
  <si>
    <t>HOSTAL SAN BASILIO</t>
  </si>
  <si>
    <t>HOSTAL 1511</t>
  </si>
  <si>
    <t>HOSTAL LA HABANERA</t>
  </si>
  <si>
    <t>HOSTAL PLAZA</t>
  </si>
  <si>
    <t>PALACIO AZUL</t>
  </si>
  <si>
    <t>PALACIO MARQUES DE PRADO AMENO</t>
  </si>
  <si>
    <t>PALACIO SAN MIGUEL</t>
  </si>
  <si>
    <t>BUNGALOW</t>
  </si>
  <si>
    <t>BRISAS GUARDALAVACA</t>
  </si>
  <si>
    <t>CLUB AMIGO ATLANTICO GUARDALAVACA</t>
  </si>
  <si>
    <t>EL SALTON</t>
  </si>
  <si>
    <t>BALCON DE LA SIERRA</t>
  </si>
  <si>
    <t>HOSTAL LA RUSA</t>
  </si>
  <si>
    <t>BLAU COLONIAL</t>
  </si>
  <si>
    <t>COLONIAL CAYO COCO</t>
  </si>
  <si>
    <t>ROYALTON CAYO SANTA MARIA</t>
  </si>
  <si>
    <t>BLAU PRIVILEGE CAYO LIBERTAD</t>
  </si>
  <si>
    <t>AMERICA</t>
  </si>
  <si>
    <t>SIERRA MAR LOS GALEONES</t>
  </si>
  <si>
    <t>MELIA HABANA</t>
  </si>
  <si>
    <t>STANDARD OCEAN VIEW</t>
  </si>
  <si>
    <t>ADULTS ONLY HOTEL</t>
  </si>
  <si>
    <t>MELIA LAS ANTILLAS</t>
  </si>
  <si>
    <t>AI</t>
  </si>
  <si>
    <t>STANDARD SEA VIEW</t>
  </si>
  <si>
    <t>CHILDREN OVER 16 YEARS ONLY</t>
  </si>
  <si>
    <t>JUNIOR SUITE OCEAN VIEW</t>
  </si>
  <si>
    <t>ADULTS ONLY HOTEL (OVER 18YRS)</t>
  </si>
  <si>
    <t xml:space="preserve"> </t>
  </si>
  <si>
    <t>ADULT ONLY HOTEL</t>
  </si>
  <si>
    <t>QUINTA AVENIDA</t>
  </si>
  <si>
    <t>PLAYA CAYO COCO</t>
  </si>
  <si>
    <t>PLAYA CAYO SANTA MARIA</t>
  </si>
  <si>
    <t xml:space="preserve"> JUNIOR SUITE ROYAL SERVICE GARDEN SWIM UP POOL</t>
    <phoneticPr fontId="4" type="noConversion"/>
  </si>
  <si>
    <t xml:space="preserve"> SUITE ROYAL SERVICE</t>
  </si>
  <si>
    <t>PERLA DEL MAR</t>
  </si>
  <si>
    <t>HABANA 612</t>
  </si>
  <si>
    <t>PALACIO MARQUES DE SAN FELIPE Y SANTIAGO DE BEJUCAL</t>
  </si>
  <si>
    <t>TERRAL</t>
  </si>
  <si>
    <t>VALENCIA</t>
  </si>
  <si>
    <t>MEAL PLAN</t>
  </si>
  <si>
    <t>TROPICAL</t>
  </si>
  <si>
    <t>CLUB TROPICAL</t>
  </si>
  <si>
    <t>ROYALTON SUITE</t>
  </si>
  <si>
    <t>ALLEGRO VARADERO</t>
  </si>
  <si>
    <t>* 2 children Allowed sharing with 2 adults but only 1 extra bed provided</t>
  </si>
  <si>
    <t>PULLMAN DOS MARES</t>
  </si>
  <si>
    <t>NH CAPRI</t>
  </si>
  <si>
    <t>MELIA PENINSULA</t>
  </si>
  <si>
    <t>STANDARD THE LEVEL</t>
    <phoneticPr fontId="4" type="noConversion"/>
  </si>
  <si>
    <t>NACIONAL</t>
  </si>
  <si>
    <t>PALCO</t>
  </si>
  <si>
    <t>MELIA MARINA VARADERO</t>
    <phoneticPr fontId="4" type="noConversion"/>
  </si>
  <si>
    <t>DC</t>
    <phoneticPr fontId="4" type="noConversion"/>
  </si>
  <si>
    <t>PRINCESA DEL MAR</t>
  </si>
  <si>
    <t>SOL RIO LUNA MARES</t>
  </si>
  <si>
    <t>MAREA DEL PORTILLO</t>
  </si>
  <si>
    <t>* Adults only</t>
  </si>
  <si>
    <t>NET RATE</t>
    <phoneticPr fontId="5" type="noConversion"/>
  </si>
  <si>
    <t>NET RATE</t>
    <phoneticPr fontId="5" type="noConversion"/>
  </si>
  <si>
    <t>SUPERIOR SEA VIEW</t>
  </si>
  <si>
    <t>IBEROSTAR MOJITO</t>
  </si>
  <si>
    <t>IBEROSTAR PLAYA PILAR</t>
  </si>
  <si>
    <t>GRAND SUITE MARINA VIEW THE LEVEL</t>
  </si>
  <si>
    <t>SUPERIOR CONCIERGE SERVICE</t>
  </si>
  <si>
    <t>2 ADULTS AND 2 CHILDREN OR 1 ADULT AND 3 CHILDREN OR 3 ADULTS AND 1 CHILD
3rd Child pays same as C2</t>
  </si>
  <si>
    <t>HOSTAL RIO MIEL</t>
  </si>
  <si>
    <t>STAR FISH CAYO SANTA MARIA</t>
  </si>
  <si>
    <t>STAR FISH CUATRO PALMAS</t>
  </si>
  <si>
    <t>CABIN</t>
  </si>
  <si>
    <t>LOS DELFINES</t>
  </si>
  <si>
    <t>DON FLORENCIO</t>
  </si>
  <si>
    <t>REX</t>
  </si>
  <si>
    <t>CLUB ACUARIO</t>
  </si>
  <si>
    <t>AGUAS AZULES</t>
  </si>
  <si>
    <t>DELUXE ROOM</t>
  </si>
  <si>
    <t>PLAYA BLANCA</t>
  </si>
  <si>
    <t>MELIA JARDINES DEL REY</t>
  </si>
  <si>
    <t>CAYO LEVISA</t>
  </si>
  <si>
    <t>FB</t>
  </si>
  <si>
    <t>* Children from 0 to 6 years old go free when sharing room with 2 adults. 
* Maritim TRF is included in the rate</t>
  </si>
  <si>
    <t>TRINIDAD 500</t>
  </si>
  <si>
    <t xml:space="preserve">* Children from 0 to 6 years old go free when sharing room with 2 adults. 
</t>
  </si>
  <si>
    <t>AMBOS MUNDOS</t>
  </si>
  <si>
    <t>BELTRAN DE SANTA CRUZ</t>
  </si>
  <si>
    <t>LOS FRAILES</t>
  </si>
  <si>
    <t>MESON DE LA FLOTA</t>
  </si>
  <si>
    <t>PARQUE CENTRAL</t>
  </si>
  <si>
    <t>RAQUEL</t>
  </si>
  <si>
    <t>TELEGRAFO</t>
  </si>
  <si>
    <t>PASEO HABANA</t>
  </si>
  <si>
    <t>VARAZUL</t>
  </si>
  <si>
    <t>LOS LAURELES</t>
  </si>
  <si>
    <t>MAXIMUM CAPACITY PER ROOM IS 3 ADULTS / 1 ADULT AND 3 CHILDREN / 2 ADULTS AND 2 CHILDREN / 3 ADULTS AND 1 CHILD.  3RD CHILD SAME PRICE AS C1</t>
  </si>
  <si>
    <t>MAXIMUM CAPACITY PER ROOM IS 3 ADULTS / 1 ADULT AND 3 CHILDREN / 2 ADULTS AND 2 CHILDREN / 3 ADULTS AND 1 CHILD.  3RD CHILD SAME RATE AS C2</t>
  </si>
  <si>
    <t xml:space="preserve">   </t>
  </si>
  <si>
    <t>BARCELO SOLYMAR</t>
  </si>
  <si>
    <t>BLAU MARINA VARADERO</t>
  </si>
  <si>
    <t>LOS HELECHOS</t>
  </si>
  <si>
    <t>RIVIERA</t>
  </si>
  <si>
    <t>VILLA TROPICO</t>
  </si>
  <si>
    <t>MEMORIES MIRAMAR</t>
  </si>
  <si>
    <t>MEMORIES JIBACOA</t>
  </si>
  <si>
    <t>IBEROSTAR LAGUNA AZUL</t>
  </si>
  <si>
    <t>IBEROSTAR TAINOS</t>
  </si>
  <si>
    <t>MEMORIES VARADERO</t>
  </si>
  <si>
    <t>PUNTARENAS</t>
  </si>
  <si>
    <t>ROYALTON HICACOS</t>
  </si>
  <si>
    <t>VILLA TORTUGA</t>
  </si>
  <si>
    <t>FAMILY CONCIERGE JUNIOR SUITE</t>
  </si>
  <si>
    <t>MELIA LAS AMERICAS</t>
  </si>
  <si>
    <t>JUNIOR SUITE ROYAL SERVICE OCEAN VIEW</t>
  </si>
  <si>
    <t xml:space="preserve">  JUNIOR SUITE ROYAL SERVICE</t>
  </si>
  <si>
    <t>FAMILY CONCIERGE JUNIOR SUITE GARDEN SWIM UP POOL</t>
  </si>
  <si>
    <t>FAMILY CONCIERGE ONE BEDROOM MASTER SUITE</t>
  </si>
  <si>
    <t>PANORAMA</t>
  </si>
  <si>
    <t>DELUXE</t>
  </si>
  <si>
    <t>OCEAN CASA DEL MAR</t>
  </si>
  <si>
    <t>POOL VIEW</t>
  </si>
  <si>
    <t>EXECUTIVE</t>
  </si>
  <si>
    <t>TRYP HABANA LIBRE</t>
  </si>
  <si>
    <t>STANDARD WITH BALCONY</t>
  </si>
  <si>
    <t>DELUXE PATIO</t>
  </si>
  <si>
    <t xml:space="preserve">*Inner Patio View Room
</t>
  </si>
  <si>
    <t>*Hotel available on room only basis for discount of £15 pppn</t>
  </si>
  <si>
    <t>* Street View Room</t>
  </si>
  <si>
    <t>SUITE PRADO</t>
  </si>
  <si>
    <t>SUITE CAPITOLIO</t>
  </si>
  <si>
    <t>SUITE HABANA</t>
  </si>
  <si>
    <t>JUNIOR SUITE DIAMOND CLUB</t>
  </si>
  <si>
    <t>ROYAL SUITE</t>
  </si>
  <si>
    <t>STAR FISH VARADERO</t>
  </si>
  <si>
    <t>MESON DEL REGIDOR</t>
  </si>
  <si>
    <t>RANCHO LUNA</t>
  </si>
  <si>
    <t>EL MARQUES</t>
  </si>
  <si>
    <t>MEMORIES HOLGUIN</t>
  </si>
  <si>
    <t>DELUXE STANDARD</t>
  </si>
  <si>
    <t>BLAU COSTA VERDE PLUS</t>
  </si>
  <si>
    <t>GRAN HOTEL</t>
  </si>
  <si>
    <t>IMPERIAL</t>
  </si>
  <si>
    <t>VILLA GAVIOTA</t>
  </si>
  <si>
    <t>VILLA BAYAMO</t>
  </si>
  <si>
    <t>MEMORIES FLAMENCO</t>
  </si>
  <si>
    <t>JUNIOR SUITE SEA VIEW</t>
  </si>
  <si>
    <t>IBEROSTAR DAIQUIRI</t>
  </si>
  <si>
    <t>MEMORIES PARAISO</t>
  </si>
  <si>
    <t>* Over 18 years Old only</t>
  </si>
  <si>
    <t>IBEROSTAR BELLAVISTA</t>
  </si>
  <si>
    <t>MERCURE PLAYA DE ORO</t>
  </si>
  <si>
    <t>* Christmas and New Years Eve Gala Dinner included in the price (compulsary)</t>
  </si>
  <si>
    <t>IBEROSTAR TRINIDAD</t>
  </si>
  <si>
    <t>IBEROSTAR CAYO COCO</t>
  </si>
  <si>
    <t>IBEROSTAR PLAYA BLANCA</t>
  </si>
  <si>
    <t>EXECUTIVE FLOOR</t>
  </si>
  <si>
    <t>DUPLEX CAPRI</t>
  </si>
  <si>
    <t>LINCOLN</t>
  </si>
  <si>
    <t>PULLMAN CAYO COCO</t>
  </si>
  <si>
    <t>DELUXE  GARDEN  VIEW</t>
  </si>
  <si>
    <t>DELUXE  LAGUNA  VIEW</t>
  </si>
  <si>
    <t>DELUXE PARTIAL SEA VIEW</t>
  </si>
  <si>
    <t>DELUXE FRONT SEA VIEW</t>
  </si>
  <si>
    <t>Children up to 3.99 years old goes free</t>
  </si>
  <si>
    <t>BE LIVE VARADERO</t>
  </si>
  <si>
    <t>LAS CUEVAS</t>
  </si>
  <si>
    <t>ST JOHNS</t>
  </si>
  <si>
    <t>VICTORIA</t>
  </si>
  <si>
    <t>CAMAGUEY</t>
  </si>
  <si>
    <t>CIEGO DE AVILA</t>
  </si>
  <si>
    <t>ROYALTON</t>
  </si>
  <si>
    <t>CLASSIC</t>
  </si>
  <si>
    <t>CLASSIC OCEAN VIEW</t>
  </si>
  <si>
    <t>OCEAN VIEW THE LEVEL</t>
  </si>
  <si>
    <t>TRYP ROOM</t>
  </si>
  <si>
    <t>TRYP PANORAMIC VIEW</t>
  </si>
  <si>
    <t xml:space="preserve"> THE LEVEL</t>
  </si>
  <si>
    <t>THE LEVEL</t>
  </si>
  <si>
    <t>ONE BEDROOM BUNGALOW</t>
  </si>
  <si>
    <t>PARADISUS JUNIOR SUITE</t>
  </si>
  <si>
    <t>PARADISUS JUNIOR SUITE SEA VIEW</t>
  </si>
  <si>
    <t>JUNIOR SUITE ROYAL SERVICE SEA VIEW</t>
  </si>
  <si>
    <t>CLASSIC MARINA VIEW</t>
  </si>
  <si>
    <t>MARINA VIEW THE LEVEL</t>
  </si>
  <si>
    <t>TRYP SEA VIEW</t>
  </si>
  <si>
    <t>CLASSIC SEA VIEW</t>
  </si>
  <si>
    <t>PREMIUM</t>
  </si>
  <si>
    <t>JUNIOR SUITE SEA VIEW THE LEVEL</t>
  </si>
  <si>
    <t xml:space="preserve">LUXURY JUNIOR SUITE SEA VIEW </t>
  </si>
  <si>
    <t>JUNIOR SUITE SEA VIEW ROYAL SERVICE</t>
  </si>
  <si>
    <t>* Pax will have to use existing beds</t>
  </si>
  <si>
    <t>CAMINO DE HIERRO</t>
  </si>
  <si>
    <t>STAR FISH MONTEHABANA</t>
  </si>
  <si>
    <t>YAGUANABO</t>
  </si>
  <si>
    <t>VILLA SAN JOSE DEL LAGO</t>
  </si>
  <si>
    <t>GRAND MUTHU CAYO GUILLERMO</t>
  </si>
  <si>
    <t>* Over 16 years old only</t>
  </si>
  <si>
    <t xml:space="preserve">SUITE  </t>
  </si>
  <si>
    <t xml:space="preserve">DELUXE  </t>
  </si>
  <si>
    <t>* Children 2 to 6 years old Free of Charge</t>
  </si>
  <si>
    <t>STANDARD RENOVATED</t>
  </si>
  <si>
    <t>STANDARD RENOVATED SEA VIEW</t>
  </si>
  <si>
    <t>SELECT</t>
  </si>
  <si>
    <t>* Double room single occupancy available at a supplement of £15 per night</t>
  </si>
  <si>
    <t>GRAN HOTEL MANZANA KEMPINSKI</t>
  </si>
  <si>
    <t>GRAND DELUXE</t>
  </si>
  <si>
    <t>PATIO</t>
  </si>
  <si>
    <t>* Children from 0 to 5 years old go free when sharing room with 2 adults</t>
  </si>
  <si>
    <t>HEMINGWAY JUNIOR SUITE</t>
  </si>
  <si>
    <t>MODERN STANDARD</t>
  </si>
  <si>
    <t>COLONIAL STANDARD</t>
  </si>
  <si>
    <t>PARK VIEW/ PRADO STD</t>
  </si>
  <si>
    <t>MODERN JUNIOR SUITE</t>
  </si>
  <si>
    <t>COLONIAL JUNIOR SUITE</t>
  </si>
  <si>
    <t>PARK VIEW/ PRADO JUNIOR SUITE</t>
  </si>
  <si>
    <t>MODERN SUITE</t>
  </si>
  <si>
    <t>COLONIAL SUITE</t>
  </si>
  <si>
    <t>PARK VIEW SUITE/ PRADO SUITE</t>
  </si>
  <si>
    <t>* Minimun 3 nights stay</t>
  </si>
  <si>
    <t>* Children up to 12.99 years old</t>
  </si>
  <si>
    <t>PANRAMIC VIEW</t>
  </si>
  <si>
    <t>STANDARD WITH TERRACE</t>
  </si>
  <si>
    <t>SPA ROOM</t>
  </si>
  <si>
    <t>FAMILY ROOM</t>
  </si>
  <si>
    <t>* Over 18 years old only</t>
  </si>
  <si>
    <t>PREMIUM FAMILY ROOM</t>
  </si>
  <si>
    <t>* Min occupancy 2 adults + 1 child
* Max occupancy 2 adults + 2 Children</t>
  </si>
  <si>
    <t>PARK SUITE</t>
  </si>
  <si>
    <t>SPA SUITE</t>
  </si>
  <si>
    <t>DUPLEX SUITE</t>
  </si>
  <si>
    <t>* Over 18 years old</t>
  </si>
  <si>
    <t>* Min occupancy 2 adults + 2 children
* Max occupancy 2 adults + 3 children
* 3rd child pays as C2</t>
  </si>
  <si>
    <t>* Over 15 years old only</t>
  </si>
  <si>
    <t xml:space="preserve">* Min accommodation: 2 adults + 2 children or 3 Adults + 1 child 
*Maximun accommodation: 2 adults + 3 children 
* 3rd child (from 2 to 12.99 years old) pays same rate as C2
* No discount applies to 3rd adult. He pays same rate as D
</t>
  </si>
  <si>
    <t>* Min accommodation: 2 adults + 2 children or teenagers or 3 Adults + 1 child or teenager
*Maximun accommodation: 3 adults + 3 children or teenagers or 2 adults + 4 children or teenagers
* 3rd and 4th child (from 2 to 12.99 years old) pay same rates as Child 2
* Teenagers (from 13 to 17 years old pay same rate as C2)
* A Family room will be 2 inteconecting rooms
* No discount applies to 3rd adult. He pays same rate as D</t>
  </si>
  <si>
    <t>* 2 days minimun stay</t>
  </si>
  <si>
    <t>ELITE STANDARD</t>
  </si>
  <si>
    <t>ELITE SEA VIEW</t>
  </si>
  <si>
    <t>ELITE SWIM OUT</t>
  </si>
  <si>
    <t>ELITE SUITE</t>
  </si>
  <si>
    <t>DHAWA</t>
  </si>
  <si>
    <t>PREMIUM SEA FRONT VIEW</t>
  </si>
  <si>
    <t>JUNIOR SUITE OCEAN FRONT</t>
  </si>
  <si>
    <t>* 3 nights minimun stay from 20/12/17 to 02/01/18
* 2 nights minimun stay from 03/01/18 to 30/04/18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</si>
</sst>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&quot;£&quot;#,##0.00"/>
    <numFmt numFmtId="166" formatCode="[$$-409]#,##0.00"/>
    <numFmt numFmtId="167" formatCode="[$£-809]#,##0.00"/>
    <numFmt numFmtId="168" formatCode="dd/mm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name val="Verdana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497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7" xfId="0" applyFill="1" applyBorder="1" applyAlignment="1">
      <alignment horizontal="left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14" fontId="0" fillId="0" borderId="30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65" fontId="0" fillId="0" borderId="30" xfId="0" applyNumberFormat="1" applyBorder="1" applyAlignment="1">
      <alignment horizontal="center" vertical="center" wrapText="1"/>
    </xf>
    <xf numFmtId="0" fontId="0" fillId="0" borderId="30" xfId="0" applyFill="1" applyBorder="1" applyAlignment="1">
      <alignment horizontal="left" vertical="center" wrapText="1"/>
    </xf>
    <xf numFmtId="0" fontId="0" fillId="0" borderId="26" xfId="0" applyBorder="1" applyAlignment="1">
      <alignment horizontal="center" vertical="center" wrapText="1"/>
    </xf>
    <xf numFmtId="20" fontId="1" fillId="2" borderId="5" xfId="0" applyNumberFormat="1" applyFont="1" applyFill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46" xfId="0" applyFill="1" applyBorder="1" applyAlignment="1">
      <alignment horizontal="center" vertical="center" wrapText="1"/>
    </xf>
    <xf numFmtId="0" fontId="0" fillId="0" borderId="47" xfId="0" applyFill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9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 wrapText="1"/>
    </xf>
    <xf numFmtId="0" fontId="0" fillId="0" borderId="51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5" xfId="0" applyBorder="1"/>
    <xf numFmtId="0" fontId="0" fillId="0" borderId="55" xfId="0" applyBorder="1" applyAlignment="1">
      <alignment horizontal="left"/>
    </xf>
    <xf numFmtId="166" fontId="1" fillId="2" borderId="3" xfId="0" applyNumberFormat="1" applyFont="1" applyFill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 wrapText="1"/>
    </xf>
    <xf numFmtId="166" fontId="0" fillId="0" borderId="0" xfId="0" applyNumberFormat="1"/>
    <xf numFmtId="166" fontId="0" fillId="0" borderId="48" xfId="0" applyNumberFormat="1" applyBorder="1" applyAlignment="1">
      <alignment horizontal="center" vertical="center" wrapText="1"/>
    </xf>
    <xf numFmtId="166" fontId="0" fillId="0" borderId="25" xfId="0" applyNumberFormat="1" applyBorder="1" applyAlignment="1">
      <alignment horizontal="center" vertical="center" wrapText="1"/>
    </xf>
    <xf numFmtId="166" fontId="4" fillId="0" borderId="25" xfId="0" applyNumberFormat="1" applyFont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166" fontId="4" fillId="0" borderId="48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67" fontId="4" fillId="0" borderId="4" xfId="0" applyNumberFormat="1" applyFont="1" applyBorder="1" applyAlignment="1">
      <alignment horizontal="center"/>
    </xf>
    <xf numFmtId="166" fontId="1" fillId="2" borderId="25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0" fillId="0" borderId="30" xfId="0" applyNumberFormat="1" applyBorder="1" applyAlignment="1">
      <alignment horizontal="center" vertical="center" wrapText="1"/>
    </xf>
    <xf numFmtId="14" fontId="0" fillId="0" borderId="50" xfId="0" applyNumberFormat="1" applyBorder="1" applyAlignment="1">
      <alignment horizontal="center" vertical="center" wrapText="1"/>
    </xf>
    <xf numFmtId="0" fontId="0" fillId="0" borderId="50" xfId="0" applyFill="1" applyBorder="1" applyAlignment="1">
      <alignment horizontal="center" vertical="center" wrapText="1"/>
    </xf>
    <xf numFmtId="165" fontId="0" fillId="0" borderId="50" xfId="0" applyNumberFormat="1" applyBorder="1" applyAlignment="1">
      <alignment horizontal="center" vertical="center" wrapText="1"/>
    </xf>
    <xf numFmtId="0" fontId="0" fillId="0" borderId="50" xfId="0" applyFill="1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166" fontId="4" fillId="0" borderId="50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166" fontId="4" fillId="0" borderId="59" xfId="0" applyNumberFormat="1" applyFont="1" applyBorder="1" applyAlignment="1">
      <alignment horizontal="center"/>
    </xf>
    <xf numFmtId="0" fontId="0" fillId="0" borderId="5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59" xfId="0" applyBorder="1" applyAlignment="1">
      <alignment horizontal="center" vertical="center" wrapText="1"/>
    </xf>
    <xf numFmtId="166" fontId="4" fillId="0" borderId="57" xfId="0" applyNumberFormat="1" applyFont="1" applyBorder="1" applyAlignment="1">
      <alignment horizontal="center"/>
    </xf>
    <xf numFmtId="167" fontId="1" fillId="2" borderId="3" xfId="0" applyNumberFormat="1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66" fontId="4" fillId="0" borderId="59" xfId="0" quotePrefix="1" applyNumberFormat="1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166" fontId="4" fillId="0" borderId="48" xfId="0" quotePrefix="1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6" fillId="0" borderId="63" xfId="0" applyNumberFormat="1" applyFont="1" applyBorder="1" applyAlignment="1">
      <alignment horizontal="center" vertical="center" wrapText="1"/>
    </xf>
    <xf numFmtId="0" fontId="6" fillId="0" borderId="68" xfId="0" applyNumberFormat="1" applyFont="1" applyBorder="1" applyAlignment="1">
      <alignment horizontal="center" vertical="center" wrapText="1"/>
    </xf>
    <xf numFmtId="0" fontId="9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0" borderId="74" xfId="0" applyNumberFormat="1" applyFont="1" applyBorder="1" applyAlignment="1">
      <alignment horizontal="center" vertical="center" wrapText="1"/>
    </xf>
    <xf numFmtId="0" fontId="6" fillId="0" borderId="62" xfId="0" applyNumberFormat="1" applyFont="1" applyBorder="1" applyAlignment="1">
      <alignment horizontal="center" vertical="center" wrapText="1"/>
    </xf>
    <xf numFmtId="14" fontId="0" fillId="0" borderId="76" xfId="0" applyNumberFormat="1" applyBorder="1" applyAlignment="1">
      <alignment horizontal="center" vertical="center" wrapText="1"/>
    </xf>
    <xf numFmtId="0" fontId="0" fillId="0" borderId="76" xfId="0" applyFill="1" applyBorder="1" applyAlignment="1">
      <alignment horizontal="left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76" xfId="0" applyFill="1" applyBorder="1" applyAlignment="1">
      <alignment horizontal="center" vertical="center" wrapText="1"/>
    </xf>
    <xf numFmtId="167" fontId="4" fillId="0" borderId="77" xfId="0" applyNumberFormat="1" applyFont="1" applyBorder="1" applyAlignment="1">
      <alignment horizontal="center"/>
    </xf>
    <xf numFmtId="166" fontId="0" fillId="0" borderId="77" xfId="0" applyNumberFormat="1" applyBorder="1" applyAlignment="1">
      <alignment horizontal="center" vertical="center" wrapText="1"/>
    </xf>
    <xf numFmtId="166" fontId="0" fillId="0" borderId="80" xfId="0" applyNumberFormat="1" applyBorder="1" applyAlignment="1">
      <alignment horizontal="center" vertical="center" wrapText="1"/>
    </xf>
    <xf numFmtId="167" fontId="4" fillId="0" borderId="81" xfId="0" applyNumberFormat="1" applyFont="1" applyBorder="1" applyAlignment="1">
      <alignment horizontal="center"/>
    </xf>
    <xf numFmtId="166" fontId="0" fillId="0" borderId="78" xfId="0" applyNumberFormat="1" applyBorder="1" applyAlignment="1">
      <alignment horizontal="center" vertical="center" wrapText="1"/>
    </xf>
    <xf numFmtId="166" fontId="4" fillId="0" borderId="77" xfId="0" applyNumberFormat="1" applyFont="1" applyBorder="1" applyAlignment="1">
      <alignment horizontal="center"/>
    </xf>
    <xf numFmtId="166" fontId="4" fillId="0" borderId="80" xfId="0" applyNumberFormat="1" applyFont="1" applyBorder="1" applyAlignment="1">
      <alignment horizontal="center"/>
    </xf>
    <xf numFmtId="165" fontId="0" fillId="0" borderId="78" xfId="0" applyNumberFormat="1" applyBorder="1" applyAlignment="1">
      <alignment horizontal="center" vertical="center" wrapText="1"/>
    </xf>
    <xf numFmtId="0" fontId="0" fillId="0" borderId="77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81" xfId="0" applyFont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vertical="center" wrapText="1"/>
    </xf>
    <xf numFmtId="166" fontId="4" fillId="0" borderId="76" xfId="0" applyNumberFormat="1" applyFont="1" applyBorder="1" applyAlignment="1">
      <alignment horizontal="center"/>
    </xf>
    <xf numFmtId="0" fontId="0" fillId="0" borderId="86" xfId="0" applyFill="1" applyBorder="1" applyAlignment="1">
      <alignment horizontal="center" vertical="center" wrapText="1"/>
    </xf>
    <xf numFmtId="0" fontId="0" fillId="0" borderId="78" xfId="0" applyFill="1" applyBorder="1" applyAlignment="1">
      <alignment horizontal="center" vertical="center" wrapText="1"/>
    </xf>
    <xf numFmtId="14" fontId="0" fillId="0" borderId="78" xfId="0" applyNumberFormat="1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/>
    </xf>
    <xf numFmtId="0" fontId="0" fillId="0" borderId="78" xfId="0" applyFill="1" applyBorder="1" applyAlignment="1">
      <alignment horizontal="left" vertical="center" wrapText="1"/>
    </xf>
    <xf numFmtId="0" fontId="0" fillId="0" borderId="87" xfId="0" applyFill="1" applyBorder="1" applyAlignment="1">
      <alignment horizontal="left" vertical="center" wrapText="1"/>
    </xf>
    <xf numFmtId="0" fontId="0" fillId="0" borderId="58" xfId="0" applyFill="1" applyBorder="1" applyAlignment="1">
      <alignment horizontal="left" vertical="center" wrapText="1"/>
    </xf>
    <xf numFmtId="165" fontId="0" fillId="0" borderId="76" xfId="0" applyNumberFormat="1" applyBorder="1" applyAlignment="1">
      <alignment horizontal="center" vertical="center" wrapText="1"/>
    </xf>
    <xf numFmtId="0" fontId="1" fillId="2" borderId="82" xfId="0" applyFont="1" applyFill="1" applyBorder="1" applyAlignment="1">
      <alignment horizontal="center" vertical="center" wrapText="1"/>
    </xf>
    <xf numFmtId="0" fontId="1" fillId="2" borderId="83" xfId="0" applyFont="1" applyFill="1" applyBorder="1" applyAlignment="1">
      <alignment horizontal="center" vertical="center" wrapText="1"/>
    </xf>
    <xf numFmtId="165" fontId="4" fillId="0" borderId="77" xfId="0" applyNumberFormat="1" applyFont="1" applyBorder="1" applyAlignment="1">
      <alignment horizontal="center"/>
    </xf>
    <xf numFmtId="0" fontId="0" fillId="0" borderId="88" xfId="0" applyFill="1" applyBorder="1" applyAlignment="1">
      <alignment horizontal="center" vertical="center" wrapText="1"/>
    </xf>
    <xf numFmtId="0" fontId="0" fillId="0" borderId="89" xfId="0" applyFill="1" applyBorder="1" applyAlignment="1">
      <alignment horizontal="center" vertical="center" wrapText="1"/>
    </xf>
    <xf numFmtId="0" fontId="0" fillId="0" borderId="86" xfId="0" applyBorder="1" applyAlignment="1">
      <alignment horizontal="center" vertical="center" wrapText="1"/>
    </xf>
    <xf numFmtId="0" fontId="0" fillId="0" borderId="90" xfId="0" applyBorder="1" applyAlignment="1">
      <alignment horizontal="left" vertical="center" wrapText="1"/>
    </xf>
    <xf numFmtId="14" fontId="6" fillId="0" borderId="78" xfId="0" applyNumberFormat="1" applyFont="1" applyBorder="1" applyAlignment="1">
      <alignment horizontal="center" vertical="center" wrapText="1"/>
    </xf>
    <xf numFmtId="0" fontId="0" fillId="3" borderId="0" xfId="0" applyFill="1"/>
    <xf numFmtId="0" fontId="1" fillId="3" borderId="86" xfId="0" applyFont="1" applyFill="1" applyBorder="1" applyAlignment="1">
      <alignment horizontal="center" vertical="center" wrapText="1"/>
    </xf>
    <xf numFmtId="0" fontId="1" fillId="3" borderId="78" xfId="0" applyFont="1" applyFill="1" applyBorder="1" applyAlignment="1">
      <alignment horizontal="center" vertical="center" wrapText="1"/>
    </xf>
    <xf numFmtId="0" fontId="1" fillId="3" borderId="90" xfId="0" applyFont="1" applyFill="1" applyBorder="1" applyAlignment="1">
      <alignment horizontal="center" vertical="center" wrapText="1"/>
    </xf>
    <xf numFmtId="0" fontId="6" fillId="0" borderId="9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98" xfId="0" applyFill="1" applyBorder="1" applyAlignment="1">
      <alignment horizontal="center" vertical="center" wrapText="1"/>
    </xf>
    <xf numFmtId="14" fontId="0" fillId="0" borderId="98" xfId="0" applyNumberFormat="1" applyBorder="1" applyAlignment="1">
      <alignment horizontal="center" vertical="center" wrapText="1"/>
    </xf>
    <xf numFmtId="0" fontId="0" fillId="0" borderId="98" xfId="0" applyBorder="1" applyAlignment="1">
      <alignment horizontal="center" vertical="center" wrapText="1"/>
    </xf>
    <xf numFmtId="165" fontId="0" fillId="0" borderId="98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87" xfId="0" applyFill="1" applyBorder="1" applyAlignment="1">
      <alignment horizontal="left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99" xfId="0" applyFill="1" applyBorder="1" applyAlignment="1">
      <alignment horizontal="center" vertical="center" wrapText="1"/>
    </xf>
    <xf numFmtId="0" fontId="0" fillId="0" borderId="100" xfId="0" applyFill="1" applyBorder="1" applyAlignment="1">
      <alignment horizontal="center" vertical="center" wrapText="1"/>
    </xf>
    <xf numFmtId="0" fontId="0" fillId="0" borderId="101" xfId="0" applyBorder="1"/>
    <xf numFmtId="0" fontId="0" fillId="0" borderId="102" xfId="0" applyBorder="1"/>
    <xf numFmtId="0" fontId="0" fillId="0" borderId="17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4" fontId="0" fillId="0" borderId="7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87" xfId="0" applyFill="1" applyBorder="1" applyAlignment="1">
      <alignment horizontal="left" vertical="center" wrapText="1"/>
    </xf>
    <xf numFmtId="0" fontId="0" fillId="0" borderId="76" xfId="0" applyFill="1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7" xfId="0" applyFill="1" applyBorder="1" applyAlignment="1">
      <alignment horizontal="left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103" xfId="0" applyBorder="1"/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87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87" xfId="0" applyFill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4" xfId="0" applyBorder="1" applyAlignment="1">
      <alignment horizontal="center" vertical="center" wrapText="1"/>
    </xf>
    <xf numFmtId="167" fontId="4" fillId="0" borderId="104" xfId="0" applyNumberFormat="1" applyFont="1" applyBorder="1" applyAlignment="1">
      <alignment horizontal="center"/>
    </xf>
    <xf numFmtId="166" fontId="4" fillId="0" borderId="104" xfId="0" applyNumberFormat="1" applyFont="1" applyBorder="1" applyAlignment="1">
      <alignment horizontal="center"/>
    </xf>
    <xf numFmtId="166" fontId="6" fillId="0" borderId="62" xfId="0" applyNumberFormat="1" applyFont="1" applyBorder="1" applyAlignment="1">
      <alignment horizontal="center" vertical="center" wrapText="1"/>
    </xf>
    <xf numFmtId="166" fontId="6" fillId="0" borderId="63" xfId="0" applyNumberFormat="1" applyFont="1" applyBorder="1" applyAlignment="1">
      <alignment horizontal="center" vertical="center" wrapText="1"/>
    </xf>
    <xf numFmtId="166" fontId="6" fillId="0" borderId="63" xfId="0" quotePrefix="1" applyNumberFormat="1" applyFont="1" applyBorder="1" applyAlignment="1">
      <alignment horizontal="center" vertical="center" wrapText="1"/>
    </xf>
    <xf numFmtId="166" fontId="6" fillId="0" borderId="64" xfId="0" applyNumberFormat="1" applyFont="1" applyBorder="1" applyAlignment="1">
      <alignment horizontal="center" vertical="center" wrapText="1"/>
    </xf>
    <xf numFmtId="166" fontId="6" fillId="0" borderId="93" xfId="0" applyNumberFormat="1" applyFont="1" applyBorder="1" applyAlignment="1">
      <alignment horizontal="center" vertical="center" wrapText="1"/>
    </xf>
    <xf numFmtId="166" fontId="6" fillId="0" borderId="71" xfId="0" applyNumberFormat="1" applyFont="1" applyBorder="1" applyAlignment="1">
      <alignment horizontal="center" vertical="center" wrapText="1"/>
    </xf>
    <xf numFmtId="165" fontId="4" fillId="0" borderId="104" xfId="0" applyNumberFormat="1" applyFont="1" applyBorder="1" applyAlignment="1">
      <alignment horizontal="center"/>
    </xf>
    <xf numFmtId="166" fontId="4" fillId="0" borderId="81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110" xfId="0" applyFont="1" applyBorder="1" applyAlignment="1">
      <alignment horizontal="center" vertical="center" wrapText="1"/>
    </xf>
    <xf numFmtId="0" fontId="0" fillId="0" borderId="78" xfId="0" applyBorder="1" applyAlignment="1">
      <alignment horizontal="left" vertical="center" wrapText="1"/>
    </xf>
    <xf numFmtId="14" fontId="0" fillId="0" borderId="81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80" xfId="0" applyNumberFormat="1" applyBorder="1" applyAlignment="1">
      <alignment horizontal="center" vertical="center" wrapText="1"/>
    </xf>
    <xf numFmtId="14" fontId="0" fillId="0" borderId="76" xfId="0" applyNumberFormat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 wrapText="1"/>
    </xf>
    <xf numFmtId="0" fontId="0" fillId="0" borderId="43" xfId="0" applyFill="1" applyBorder="1" applyAlignment="1">
      <alignment horizontal="center" vertical="center" wrapText="1"/>
    </xf>
    <xf numFmtId="14" fontId="0" fillId="0" borderId="77" xfId="0" applyNumberFormat="1" applyBorder="1" applyAlignment="1">
      <alignment horizontal="center" vertical="center" wrapText="1"/>
    </xf>
    <xf numFmtId="14" fontId="0" fillId="0" borderId="50" xfId="0" applyNumberFormat="1" applyBorder="1" applyAlignment="1">
      <alignment horizontal="center" vertical="center" wrapText="1"/>
    </xf>
    <xf numFmtId="14" fontId="0" fillId="0" borderId="59" xfId="0" applyNumberFormat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77" xfId="0" applyFill="1" applyBorder="1" applyAlignment="1">
      <alignment horizontal="left" vertical="center" wrapText="1"/>
    </xf>
    <xf numFmtId="0" fontId="0" fillId="0" borderId="76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44" xfId="0" applyFill="1" applyBorder="1" applyAlignment="1">
      <alignment horizontal="left" vertical="center" wrapText="1"/>
    </xf>
    <xf numFmtId="0" fontId="0" fillId="0" borderId="45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0" fillId="0" borderId="65" xfId="0" applyFill="1" applyBorder="1" applyAlignment="1">
      <alignment horizontal="left" vertical="center" wrapText="1"/>
    </xf>
    <xf numFmtId="0" fontId="0" fillId="0" borderId="43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59" xfId="0" applyFill="1" applyBorder="1" applyAlignment="1">
      <alignment horizontal="left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14" fontId="0" fillId="0" borderId="57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59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8" xfId="0" applyBorder="1" applyAlignment="1">
      <alignment horizontal="left" vertical="center" wrapText="1"/>
    </xf>
    <xf numFmtId="14" fontId="0" fillId="0" borderId="104" xfId="0" applyNumberFormat="1" applyBorder="1" applyAlignment="1">
      <alignment horizontal="center" vertical="center" wrapText="1"/>
    </xf>
    <xf numFmtId="165" fontId="8" fillId="0" borderId="82" xfId="0" applyNumberFormat="1" applyFont="1" applyFill="1" applyBorder="1" applyAlignment="1">
      <alignment horizontal="center" vertical="center" wrapText="1"/>
    </xf>
    <xf numFmtId="165" fontId="8" fillId="0" borderId="6" xfId="0" applyNumberFormat="1" applyFont="1" applyFill="1" applyBorder="1" applyAlignment="1">
      <alignment horizontal="center" vertical="center" wrapText="1"/>
    </xf>
    <xf numFmtId="165" fontId="0" fillId="0" borderId="6" xfId="0" applyNumberFormat="1" applyBorder="1" applyAlignment="1">
      <alignment vertical="center" wrapText="1"/>
    </xf>
    <xf numFmtId="165" fontId="0" fillId="0" borderId="56" xfId="0" applyNumberFormat="1" applyBorder="1" applyAlignment="1">
      <alignment vertical="center" wrapText="1"/>
    </xf>
    <xf numFmtId="165" fontId="0" fillId="0" borderId="77" xfId="0" applyNumberFormat="1" applyFill="1" applyBorder="1" applyAlignment="1">
      <alignment horizontal="center" vertical="center" wrapText="1"/>
    </xf>
    <xf numFmtId="165" fontId="0" fillId="0" borderId="4" xfId="0" applyNumberFormat="1" applyFill="1" applyBorder="1" applyAlignment="1">
      <alignment horizontal="center" vertical="center" wrapText="1"/>
    </xf>
    <xf numFmtId="165" fontId="0" fillId="0" borderId="4" xfId="0" applyNumberFormat="1" applyBorder="1" applyAlignment="1">
      <alignment vertical="center" wrapText="1"/>
    </xf>
    <xf numFmtId="165" fontId="0" fillId="0" borderId="76" xfId="0" applyNumberFormat="1" applyBorder="1" applyAlignment="1">
      <alignment vertical="center" wrapText="1"/>
    </xf>
    <xf numFmtId="0" fontId="0" fillId="0" borderId="84" xfId="0" applyFill="1" applyBorder="1" applyAlignment="1">
      <alignment horizontal="center" vertical="center" wrapText="1"/>
    </xf>
    <xf numFmtId="0" fontId="0" fillId="0" borderId="104" xfId="0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 vertical="center" wrapText="1"/>
    </xf>
    <xf numFmtId="165" fontId="0" fillId="0" borderId="83" xfId="0" applyNumberFormat="1" applyFill="1" applyBorder="1" applyAlignment="1">
      <alignment horizontal="left" vertical="center" wrapText="1"/>
    </xf>
    <xf numFmtId="165" fontId="0" fillId="0" borderId="10" xfId="0" applyNumberFormat="1" applyFill="1" applyBorder="1" applyAlignment="1">
      <alignment horizontal="left" vertical="center" wrapText="1"/>
    </xf>
    <xf numFmtId="165" fontId="0" fillId="0" borderId="10" xfId="0" applyNumberForma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3" borderId="32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34" xfId="0" applyFill="1" applyBorder="1" applyAlignment="1">
      <alignment horizontal="left" vertical="center" wrapText="1"/>
    </xf>
    <xf numFmtId="14" fontId="0" fillId="0" borderId="48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81" xfId="0" applyFill="1" applyBorder="1" applyAlignment="1">
      <alignment horizontal="left" vertical="center" wrapText="1"/>
    </xf>
    <xf numFmtId="0" fontId="0" fillId="3" borderId="96" xfId="0" applyFill="1" applyBorder="1" applyAlignment="1">
      <alignment horizontal="left" vertical="center" wrapText="1"/>
    </xf>
    <xf numFmtId="0" fontId="0" fillId="0" borderId="97" xfId="0" applyFill="1" applyBorder="1" applyAlignment="1">
      <alignment horizontal="left" vertical="center" wrapText="1"/>
    </xf>
    <xf numFmtId="0" fontId="8" fillId="0" borderId="60" xfId="0" applyFont="1" applyFill="1" applyBorder="1" applyAlignment="1">
      <alignment horizontal="center" vertical="center" wrapText="1"/>
    </xf>
    <xf numFmtId="0" fontId="0" fillId="0" borderId="81" xfId="0" applyFill="1" applyBorder="1" applyAlignment="1">
      <alignment horizontal="center" vertical="center" wrapText="1"/>
    </xf>
    <xf numFmtId="0" fontId="0" fillId="0" borderId="91" xfId="0" applyFill="1" applyBorder="1" applyAlignment="1">
      <alignment horizontal="center" vertical="center" wrapText="1"/>
    </xf>
    <xf numFmtId="0" fontId="0" fillId="0" borderId="80" xfId="0" applyFill="1" applyBorder="1" applyAlignment="1">
      <alignment horizontal="center" vertical="center" wrapText="1"/>
    </xf>
    <xf numFmtId="0" fontId="0" fillId="0" borderId="87" xfId="0" applyFill="1" applyBorder="1" applyAlignment="1">
      <alignment horizontal="left" vertical="center" wrapText="1"/>
    </xf>
    <xf numFmtId="0" fontId="0" fillId="0" borderId="85" xfId="0" applyFill="1" applyBorder="1" applyAlignment="1">
      <alignment horizontal="left" vertical="center" wrapText="1"/>
    </xf>
    <xf numFmtId="0" fontId="0" fillId="0" borderId="112" xfId="0" applyBorder="1" applyAlignment="1">
      <alignment horizontal="left" vertical="center" wrapText="1"/>
    </xf>
    <xf numFmtId="0" fontId="0" fillId="0" borderId="111" xfId="0" applyBorder="1" applyAlignment="1">
      <alignment horizontal="left" vertical="center" wrapText="1"/>
    </xf>
    <xf numFmtId="0" fontId="0" fillId="0" borderId="109" xfId="0" applyBorder="1" applyAlignment="1">
      <alignment horizontal="center" vertical="center" wrapText="1"/>
    </xf>
    <xf numFmtId="0" fontId="0" fillId="0" borderId="110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14" fontId="0" fillId="0" borderId="110" xfId="0" applyNumberFormat="1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165" fontId="1" fillId="0" borderId="83" xfId="0" applyNumberFormat="1" applyFont="1" applyFill="1" applyBorder="1" applyAlignment="1">
      <alignment horizontal="left" vertical="center" wrapText="1"/>
    </xf>
    <xf numFmtId="165" fontId="1" fillId="0" borderId="10" xfId="0" applyNumberFormat="1" applyFont="1" applyFill="1" applyBorder="1" applyAlignment="1">
      <alignment horizontal="left" vertical="center" wrapText="1"/>
    </xf>
    <xf numFmtId="165" fontId="1" fillId="0" borderId="10" xfId="0" applyNumberFormat="1" applyFont="1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3" xfId="0" applyFill="1" applyBorder="1" applyAlignment="1">
      <alignment horizontal="left" vertical="center" wrapText="1"/>
    </xf>
    <xf numFmtId="0" fontId="0" fillId="0" borderId="58" xfId="0" applyFill="1" applyBorder="1" applyAlignment="1">
      <alignment horizontal="left" vertical="center" wrapText="1"/>
    </xf>
    <xf numFmtId="0" fontId="8" fillId="0" borderId="82" xfId="0" applyFont="1" applyFill="1" applyBorder="1" applyAlignment="1">
      <alignment horizontal="center" vertical="center" wrapText="1"/>
    </xf>
    <xf numFmtId="0" fontId="8" fillId="0" borderId="56" xfId="0" applyFont="1" applyFill="1" applyBorder="1" applyAlignment="1">
      <alignment horizontal="center" vertical="center" wrapText="1"/>
    </xf>
    <xf numFmtId="0" fontId="0" fillId="0" borderId="77" xfId="0" applyFill="1" applyBorder="1" applyAlignment="1">
      <alignment horizontal="center" vertical="center" wrapText="1"/>
    </xf>
    <xf numFmtId="0" fontId="0" fillId="0" borderId="76" xfId="0" applyFill="1" applyBorder="1" applyAlignment="1">
      <alignment horizontal="center" vertical="center" wrapText="1"/>
    </xf>
    <xf numFmtId="0" fontId="6" fillId="0" borderId="75" xfId="0" applyNumberFormat="1" applyFont="1" applyBorder="1" applyAlignment="1">
      <alignment horizontal="left" vertical="center" wrapText="1"/>
    </xf>
    <xf numFmtId="1" fontId="6" fillId="0" borderId="71" xfId="0" applyNumberFormat="1" applyFont="1" applyBorder="1" applyAlignment="1">
      <alignment horizontal="left" vertical="center" wrapText="1"/>
    </xf>
    <xf numFmtId="0" fontId="0" fillId="0" borderId="57" xfId="0" applyFill="1" applyBorder="1" applyAlignment="1">
      <alignment horizontal="left" vertical="center" wrapText="1"/>
    </xf>
    <xf numFmtId="0" fontId="6" fillId="0" borderId="75" xfId="0" applyNumberFormat="1" applyFont="1" applyBorder="1" applyAlignment="1">
      <alignment horizontal="center" vertical="center" wrapText="1"/>
    </xf>
    <xf numFmtId="1" fontId="6" fillId="0" borderId="71" xfId="0" applyNumberFormat="1" applyFont="1" applyBorder="1" applyAlignment="1">
      <alignment horizontal="center" vertical="center" wrapText="1"/>
    </xf>
    <xf numFmtId="168" fontId="6" fillId="0" borderId="67" xfId="0" applyNumberFormat="1" applyFont="1" applyBorder="1" applyAlignment="1">
      <alignment horizontal="center" vertical="center" wrapText="1"/>
    </xf>
    <xf numFmtId="168" fontId="6" fillId="0" borderId="71" xfId="0" applyNumberFormat="1" applyFont="1" applyBorder="1" applyAlignment="1">
      <alignment horizontal="center" vertical="center" wrapText="1"/>
    </xf>
    <xf numFmtId="168" fontId="6" fillId="0" borderId="73" xfId="0" applyNumberFormat="1" applyFont="1" applyBorder="1" applyAlignment="1">
      <alignment horizontal="center" vertical="center" wrapText="1"/>
    </xf>
    <xf numFmtId="0" fontId="6" fillId="0" borderId="67" xfId="0" applyNumberFormat="1" applyFont="1" applyBorder="1" applyAlignment="1">
      <alignment horizontal="left" vertical="center" wrapText="1"/>
    </xf>
    <xf numFmtId="0" fontId="6" fillId="0" borderId="69" xfId="0" applyNumberFormat="1" applyFont="1" applyBorder="1" applyAlignment="1">
      <alignment horizontal="left" vertical="center" wrapText="1"/>
    </xf>
    <xf numFmtId="1" fontId="6" fillId="0" borderId="72" xfId="0" applyNumberFormat="1" applyFont="1" applyBorder="1" applyAlignment="1">
      <alignment horizontal="left" vertical="center" wrapText="1"/>
    </xf>
    <xf numFmtId="0" fontId="0" fillId="0" borderId="8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58" xfId="0" applyFill="1" applyBorder="1" applyAlignment="1">
      <alignment horizontal="center" vertical="center" wrapText="1"/>
    </xf>
    <xf numFmtId="1" fontId="6" fillId="0" borderId="93" xfId="0" applyNumberFormat="1" applyFont="1" applyBorder="1" applyAlignment="1">
      <alignment horizontal="left" vertical="center" wrapText="1"/>
    </xf>
    <xf numFmtId="1" fontId="6" fillId="0" borderId="73" xfId="0" applyNumberFormat="1" applyFont="1" applyBorder="1" applyAlignment="1">
      <alignment horizontal="left" vertical="center" wrapText="1"/>
    </xf>
    <xf numFmtId="0" fontId="6" fillId="0" borderId="95" xfId="0" applyNumberFormat="1" applyFont="1" applyBorder="1" applyAlignment="1">
      <alignment horizontal="left" vertical="center" wrapText="1"/>
    </xf>
    <xf numFmtId="168" fontId="6" fillId="0" borderId="75" xfId="0" applyNumberFormat="1" applyFont="1" applyBorder="1" applyAlignment="1">
      <alignment horizontal="center" vertical="center" wrapText="1"/>
    </xf>
    <xf numFmtId="0" fontId="6" fillId="0" borderId="92" xfId="0" applyNumberFormat="1" applyFont="1" applyBorder="1" applyAlignment="1">
      <alignment horizontal="center" vertical="center" wrapText="1"/>
    </xf>
    <xf numFmtId="1" fontId="6" fillId="0" borderId="70" xfId="0" applyNumberFormat="1" applyFont="1" applyBorder="1" applyAlignment="1">
      <alignment horizontal="center" vertical="center" wrapText="1"/>
    </xf>
    <xf numFmtId="0" fontId="6" fillId="0" borderId="93" xfId="0" applyNumberFormat="1" applyFont="1" applyBorder="1" applyAlignment="1">
      <alignment horizontal="center" vertical="center" wrapText="1"/>
    </xf>
    <xf numFmtId="1" fontId="6" fillId="0" borderId="73" xfId="0" applyNumberFormat="1" applyFont="1" applyBorder="1" applyAlignment="1">
      <alignment horizontal="center" vertical="center" wrapText="1"/>
    </xf>
    <xf numFmtId="168" fontId="6" fillId="0" borderId="93" xfId="0" applyNumberFormat="1" applyFont="1" applyBorder="1" applyAlignment="1">
      <alignment horizontal="center" vertical="center" wrapText="1"/>
    </xf>
    <xf numFmtId="0" fontId="6" fillId="0" borderId="66" xfId="0" applyNumberFormat="1" applyFont="1" applyBorder="1" applyAlignment="1">
      <alignment horizontal="center" vertical="center" wrapText="1"/>
    </xf>
    <xf numFmtId="0" fontId="6" fillId="0" borderId="67" xfId="0" applyNumberFormat="1" applyFont="1" applyBorder="1" applyAlignment="1">
      <alignment horizontal="center" vertical="center" wrapText="1"/>
    </xf>
    <xf numFmtId="0" fontId="0" fillId="0" borderId="106" xfId="0" applyFill="1" applyBorder="1" applyAlignment="1">
      <alignment horizontal="left" vertical="center" wrapText="1"/>
    </xf>
    <xf numFmtId="0" fontId="0" fillId="0" borderId="105" xfId="0" applyFill="1" applyBorder="1" applyAlignment="1">
      <alignment horizontal="center" vertical="center" wrapText="1"/>
    </xf>
    <xf numFmtId="0" fontId="0" fillId="0" borderId="107" xfId="0" applyFill="1" applyBorder="1" applyAlignment="1">
      <alignment horizontal="center" vertical="center" wrapText="1"/>
    </xf>
    <xf numFmtId="0" fontId="0" fillId="0" borderId="108" xfId="0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5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82" xfId="0" applyBorder="1" applyAlignment="1">
      <alignment horizontal="center" vertical="center" wrapText="1"/>
    </xf>
    <xf numFmtId="0" fontId="0" fillId="0" borderId="42" xfId="0" applyBorder="1" applyAlignment="1">
      <alignment horizontal="left" vertical="center" wrapText="1"/>
    </xf>
    <xf numFmtId="0" fontId="0" fillId="0" borderId="4" xfId="0" applyBorder="1"/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3" xfId="0" applyBorder="1" applyAlignment="1">
      <alignment horizontal="left" vertical="center" wrapText="1"/>
    </xf>
    <xf numFmtId="14" fontId="0" fillId="0" borderId="20" xfId="0" applyNumberFormat="1" applyBorder="1" applyAlignment="1">
      <alignment horizontal="center" vertical="center" wrapText="1"/>
    </xf>
    <xf numFmtId="0" fontId="0" fillId="0" borderId="6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center" vertical="center" wrapText="1"/>
    </xf>
    <xf numFmtId="0" fontId="0" fillId="0" borderId="50" xfId="0" applyFill="1" applyBorder="1" applyAlignment="1">
      <alignment horizontal="center" vertical="center" wrapText="1"/>
    </xf>
    <xf numFmtId="0" fontId="0" fillId="0" borderId="50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52" xfId="0" applyFill="1" applyBorder="1" applyAlignment="1">
      <alignment horizontal="left" vertical="center" wrapText="1"/>
    </xf>
    <xf numFmtId="0" fontId="0" fillId="0" borderId="53" xfId="0" applyFill="1" applyBorder="1" applyAlignment="1">
      <alignment horizontal="left" vertical="center" wrapText="1"/>
    </xf>
    <xf numFmtId="0" fontId="0" fillId="0" borderId="54" xfId="0" applyFill="1" applyBorder="1" applyAlignment="1">
      <alignment horizontal="left" vertical="center" wrapText="1"/>
    </xf>
    <xf numFmtId="0" fontId="0" fillId="0" borderId="61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84" xfId="0" applyFill="1" applyBorder="1" applyAlignment="1">
      <alignment horizontal="left" vertical="center" wrapText="1"/>
    </xf>
    <xf numFmtId="0" fontId="0" fillId="0" borderId="80" xfId="0" applyFill="1" applyBorder="1" applyAlignment="1">
      <alignment horizontal="left" vertical="center" wrapText="1"/>
    </xf>
    <xf numFmtId="0" fontId="0" fillId="0" borderId="79" xfId="0" applyFill="1" applyBorder="1" applyAlignment="1">
      <alignment horizontal="left" vertical="center" wrapText="1"/>
    </xf>
    <xf numFmtId="0" fontId="0" fillId="0" borderId="8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6" xfId="0" applyFill="1" applyBorder="1" applyAlignment="1">
      <alignment horizontal="center" vertical="center" wrapText="1"/>
    </xf>
    <xf numFmtId="0" fontId="8" fillId="0" borderId="91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40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164" fontId="0" fillId="0" borderId="4" xfId="3" applyFont="1" applyBorder="1" applyAlignment="1">
      <alignment horizontal="center" vertical="center" wrapText="1"/>
    </xf>
    <xf numFmtId="164" fontId="0" fillId="0" borderId="21" xfId="3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82" xfId="0" applyFont="1" applyBorder="1" applyAlignment="1">
      <alignment horizontal="center" vertical="center" wrapText="1"/>
    </xf>
    <xf numFmtId="0" fontId="0" fillId="0" borderId="8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4" xfId="0" applyFill="1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32" xfId="0" applyFill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5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0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</cellXfs>
  <cellStyles count="4">
    <cellStyle name="Milliers" xfId="3" builtinId="3"/>
    <cellStyle name="Normal" xfId="0" builtinId="0"/>
    <cellStyle name="Normal 2" xfId="2"/>
    <cellStyle name="Normal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538"/>
  <sheetViews>
    <sheetView tabSelected="1" zoomScale="70" zoomScaleNormal="70" workbookViewId="0">
      <pane xSplit="1" ySplit="1" topLeftCell="B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A2" sqref="A2:A36"/>
    </sheetView>
  </sheetViews>
  <sheetFormatPr baseColWidth="10" defaultColWidth="11.4257812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  <col min="11" max="11" width="15.7109375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ht="15" customHeight="1" x14ac:dyDescent="0.25">
      <c r="A2" s="288" t="s">
        <v>66</v>
      </c>
      <c r="B2" s="291" t="s">
        <v>37</v>
      </c>
      <c r="C2" s="291" t="s">
        <v>157</v>
      </c>
      <c r="D2" s="291" t="s">
        <v>38</v>
      </c>
      <c r="E2" s="294">
        <v>43040</v>
      </c>
      <c r="F2" s="294">
        <v>43053</v>
      </c>
      <c r="G2" s="11" t="s">
        <v>154</v>
      </c>
      <c r="H2" s="68">
        <f>H4/2</f>
        <v>15</v>
      </c>
      <c r="I2" s="318"/>
      <c r="J2" s="313"/>
    </row>
    <row r="3" spans="1:10" x14ac:dyDescent="0.25">
      <c r="A3" s="289"/>
      <c r="B3" s="292"/>
      <c r="C3" s="292"/>
      <c r="D3" s="292"/>
      <c r="E3" s="285"/>
      <c r="F3" s="285"/>
      <c r="G3" s="7" t="s">
        <v>153</v>
      </c>
      <c r="H3" s="68">
        <f>H2</f>
        <v>15</v>
      </c>
      <c r="I3" s="325"/>
      <c r="J3" s="317"/>
    </row>
    <row r="4" spans="1:10" x14ac:dyDescent="0.25">
      <c r="A4" s="290"/>
      <c r="B4" s="293"/>
      <c r="C4" s="293"/>
      <c r="D4" s="293"/>
      <c r="E4" s="285"/>
      <c r="F4" s="285"/>
      <c r="G4" s="85" t="s">
        <v>40</v>
      </c>
      <c r="H4" s="68">
        <v>30</v>
      </c>
      <c r="I4" s="323"/>
      <c r="J4" s="315"/>
    </row>
    <row r="5" spans="1:10" x14ac:dyDescent="0.25">
      <c r="A5" s="290"/>
      <c r="B5" s="293"/>
      <c r="C5" s="293"/>
      <c r="D5" s="293"/>
      <c r="E5" s="285"/>
      <c r="F5" s="285"/>
      <c r="G5" s="85" t="s">
        <v>39</v>
      </c>
      <c r="H5" s="68">
        <f>H4+18</f>
        <v>48</v>
      </c>
      <c r="I5" s="323"/>
      <c r="J5" s="315"/>
    </row>
    <row r="6" spans="1:10" x14ac:dyDescent="0.25">
      <c r="A6" s="290"/>
      <c r="B6" s="293"/>
      <c r="C6" s="293"/>
      <c r="D6" s="293"/>
      <c r="E6" s="286"/>
      <c r="F6" s="286"/>
      <c r="G6" s="89" t="s">
        <v>41</v>
      </c>
      <c r="H6" s="88">
        <f>H4*0.95</f>
        <v>28.5</v>
      </c>
      <c r="I6" s="323"/>
      <c r="J6" s="315"/>
    </row>
    <row r="7" spans="1:10" x14ac:dyDescent="0.25">
      <c r="A7" s="290"/>
      <c r="B7" s="293"/>
      <c r="C7" s="293"/>
      <c r="D7" s="293"/>
      <c r="E7" s="284">
        <f>F2+1</f>
        <v>43054</v>
      </c>
      <c r="F7" s="284">
        <v>43092</v>
      </c>
      <c r="G7" s="51" t="s">
        <v>154</v>
      </c>
      <c r="H7" s="68">
        <f>H9/2</f>
        <v>17.5</v>
      </c>
      <c r="I7" s="323"/>
      <c r="J7" s="315"/>
    </row>
    <row r="8" spans="1:10" x14ac:dyDescent="0.25">
      <c r="A8" s="290"/>
      <c r="B8" s="293"/>
      <c r="C8" s="293"/>
      <c r="D8" s="293"/>
      <c r="E8" s="285"/>
      <c r="F8" s="285"/>
      <c r="G8" s="7" t="s">
        <v>153</v>
      </c>
      <c r="H8" s="68">
        <f>H7</f>
        <v>17.5</v>
      </c>
      <c r="I8" s="323"/>
      <c r="J8" s="315"/>
    </row>
    <row r="9" spans="1:10" x14ac:dyDescent="0.25">
      <c r="A9" s="290"/>
      <c r="B9" s="293"/>
      <c r="C9" s="293"/>
      <c r="D9" s="293"/>
      <c r="E9" s="285"/>
      <c r="F9" s="285"/>
      <c r="G9" s="85" t="s">
        <v>40</v>
      </c>
      <c r="H9" s="68">
        <v>35</v>
      </c>
      <c r="I9" s="323"/>
      <c r="J9" s="315"/>
    </row>
    <row r="10" spans="1:10" x14ac:dyDescent="0.25">
      <c r="A10" s="290"/>
      <c r="B10" s="293"/>
      <c r="C10" s="293"/>
      <c r="D10" s="293"/>
      <c r="E10" s="285"/>
      <c r="F10" s="285"/>
      <c r="G10" s="85" t="s">
        <v>39</v>
      </c>
      <c r="H10" s="68">
        <f>H9+18</f>
        <v>53</v>
      </c>
      <c r="I10" s="323"/>
      <c r="J10" s="315"/>
    </row>
    <row r="11" spans="1:10" x14ac:dyDescent="0.25">
      <c r="A11" s="290"/>
      <c r="B11" s="293"/>
      <c r="C11" s="293"/>
      <c r="D11" s="293"/>
      <c r="E11" s="286"/>
      <c r="F11" s="286"/>
      <c r="G11" s="89" t="s">
        <v>41</v>
      </c>
      <c r="H11" s="88">
        <f>H9*0.95</f>
        <v>33.25</v>
      </c>
      <c r="I11" s="323"/>
      <c r="J11" s="315"/>
    </row>
    <row r="12" spans="1:10" x14ac:dyDescent="0.25">
      <c r="A12" s="290"/>
      <c r="B12" s="293"/>
      <c r="C12" s="293"/>
      <c r="D12" s="293"/>
      <c r="E12" s="284">
        <f>F7+1</f>
        <v>43093</v>
      </c>
      <c r="F12" s="284">
        <v>43094</v>
      </c>
      <c r="G12" s="51" t="s">
        <v>154</v>
      </c>
      <c r="H12" s="68">
        <f>H14/2</f>
        <v>25</v>
      </c>
      <c r="I12" s="323"/>
      <c r="J12" s="315"/>
    </row>
    <row r="13" spans="1:10" x14ac:dyDescent="0.25">
      <c r="A13" s="290"/>
      <c r="B13" s="293"/>
      <c r="C13" s="293"/>
      <c r="D13" s="293"/>
      <c r="E13" s="285"/>
      <c r="F13" s="285"/>
      <c r="G13" s="7" t="s">
        <v>153</v>
      </c>
      <c r="H13" s="68">
        <f>H12</f>
        <v>25</v>
      </c>
      <c r="I13" s="323"/>
      <c r="J13" s="315"/>
    </row>
    <row r="14" spans="1:10" x14ac:dyDescent="0.25">
      <c r="A14" s="290"/>
      <c r="B14" s="293"/>
      <c r="C14" s="293"/>
      <c r="D14" s="293"/>
      <c r="E14" s="285"/>
      <c r="F14" s="285"/>
      <c r="G14" s="126" t="s">
        <v>40</v>
      </c>
      <c r="H14" s="68">
        <f>H9+15</f>
        <v>50</v>
      </c>
      <c r="I14" s="323"/>
      <c r="J14" s="315"/>
    </row>
    <row r="15" spans="1:10" x14ac:dyDescent="0.25">
      <c r="A15" s="290"/>
      <c r="B15" s="293"/>
      <c r="C15" s="293"/>
      <c r="D15" s="293"/>
      <c r="E15" s="285"/>
      <c r="F15" s="285"/>
      <c r="G15" s="126" t="s">
        <v>39</v>
      </c>
      <c r="H15" s="68">
        <f>H10+15</f>
        <v>68</v>
      </c>
      <c r="I15" s="323"/>
      <c r="J15" s="315"/>
    </row>
    <row r="16" spans="1:10" x14ac:dyDescent="0.25">
      <c r="A16" s="290"/>
      <c r="B16" s="293"/>
      <c r="C16" s="293"/>
      <c r="D16" s="293"/>
      <c r="E16" s="286"/>
      <c r="F16" s="286"/>
      <c r="G16" s="128" t="s">
        <v>41</v>
      </c>
      <c r="H16" s="88">
        <f>H14*0.95</f>
        <v>47.5</v>
      </c>
      <c r="I16" s="323"/>
      <c r="J16" s="315"/>
    </row>
    <row r="17" spans="1:10" x14ac:dyDescent="0.25">
      <c r="A17" s="290"/>
      <c r="B17" s="293"/>
      <c r="C17" s="293"/>
      <c r="D17" s="293"/>
      <c r="E17" s="284">
        <f>F12+1</f>
        <v>43095</v>
      </c>
      <c r="F17" s="284">
        <v>43099</v>
      </c>
      <c r="G17" s="51" t="s">
        <v>154</v>
      </c>
      <c r="H17" s="68">
        <f>H19/2</f>
        <v>17.5</v>
      </c>
      <c r="I17" s="323"/>
      <c r="J17" s="315"/>
    </row>
    <row r="18" spans="1:10" x14ac:dyDescent="0.25">
      <c r="A18" s="290"/>
      <c r="B18" s="293"/>
      <c r="C18" s="293"/>
      <c r="D18" s="293"/>
      <c r="E18" s="285"/>
      <c r="F18" s="285"/>
      <c r="G18" s="7" t="s">
        <v>153</v>
      </c>
      <c r="H18" s="68">
        <f>H17</f>
        <v>17.5</v>
      </c>
      <c r="I18" s="323"/>
      <c r="J18" s="315"/>
    </row>
    <row r="19" spans="1:10" x14ac:dyDescent="0.25">
      <c r="A19" s="290"/>
      <c r="B19" s="293"/>
      <c r="C19" s="293"/>
      <c r="D19" s="293"/>
      <c r="E19" s="285"/>
      <c r="F19" s="285"/>
      <c r="G19" s="126" t="s">
        <v>40</v>
      </c>
      <c r="H19" s="68">
        <f>H9</f>
        <v>35</v>
      </c>
      <c r="I19" s="323"/>
      <c r="J19" s="315"/>
    </row>
    <row r="20" spans="1:10" x14ac:dyDescent="0.25">
      <c r="A20" s="290"/>
      <c r="B20" s="293"/>
      <c r="C20" s="293"/>
      <c r="D20" s="293"/>
      <c r="E20" s="285"/>
      <c r="F20" s="285"/>
      <c r="G20" s="126" t="s">
        <v>39</v>
      </c>
      <c r="H20" s="68">
        <f>H10</f>
        <v>53</v>
      </c>
      <c r="I20" s="323"/>
      <c r="J20" s="315"/>
    </row>
    <row r="21" spans="1:10" x14ac:dyDescent="0.25">
      <c r="A21" s="290"/>
      <c r="B21" s="293"/>
      <c r="C21" s="293"/>
      <c r="D21" s="293"/>
      <c r="E21" s="286"/>
      <c r="F21" s="286"/>
      <c r="G21" s="128" t="s">
        <v>41</v>
      </c>
      <c r="H21" s="88">
        <f>H19*0.95</f>
        <v>33.25</v>
      </c>
      <c r="I21" s="323"/>
      <c r="J21" s="315"/>
    </row>
    <row r="22" spans="1:10" x14ac:dyDescent="0.25">
      <c r="A22" s="290"/>
      <c r="B22" s="293"/>
      <c r="C22" s="293"/>
      <c r="D22" s="293"/>
      <c r="E22" s="284">
        <f>F17+1</f>
        <v>43100</v>
      </c>
      <c r="F22" s="284">
        <v>43100</v>
      </c>
      <c r="G22" s="51" t="s">
        <v>154</v>
      </c>
      <c r="H22" s="68">
        <f>H24/2</f>
        <v>25</v>
      </c>
      <c r="I22" s="323"/>
      <c r="J22" s="315"/>
    </row>
    <row r="23" spans="1:10" x14ac:dyDescent="0.25">
      <c r="A23" s="290"/>
      <c r="B23" s="293"/>
      <c r="C23" s="293"/>
      <c r="D23" s="293"/>
      <c r="E23" s="285"/>
      <c r="F23" s="285"/>
      <c r="G23" s="7" t="s">
        <v>153</v>
      </c>
      <c r="H23" s="68">
        <f>H22</f>
        <v>25</v>
      </c>
      <c r="I23" s="323"/>
      <c r="J23" s="315"/>
    </row>
    <row r="24" spans="1:10" x14ac:dyDescent="0.25">
      <c r="A24" s="290"/>
      <c r="B24" s="293"/>
      <c r="C24" s="293"/>
      <c r="D24" s="293"/>
      <c r="E24" s="285"/>
      <c r="F24" s="285"/>
      <c r="G24" s="126" t="s">
        <v>40</v>
      </c>
      <c r="H24" s="68">
        <f>H14</f>
        <v>50</v>
      </c>
      <c r="I24" s="323"/>
      <c r="J24" s="315"/>
    </row>
    <row r="25" spans="1:10" x14ac:dyDescent="0.25">
      <c r="A25" s="290"/>
      <c r="B25" s="293"/>
      <c r="C25" s="293"/>
      <c r="D25" s="293"/>
      <c r="E25" s="285"/>
      <c r="F25" s="285"/>
      <c r="G25" s="126" t="s">
        <v>39</v>
      </c>
      <c r="H25" s="68">
        <f>H15</f>
        <v>68</v>
      </c>
      <c r="I25" s="323"/>
      <c r="J25" s="315"/>
    </row>
    <row r="26" spans="1:10" x14ac:dyDescent="0.25">
      <c r="A26" s="290"/>
      <c r="B26" s="293"/>
      <c r="C26" s="293"/>
      <c r="D26" s="293"/>
      <c r="E26" s="286"/>
      <c r="F26" s="286"/>
      <c r="G26" s="128" t="s">
        <v>41</v>
      </c>
      <c r="H26" s="88">
        <f>H24*0.95</f>
        <v>47.5</v>
      </c>
      <c r="I26" s="323"/>
      <c r="J26" s="315"/>
    </row>
    <row r="27" spans="1:10" x14ac:dyDescent="0.25">
      <c r="A27" s="290"/>
      <c r="B27" s="293"/>
      <c r="C27" s="293"/>
      <c r="D27" s="293"/>
      <c r="E27" s="284">
        <f>F22+1</f>
        <v>43101</v>
      </c>
      <c r="F27" s="284">
        <v>43190</v>
      </c>
      <c r="G27" s="51" t="s">
        <v>154</v>
      </c>
      <c r="H27" s="68">
        <f>H29/2</f>
        <v>17.5</v>
      </c>
      <c r="I27" s="323"/>
      <c r="J27" s="315"/>
    </row>
    <row r="28" spans="1:10" x14ac:dyDescent="0.25">
      <c r="A28" s="290"/>
      <c r="B28" s="293"/>
      <c r="C28" s="293"/>
      <c r="D28" s="293"/>
      <c r="E28" s="285"/>
      <c r="F28" s="285"/>
      <c r="G28" s="7" t="s">
        <v>153</v>
      </c>
      <c r="H28" s="68">
        <f>H27</f>
        <v>17.5</v>
      </c>
      <c r="I28" s="323"/>
      <c r="J28" s="315"/>
    </row>
    <row r="29" spans="1:10" x14ac:dyDescent="0.25">
      <c r="A29" s="290"/>
      <c r="B29" s="293"/>
      <c r="C29" s="293"/>
      <c r="D29" s="293"/>
      <c r="E29" s="285"/>
      <c r="F29" s="285"/>
      <c r="G29" s="126" t="s">
        <v>40</v>
      </c>
      <c r="H29" s="68">
        <f>H19</f>
        <v>35</v>
      </c>
      <c r="I29" s="323"/>
      <c r="J29" s="315"/>
    </row>
    <row r="30" spans="1:10" x14ac:dyDescent="0.25">
      <c r="A30" s="290"/>
      <c r="B30" s="293"/>
      <c r="C30" s="293"/>
      <c r="D30" s="293"/>
      <c r="E30" s="285"/>
      <c r="F30" s="285"/>
      <c r="G30" s="126" t="s">
        <v>39</v>
      </c>
      <c r="H30" s="68">
        <f>H20</f>
        <v>53</v>
      </c>
      <c r="I30" s="323"/>
      <c r="J30" s="315"/>
    </row>
    <row r="31" spans="1:10" x14ac:dyDescent="0.25">
      <c r="A31" s="290"/>
      <c r="B31" s="293"/>
      <c r="C31" s="293"/>
      <c r="D31" s="293"/>
      <c r="E31" s="286"/>
      <c r="F31" s="286"/>
      <c r="G31" s="128" t="s">
        <v>41</v>
      </c>
      <c r="H31" s="88">
        <f>H29*0.95</f>
        <v>33.25</v>
      </c>
      <c r="I31" s="323"/>
      <c r="J31" s="315"/>
    </row>
    <row r="32" spans="1:10" x14ac:dyDescent="0.25">
      <c r="A32" s="290"/>
      <c r="B32" s="293"/>
      <c r="C32" s="293"/>
      <c r="D32" s="293"/>
      <c r="E32" s="284">
        <f>F27+1</f>
        <v>43191</v>
      </c>
      <c r="F32" s="284">
        <v>43220</v>
      </c>
      <c r="G32" s="51" t="s">
        <v>154</v>
      </c>
      <c r="H32" s="68">
        <f>H34/2</f>
        <v>15</v>
      </c>
      <c r="I32" s="323"/>
      <c r="J32" s="315"/>
    </row>
    <row r="33" spans="1:10" x14ac:dyDescent="0.25">
      <c r="A33" s="290"/>
      <c r="B33" s="293"/>
      <c r="C33" s="293"/>
      <c r="D33" s="293"/>
      <c r="E33" s="285"/>
      <c r="F33" s="285"/>
      <c r="G33" s="7" t="s">
        <v>153</v>
      </c>
      <c r="H33" s="68">
        <f>H32</f>
        <v>15</v>
      </c>
      <c r="I33" s="323"/>
      <c r="J33" s="315"/>
    </row>
    <row r="34" spans="1:10" x14ac:dyDescent="0.25">
      <c r="A34" s="290"/>
      <c r="B34" s="293"/>
      <c r="C34" s="293"/>
      <c r="D34" s="293"/>
      <c r="E34" s="285"/>
      <c r="F34" s="285"/>
      <c r="G34" s="85" t="s">
        <v>40</v>
      </c>
      <c r="H34" s="68">
        <f>H4</f>
        <v>30</v>
      </c>
      <c r="I34" s="323"/>
      <c r="J34" s="315"/>
    </row>
    <row r="35" spans="1:10" x14ac:dyDescent="0.25">
      <c r="A35" s="290"/>
      <c r="B35" s="293"/>
      <c r="C35" s="293"/>
      <c r="D35" s="293"/>
      <c r="E35" s="285"/>
      <c r="F35" s="285"/>
      <c r="G35" s="85" t="s">
        <v>39</v>
      </c>
      <c r="H35" s="68">
        <f>H5</f>
        <v>48</v>
      </c>
      <c r="I35" s="323"/>
      <c r="J35" s="315"/>
    </row>
    <row r="36" spans="1:10" ht="15.75" thickBot="1" x14ac:dyDescent="0.3">
      <c r="A36" s="290"/>
      <c r="B36" s="293"/>
      <c r="C36" s="293"/>
      <c r="D36" s="293"/>
      <c r="E36" s="287"/>
      <c r="F36" s="287"/>
      <c r="G36" s="89" t="s">
        <v>41</v>
      </c>
      <c r="H36" s="88">
        <f>H34*0.95</f>
        <v>28.5</v>
      </c>
      <c r="I36" s="323"/>
      <c r="J36" s="315"/>
    </row>
    <row r="37" spans="1:10" x14ac:dyDescent="0.25">
      <c r="A37" s="302" t="s">
        <v>246</v>
      </c>
      <c r="B37" s="304" t="s">
        <v>37</v>
      </c>
      <c r="C37" s="304" t="s">
        <v>247</v>
      </c>
      <c r="D37" s="291" t="s">
        <v>209</v>
      </c>
      <c r="E37" s="294">
        <v>43040</v>
      </c>
      <c r="F37" s="294">
        <v>43069</v>
      </c>
      <c r="G37" s="11" t="s">
        <v>154</v>
      </c>
      <c r="H37" s="67">
        <v>52</v>
      </c>
      <c r="I37" s="299"/>
      <c r="J37" s="311" t="s">
        <v>248</v>
      </c>
    </row>
    <row r="38" spans="1:10" x14ac:dyDescent="0.25">
      <c r="A38" s="303"/>
      <c r="B38" s="305"/>
      <c r="C38" s="305"/>
      <c r="D38" s="306"/>
      <c r="E38" s="285"/>
      <c r="F38" s="285"/>
      <c r="G38" s="7" t="s">
        <v>153</v>
      </c>
      <c r="H38" s="68" t="e">
        <f>NA()</f>
        <v>#N/A</v>
      </c>
      <c r="I38" s="300"/>
      <c r="J38" s="312"/>
    </row>
    <row r="39" spans="1:10" x14ac:dyDescent="0.25">
      <c r="A39" s="303"/>
      <c r="B39" s="305"/>
      <c r="C39" s="305"/>
      <c r="D39" s="307"/>
      <c r="E39" s="285"/>
      <c r="F39" s="285"/>
      <c r="G39" s="100" t="s">
        <v>40</v>
      </c>
      <c r="H39" s="68">
        <v>92</v>
      </c>
      <c r="I39" s="300"/>
      <c r="J39" s="312"/>
    </row>
    <row r="40" spans="1:10" x14ac:dyDescent="0.25">
      <c r="A40" s="303"/>
      <c r="B40" s="305"/>
      <c r="C40" s="305"/>
      <c r="D40" s="307"/>
      <c r="E40" s="285"/>
      <c r="F40" s="285"/>
      <c r="G40" s="100" t="s">
        <v>39</v>
      </c>
      <c r="H40" s="68">
        <v>102</v>
      </c>
      <c r="I40" s="300"/>
      <c r="J40" s="312"/>
    </row>
    <row r="41" spans="1:10" ht="15.75" thickBot="1" x14ac:dyDescent="0.3">
      <c r="A41" s="303"/>
      <c r="B41" s="305"/>
      <c r="C41" s="305"/>
      <c r="D41" s="307"/>
      <c r="E41" s="286"/>
      <c r="F41" s="286"/>
      <c r="G41" s="101" t="s">
        <v>41</v>
      </c>
      <c r="H41" s="88" t="e">
        <f>NA()</f>
        <v>#N/A</v>
      </c>
      <c r="I41" s="300"/>
      <c r="J41" s="312"/>
    </row>
    <row r="42" spans="1:10" x14ac:dyDescent="0.25">
      <c r="A42" s="303"/>
      <c r="B42" s="305"/>
      <c r="C42" s="305"/>
      <c r="D42" s="307"/>
      <c r="E42" s="295">
        <f>F37+1</f>
        <v>43070</v>
      </c>
      <c r="F42" s="295">
        <v>43090</v>
      </c>
      <c r="G42" s="51" t="s">
        <v>154</v>
      </c>
      <c r="H42" s="67">
        <f>65/2+12</f>
        <v>44.5</v>
      </c>
      <c r="I42" s="300"/>
      <c r="J42" s="312"/>
    </row>
    <row r="43" spans="1:10" x14ac:dyDescent="0.25">
      <c r="A43" s="303"/>
      <c r="B43" s="305"/>
      <c r="C43" s="305"/>
      <c r="D43" s="307"/>
      <c r="E43" s="285"/>
      <c r="F43" s="285"/>
      <c r="G43" s="7" t="s">
        <v>153</v>
      </c>
      <c r="H43" s="68" t="e">
        <f>NA()</f>
        <v>#N/A</v>
      </c>
      <c r="I43" s="300"/>
      <c r="J43" s="312"/>
    </row>
    <row r="44" spans="1:10" x14ac:dyDescent="0.25">
      <c r="A44" s="303"/>
      <c r="B44" s="305"/>
      <c r="C44" s="305"/>
      <c r="D44" s="307"/>
      <c r="E44" s="285"/>
      <c r="F44" s="285"/>
      <c r="G44" s="100" t="s">
        <v>40</v>
      </c>
      <c r="H44" s="68">
        <v>77</v>
      </c>
      <c r="I44" s="300"/>
      <c r="J44" s="312"/>
    </row>
    <row r="45" spans="1:10" x14ac:dyDescent="0.25">
      <c r="A45" s="303"/>
      <c r="B45" s="305"/>
      <c r="C45" s="305"/>
      <c r="D45" s="307"/>
      <c r="E45" s="285"/>
      <c r="F45" s="285"/>
      <c r="G45" s="100" t="s">
        <v>39</v>
      </c>
      <c r="H45" s="68">
        <v>87</v>
      </c>
      <c r="I45" s="300"/>
      <c r="J45" s="312"/>
    </row>
    <row r="46" spans="1:10" ht="15.75" thickBot="1" x14ac:dyDescent="0.3">
      <c r="A46" s="303"/>
      <c r="B46" s="305"/>
      <c r="C46" s="305"/>
      <c r="D46" s="307"/>
      <c r="E46" s="296"/>
      <c r="F46" s="296"/>
      <c r="G46" s="101" t="s">
        <v>41</v>
      </c>
      <c r="H46" s="88" t="e">
        <f>NA()</f>
        <v>#N/A</v>
      </c>
      <c r="I46" s="300"/>
      <c r="J46" s="312"/>
    </row>
    <row r="47" spans="1:10" x14ac:dyDescent="0.25">
      <c r="A47" s="303"/>
      <c r="B47" s="305"/>
      <c r="C47" s="305"/>
      <c r="D47" s="293"/>
      <c r="E47" s="295">
        <f>F42+1</f>
        <v>43091</v>
      </c>
      <c r="F47" s="295">
        <v>43092</v>
      </c>
      <c r="G47" s="51" t="s">
        <v>154</v>
      </c>
      <c r="H47" s="67">
        <f>H37</f>
        <v>52</v>
      </c>
      <c r="I47" s="300"/>
      <c r="J47" s="312"/>
    </row>
    <row r="48" spans="1:10" x14ac:dyDescent="0.25">
      <c r="A48" s="303"/>
      <c r="B48" s="305"/>
      <c r="C48" s="305"/>
      <c r="D48" s="293"/>
      <c r="E48" s="285"/>
      <c r="F48" s="285"/>
      <c r="G48" s="7" t="s">
        <v>153</v>
      </c>
      <c r="H48" s="68" t="e">
        <f>NA()</f>
        <v>#N/A</v>
      </c>
      <c r="I48" s="300"/>
      <c r="J48" s="312"/>
    </row>
    <row r="49" spans="1:10" x14ac:dyDescent="0.25">
      <c r="A49" s="303"/>
      <c r="B49" s="305"/>
      <c r="C49" s="305"/>
      <c r="D49" s="293"/>
      <c r="E49" s="285"/>
      <c r="F49" s="285"/>
      <c r="G49" s="100" t="s">
        <v>40</v>
      </c>
      <c r="H49" s="68">
        <f>H39</f>
        <v>92</v>
      </c>
      <c r="I49" s="300"/>
      <c r="J49" s="312"/>
    </row>
    <row r="50" spans="1:10" x14ac:dyDescent="0.25">
      <c r="A50" s="303"/>
      <c r="B50" s="305"/>
      <c r="C50" s="305"/>
      <c r="D50" s="293"/>
      <c r="E50" s="285"/>
      <c r="F50" s="285"/>
      <c r="G50" s="100" t="s">
        <v>39</v>
      </c>
      <c r="H50" s="68">
        <f>H40</f>
        <v>102</v>
      </c>
      <c r="I50" s="300"/>
      <c r="J50" s="312"/>
    </row>
    <row r="51" spans="1:10" ht="15.75" thickBot="1" x14ac:dyDescent="0.3">
      <c r="A51" s="303"/>
      <c r="B51" s="305"/>
      <c r="C51" s="305"/>
      <c r="D51" s="293"/>
      <c r="E51" s="296"/>
      <c r="F51" s="296"/>
      <c r="G51" s="101" t="s">
        <v>41</v>
      </c>
      <c r="H51" s="88" t="e">
        <f>NA()</f>
        <v>#N/A</v>
      </c>
      <c r="I51" s="300"/>
      <c r="J51" s="312"/>
    </row>
    <row r="52" spans="1:10" x14ac:dyDescent="0.25">
      <c r="A52" s="303"/>
      <c r="B52" s="305"/>
      <c r="C52" s="305"/>
      <c r="D52" s="293"/>
      <c r="E52" s="295">
        <f>F47+1</f>
        <v>43093</v>
      </c>
      <c r="F52" s="295">
        <v>43094</v>
      </c>
      <c r="G52" s="51" t="s">
        <v>154</v>
      </c>
      <c r="H52" s="67">
        <f>H47+10</f>
        <v>62</v>
      </c>
      <c r="I52" s="300"/>
      <c r="J52" s="312"/>
    </row>
    <row r="53" spans="1:10" x14ac:dyDescent="0.25">
      <c r="A53" s="303"/>
      <c r="B53" s="305"/>
      <c r="C53" s="305"/>
      <c r="D53" s="293"/>
      <c r="E53" s="285"/>
      <c r="F53" s="285"/>
      <c r="G53" s="7" t="s">
        <v>153</v>
      </c>
      <c r="H53" s="68" t="e">
        <f>NA()</f>
        <v>#N/A</v>
      </c>
      <c r="I53" s="300"/>
      <c r="J53" s="312"/>
    </row>
    <row r="54" spans="1:10" x14ac:dyDescent="0.25">
      <c r="A54" s="303"/>
      <c r="B54" s="305"/>
      <c r="C54" s="305"/>
      <c r="D54" s="293"/>
      <c r="E54" s="285"/>
      <c r="F54" s="285"/>
      <c r="G54" s="100" t="s">
        <v>40</v>
      </c>
      <c r="H54" s="68">
        <f>H49+20</f>
        <v>112</v>
      </c>
      <c r="I54" s="300"/>
      <c r="J54" s="312"/>
    </row>
    <row r="55" spans="1:10" x14ac:dyDescent="0.25">
      <c r="A55" s="303"/>
      <c r="B55" s="305"/>
      <c r="C55" s="305"/>
      <c r="D55" s="293"/>
      <c r="E55" s="285"/>
      <c r="F55" s="285"/>
      <c r="G55" s="100" t="s">
        <v>39</v>
      </c>
      <c r="H55" s="68">
        <f>H50+20</f>
        <v>122</v>
      </c>
      <c r="I55" s="300"/>
      <c r="J55" s="312"/>
    </row>
    <row r="56" spans="1:10" ht="15.75" thickBot="1" x14ac:dyDescent="0.3">
      <c r="A56" s="303"/>
      <c r="B56" s="305"/>
      <c r="C56" s="305"/>
      <c r="D56" s="293"/>
      <c r="E56" s="296"/>
      <c r="F56" s="296"/>
      <c r="G56" s="101" t="s">
        <v>41</v>
      </c>
      <c r="H56" s="88" t="e">
        <f>NA()</f>
        <v>#N/A</v>
      </c>
      <c r="I56" s="300"/>
      <c r="J56" s="312"/>
    </row>
    <row r="57" spans="1:10" x14ac:dyDescent="0.25">
      <c r="A57" s="303"/>
      <c r="B57" s="305"/>
      <c r="C57" s="305"/>
      <c r="D57" s="293"/>
      <c r="E57" s="295">
        <f>F52+1</f>
        <v>43095</v>
      </c>
      <c r="F57" s="295">
        <v>43099</v>
      </c>
      <c r="G57" s="51" t="s">
        <v>154</v>
      </c>
      <c r="H57" s="67">
        <f>H47</f>
        <v>52</v>
      </c>
      <c r="I57" s="300"/>
      <c r="J57" s="312"/>
    </row>
    <row r="58" spans="1:10" x14ac:dyDescent="0.25">
      <c r="A58" s="303"/>
      <c r="B58" s="305"/>
      <c r="C58" s="305"/>
      <c r="D58" s="293"/>
      <c r="E58" s="285"/>
      <c r="F58" s="285"/>
      <c r="G58" s="7" t="s">
        <v>153</v>
      </c>
      <c r="H58" s="68" t="e">
        <f>NA()</f>
        <v>#N/A</v>
      </c>
      <c r="I58" s="300"/>
      <c r="J58" s="312"/>
    </row>
    <row r="59" spans="1:10" x14ac:dyDescent="0.25">
      <c r="A59" s="303"/>
      <c r="B59" s="305"/>
      <c r="C59" s="305"/>
      <c r="D59" s="293"/>
      <c r="E59" s="285"/>
      <c r="F59" s="285"/>
      <c r="G59" s="100" t="s">
        <v>40</v>
      </c>
      <c r="H59" s="68">
        <f>H49</f>
        <v>92</v>
      </c>
      <c r="I59" s="300"/>
      <c r="J59" s="312"/>
    </row>
    <row r="60" spans="1:10" x14ac:dyDescent="0.25">
      <c r="A60" s="303"/>
      <c r="B60" s="305"/>
      <c r="C60" s="305"/>
      <c r="D60" s="293"/>
      <c r="E60" s="285"/>
      <c r="F60" s="285"/>
      <c r="G60" s="100" t="s">
        <v>39</v>
      </c>
      <c r="H60" s="68">
        <f>H50</f>
        <v>102</v>
      </c>
      <c r="I60" s="300"/>
      <c r="J60" s="312"/>
    </row>
    <row r="61" spans="1:10" ht="15.75" thickBot="1" x14ac:dyDescent="0.3">
      <c r="A61" s="303"/>
      <c r="B61" s="305"/>
      <c r="C61" s="305"/>
      <c r="D61" s="293"/>
      <c r="E61" s="296"/>
      <c r="F61" s="296"/>
      <c r="G61" s="101" t="s">
        <v>41</v>
      </c>
      <c r="H61" s="88" t="e">
        <f>NA()</f>
        <v>#N/A</v>
      </c>
      <c r="I61" s="300"/>
      <c r="J61" s="312"/>
    </row>
    <row r="62" spans="1:10" x14ac:dyDescent="0.25">
      <c r="A62" s="303"/>
      <c r="B62" s="305"/>
      <c r="C62" s="305"/>
      <c r="D62" s="293"/>
      <c r="E62" s="295">
        <f>F57+1</f>
        <v>43100</v>
      </c>
      <c r="F62" s="295">
        <v>43100</v>
      </c>
      <c r="G62" s="51" t="s">
        <v>154</v>
      </c>
      <c r="H62" s="67">
        <f>H57+10</f>
        <v>62</v>
      </c>
      <c r="I62" s="300"/>
      <c r="J62" s="312"/>
    </row>
    <row r="63" spans="1:10" x14ac:dyDescent="0.25">
      <c r="A63" s="303"/>
      <c r="B63" s="305"/>
      <c r="C63" s="305"/>
      <c r="D63" s="293"/>
      <c r="E63" s="285"/>
      <c r="F63" s="285"/>
      <c r="G63" s="7" t="s">
        <v>153</v>
      </c>
      <c r="H63" s="68" t="e">
        <f>NA()</f>
        <v>#N/A</v>
      </c>
      <c r="I63" s="300"/>
      <c r="J63" s="312"/>
    </row>
    <row r="64" spans="1:10" x14ac:dyDescent="0.25">
      <c r="A64" s="303"/>
      <c r="B64" s="305"/>
      <c r="C64" s="305"/>
      <c r="D64" s="293"/>
      <c r="E64" s="285"/>
      <c r="F64" s="285"/>
      <c r="G64" s="100" t="s">
        <v>40</v>
      </c>
      <c r="H64" s="68">
        <f>H59+20</f>
        <v>112</v>
      </c>
      <c r="I64" s="300"/>
      <c r="J64" s="312"/>
    </row>
    <row r="65" spans="1:10" x14ac:dyDescent="0.25">
      <c r="A65" s="303"/>
      <c r="B65" s="305"/>
      <c r="C65" s="305"/>
      <c r="D65" s="293"/>
      <c r="E65" s="285"/>
      <c r="F65" s="285"/>
      <c r="G65" s="100" t="s">
        <v>39</v>
      </c>
      <c r="H65" s="68">
        <f>H60+20</f>
        <v>122</v>
      </c>
      <c r="I65" s="300"/>
      <c r="J65" s="312"/>
    </row>
    <row r="66" spans="1:10" ht="15.75" thickBot="1" x14ac:dyDescent="0.3">
      <c r="A66" s="303"/>
      <c r="B66" s="305"/>
      <c r="C66" s="305"/>
      <c r="D66" s="293"/>
      <c r="E66" s="296"/>
      <c r="F66" s="296"/>
      <c r="G66" s="101" t="s">
        <v>41</v>
      </c>
      <c r="H66" s="88" t="e">
        <f>NA()</f>
        <v>#N/A</v>
      </c>
      <c r="I66" s="300"/>
      <c r="J66" s="312"/>
    </row>
    <row r="67" spans="1:10" x14ac:dyDescent="0.25">
      <c r="A67" s="303"/>
      <c r="B67" s="305"/>
      <c r="C67" s="305"/>
      <c r="D67" s="293"/>
      <c r="E67" s="295">
        <f>F62+1</f>
        <v>43101</v>
      </c>
      <c r="F67" s="295">
        <v>43174</v>
      </c>
      <c r="G67" s="51" t="s">
        <v>154</v>
      </c>
      <c r="H67" s="67">
        <f>H57</f>
        <v>52</v>
      </c>
      <c r="I67" s="300"/>
      <c r="J67" s="312"/>
    </row>
    <row r="68" spans="1:10" x14ac:dyDescent="0.25">
      <c r="A68" s="303"/>
      <c r="B68" s="305"/>
      <c r="C68" s="305"/>
      <c r="D68" s="293"/>
      <c r="E68" s="285"/>
      <c r="F68" s="285"/>
      <c r="G68" s="7" t="s">
        <v>153</v>
      </c>
      <c r="H68" s="68" t="e">
        <f>NA()</f>
        <v>#N/A</v>
      </c>
      <c r="I68" s="300"/>
      <c r="J68" s="312"/>
    </row>
    <row r="69" spans="1:10" x14ac:dyDescent="0.25">
      <c r="A69" s="303"/>
      <c r="B69" s="305"/>
      <c r="C69" s="305"/>
      <c r="D69" s="293"/>
      <c r="E69" s="285"/>
      <c r="F69" s="285"/>
      <c r="G69" s="100" t="s">
        <v>40</v>
      </c>
      <c r="H69" s="68">
        <f>H59</f>
        <v>92</v>
      </c>
      <c r="I69" s="300"/>
      <c r="J69" s="312"/>
    </row>
    <row r="70" spans="1:10" x14ac:dyDescent="0.25">
      <c r="A70" s="303"/>
      <c r="B70" s="305"/>
      <c r="C70" s="305"/>
      <c r="D70" s="293"/>
      <c r="E70" s="285"/>
      <c r="F70" s="285"/>
      <c r="G70" s="100" t="s">
        <v>39</v>
      </c>
      <c r="H70" s="68">
        <f>H60</f>
        <v>102</v>
      </c>
      <c r="I70" s="300"/>
      <c r="J70" s="312"/>
    </row>
    <row r="71" spans="1:10" ht="15.75" thickBot="1" x14ac:dyDescent="0.3">
      <c r="A71" s="303"/>
      <c r="B71" s="305"/>
      <c r="C71" s="305"/>
      <c r="D71" s="293"/>
      <c r="E71" s="296"/>
      <c r="F71" s="296"/>
      <c r="G71" s="101" t="s">
        <v>41</v>
      </c>
      <c r="H71" s="88" t="e">
        <f>NA()</f>
        <v>#N/A</v>
      </c>
      <c r="I71" s="300"/>
      <c r="J71" s="312"/>
    </row>
    <row r="72" spans="1:10" x14ac:dyDescent="0.25">
      <c r="A72" s="303"/>
      <c r="B72" s="305"/>
      <c r="C72" s="305"/>
      <c r="D72" s="307"/>
      <c r="E72" s="295">
        <f>F67+1</f>
        <v>43175</v>
      </c>
      <c r="F72" s="295">
        <v>43220</v>
      </c>
      <c r="G72" s="51" t="s">
        <v>154</v>
      </c>
      <c r="H72" s="67">
        <f>H42</f>
        <v>44.5</v>
      </c>
      <c r="I72" s="300"/>
      <c r="J72" s="312"/>
    </row>
    <row r="73" spans="1:10" x14ac:dyDescent="0.25">
      <c r="A73" s="303"/>
      <c r="B73" s="305"/>
      <c r="C73" s="305"/>
      <c r="D73" s="307"/>
      <c r="E73" s="285"/>
      <c r="F73" s="285"/>
      <c r="G73" s="7" t="s">
        <v>153</v>
      </c>
      <c r="H73" s="68" t="e">
        <f>NA()</f>
        <v>#N/A</v>
      </c>
      <c r="I73" s="300"/>
      <c r="J73" s="312"/>
    </row>
    <row r="74" spans="1:10" x14ac:dyDescent="0.25">
      <c r="A74" s="303"/>
      <c r="B74" s="305"/>
      <c r="C74" s="305"/>
      <c r="D74" s="307"/>
      <c r="E74" s="285"/>
      <c r="F74" s="285"/>
      <c r="G74" s="100" t="s">
        <v>40</v>
      </c>
      <c r="H74" s="68">
        <f>H44</f>
        <v>77</v>
      </c>
      <c r="I74" s="300"/>
      <c r="J74" s="312"/>
    </row>
    <row r="75" spans="1:10" x14ac:dyDescent="0.25">
      <c r="A75" s="303"/>
      <c r="B75" s="305"/>
      <c r="C75" s="305"/>
      <c r="D75" s="307"/>
      <c r="E75" s="285"/>
      <c r="F75" s="285"/>
      <c r="G75" s="100" t="s">
        <v>39</v>
      </c>
      <c r="H75" s="68">
        <f>H45</f>
        <v>87</v>
      </c>
      <c r="I75" s="300"/>
      <c r="J75" s="312"/>
    </row>
    <row r="76" spans="1:10" ht="15.75" thickBot="1" x14ac:dyDescent="0.3">
      <c r="A76" s="303"/>
      <c r="B76" s="305"/>
      <c r="C76" s="305"/>
      <c r="D76" s="308"/>
      <c r="E76" s="297"/>
      <c r="F76" s="297"/>
      <c r="G76" s="101" t="s">
        <v>41</v>
      </c>
      <c r="H76" s="88" t="e">
        <f>NA()</f>
        <v>#N/A</v>
      </c>
      <c r="I76" s="301"/>
      <c r="J76" s="312"/>
    </row>
    <row r="77" spans="1:10" x14ac:dyDescent="0.25">
      <c r="A77" s="303"/>
      <c r="B77" s="305"/>
      <c r="C77" s="305"/>
      <c r="D77" s="291" t="s">
        <v>175</v>
      </c>
      <c r="E77" s="298">
        <v>43040</v>
      </c>
      <c r="F77" s="298">
        <v>43069</v>
      </c>
      <c r="G77" s="11" t="s">
        <v>154</v>
      </c>
      <c r="H77" s="67">
        <v>57</v>
      </c>
      <c r="I77" s="299"/>
      <c r="J77" s="312"/>
    </row>
    <row r="78" spans="1:10" x14ac:dyDescent="0.25">
      <c r="A78" s="303"/>
      <c r="B78" s="305"/>
      <c r="C78" s="305"/>
      <c r="D78" s="306"/>
      <c r="E78" s="285"/>
      <c r="F78" s="285"/>
      <c r="G78" s="7" t="s">
        <v>153</v>
      </c>
      <c r="H78" s="68" t="e">
        <f>NA()</f>
        <v>#N/A</v>
      </c>
      <c r="I78" s="300"/>
      <c r="J78" s="312"/>
    </row>
    <row r="79" spans="1:10" x14ac:dyDescent="0.25">
      <c r="A79" s="303"/>
      <c r="B79" s="305"/>
      <c r="C79" s="305"/>
      <c r="D79" s="307"/>
      <c r="E79" s="285"/>
      <c r="F79" s="285"/>
      <c r="G79" s="100" t="s">
        <v>40</v>
      </c>
      <c r="H79" s="68">
        <v>102</v>
      </c>
      <c r="I79" s="300"/>
      <c r="J79" s="312"/>
    </row>
    <row r="80" spans="1:10" x14ac:dyDescent="0.25">
      <c r="A80" s="303"/>
      <c r="B80" s="305"/>
      <c r="C80" s="305"/>
      <c r="D80" s="307"/>
      <c r="E80" s="285"/>
      <c r="F80" s="285"/>
      <c r="G80" s="100" t="s">
        <v>39</v>
      </c>
      <c r="H80" s="68">
        <v>112</v>
      </c>
      <c r="I80" s="300"/>
      <c r="J80" s="312"/>
    </row>
    <row r="81" spans="1:10" ht="15.75" thickBot="1" x14ac:dyDescent="0.3">
      <c r="A81" s="303"/>
      <c r="B81" s="305"/>
      <c r="C81" s="305"/>
      <c r="D81" s="307"/>
      <c r="E81" s="296"/>
      <c r="F81" s="296"/>
      <c r="G81" s="101" t="s">
        <v>41</v>
      </c>
      <c r="H81" s="88" t="e">
        <f>NA()</f>
        <v>#N/A</v>
      </c>
      <c r="I81" s="300"/>
      <c r="J81" s="312"/>
    </row>
    <row r="82" spans="1:10" x14ac:dyDescent="0.25">
      <c r="A82" s="303"/>
      <c r="B82" s="305"/>
      <c r="C82" s="305"/>
      <c r="D82" s="307"/>
      <c r="E82" s="295">
        <f>F77+1</f>
        <v>43070</v>
      </c>
      <c r="F82" s="295">
        <v>43090</v>
      </c>
      <c r="G82" s="51" t="s">
        <v>154</v>
      </c>
      <c r="H82" s="67">
        <f>75/2+12</f>
        <v>49.5</v>
      </c>
      <c r="I82" s="300"/>
      <c r="J82" s="312"/>
    </row>
    <row r="83" spans="1:10" x14ac:dyDescent="0.25">
      <c r="A83" s="303"/>
      <c r="B83" s="305"/>
      <c r="C83" s="305"/>
      <c r="D83" s="307"/>
      <c r="E83" s="285"/>
      <c r="F83" s="285"/>
      <c r="G83" s="7" t="s">
        <v>153</v>
      </c>
      <c r="H83" s="68" t="e">
        <f>NA()</f>
        <v>#N/A</v>
      </c>
      <c r="I83" s="300"/>
      <c r="J83" s="312"/>
    </row>
    <row r="84" spans="1:10" x14ac:dyDescent="0.25">
      <c r="A84" s="303"/>
      <c r="B84" s="305"/>
      <c r="C84" s="305"/>
      <c r="D84" s="307"/>
      <c r="E84" s="285"/>
      <c r="F84" s="285"/>
      <c r="G84" s="100" t="s">
        <v>40</v>
      </c>
      <c r="H84" s="68">
        <v>87</v>
      </c>
      <c r="I84" s="300"/>
      <c r="J84" s="312"/>
    </row>
    <row r="85" spans="1:10" x14ac:dyDescent="0.25">
      <c r="A85" s="303"/>
      <c r="B85" s="305"/>
      <c r="C85" s="305"/>
      <c r="D85" s="307"/>
      <c r="E85" s="285"/>
      <c r="F85" s="285"/>
      <c r="G85" s="100" t="s">
        <v>39</v>
      </c>
      <c r="H85" s="68">
        <v>97</v>
      </c>
      <c r="I85" s="300"/>
      <c r="J85" s="312"/>
    </row>
    <row r="86" spans="1:10" ht="15.75" thickBot="1" x14ac:dyDescent="0.3">
      <c r="A86" s="303"/>
      <c r="B86" s="305"/>
      <c r="C86" s="305"/>
      <c r="D86" s="307"/>
      <c r="E86" s="296"/>
      <c r="F86" s="296"/>
      <c r="G86" s="101" t="s">
        <v>41</v>
      </c>
      <c r="H86" s="88" t="e">
        <f>NA()</f>
        <v>#N/A</v>
      </c>
      <c r="I86" s="300"/>
      <c r="J86" s="312"/>
    </row>
    <row r="87" spans="1:10" x14ac:dyDescent="0.25">
      <c r="A87" s="303"/>
      <c r="B87" s="305"/>
      <c r="C87" s="305"/>
      <c r="D87" s="293"/>
      <c r="E87" s="295">
        <f>F82+1</f>
        <v>43091</v>
      </c>
      <c r="F87" s="295">
        <v>43092</v>
      </c>
      <c r="G87" s="51" t="s">
        <v>154</v>
      </c>
      <c r="H87" s="67">
        <f>H77</f>
        <v>57</v>
      </c>
      <c r="I87" s="300"/>
      <c r="J87" s="312"/>
    </row>
    <row r="88" spans="1:10" x14ac:dyDescent="0.25">
      <c r="A88" s="303"/>
      <c r="B88" s="305"/>
      <c r="C88" s="305"/>
      <c r="D88" s="293"/>
      <c r="E88" s="285"/>
      <c r="F88" s="285"/>
      <c r="G88" s="7" t="s">
        <v>153</v>
      </c>
      <c r="H88" s="68" t="e">
        <f>NA()</f>
        <v>#N/A</v>
      </c>
      <c r="I88" s="300"/>
      <c r="J88" s="312"/>
    </row>
    <row r="89" spans="1:10" x14ac:dyDescent="0.25">
      <c r="A89" s="303"/>
      <c r="B89" s="305"/>
      <c r="C89" s="305"/>
      <c r="D89" s="293"/>
      <c r="E89" s="285"/>
      <c r="F89" s="285"/>
      <c r="G89" s="100" t="s">
        <v>40</v>
      </c>
      <c r="H89" s="68">
        <f>H79</f>
        <v>102</v>
      </c>
      <c r="I89" s="300"/>
      <c r="J89" s="312"/>
    </row>
    <row r="90" spans="1:10" x14ac:dyDescent="0.25">
      <c r="A90" s="303"/>
      <c r="B90" s="305"/>
      <c r="C90" s="305"/>
      <c r="D90" s="293"/>
      <c r="E90" s="285"/>
      <c r="F90" s="285"/>
      <c r="G90" s="100" t="s">
        <v>39</v>
      </c>
      <c r="H90" s="68">
        <f>H80</f>
        <v>112</v>
      </c>
      <c r="I90" s="300"/>
      <c r="J90" s="312"/>
    </row>
    <row r="91" spans="1:10" ht="15.75" thickBot="1" x14ac:dyDescent="0.3">
      <c r="A91" s="303"/>
      <c r="B91" s="305"/>
      <c r="C91" s="305"/>
      <c r="D91" s="293"/>
      <c r="E91" s="296"/>
      <c r="F91" s="296"/>
      <c r="G91" s="101" t="s">
        <v>41</v>
      </c>
      <c r="H91" s="88" t="e">
        <f>NA()</f>
        <v>#N/A</v>
      </c>
      <c r="I91" s="300"/>
      <c r="J91" s="312"/>
    </row>
    <row r="92" spans="1:10" x14ac:dyDescent="0.25">
      <c r="A92" s="303"/>
      <c r="B92" s="305"/>
      <c r="C92" s="305"/>
      <c r="D92" s="293"/>
      <c r="E92" s="295">
        <f>F87+1</f>
        <v>43093</v>
      </c>
      <c r="F92" s="295">
        <v>43094</v>
      </c>
      <c r="G92" s="51" t="s">
        <v>154</v>
      </c>
      <c r="H92" s="67">
        <f>H87+10</f>
        <v>67</v>
      </c>
      <c r="I92" s="300"/>
      <c r="J92" s="312"/>
    </row>
    <row r="93" spans="1:10" x14ac:dyDescent="0.25">
      <c r="A93" s="303"/>
      <c r="B93" s="305"/>
      <c r="C93" s="305"/>
      <c r="D93" s="293"/>
      <c r="E93" s="285"/>
      <c r="F93" s="285"/>
      <c r="G93" s="7" t="s">
        <v>153</v>
      </c>
      <c r="H93" s="68" t="e">
        <f>NA()</f>
        <v>#N/A</v>
      </c>
      <c r="I93" s="300"/>
      <c r="J93" s="312"/>
    </row>
    <row r="94" spans="1:10" x14ac:dyDescent="0.25">
      <c r="A94" s="303"/>
      <c r="B94" s="305"/>
      <c r="C94" s="305"/>
      <c r="D94" s="293"/>
      <c r="E94" s="285"/>
      <c r="F94" s="285"/>
      <c r="G94" s="100" t="s">
        <v>40</v>
      </c>
      <c r="H94" s="68">
        <f>H89+20</f>
        <v>122</v>
      </c>
      <c r="I94" s="300"/>
      <c r="J94" s="312"/>
    </row>
    <row r="95" spans="1:10" x14ac:dyDescent="0.25">
      <c r="A95" s="303"/>
      <c r="B95" s="305"/>
      <c r="C95" s="305"/>
      <c r="D95" s="293"/>
      <c r="E95" s="285"/>
      <c r="F95" s="285"/>
      <c r="G95" s="100" t="s">
        <v>39</v>
      </c>
      <c r="H95" s="68">
        <f>H90+20</f>
        <v>132</v>
      </c>
      <c r="I95" s="300"/>
      <c r="J95" s="312"/>
    </row>
    <row r="96" spans="1:10" ht="15.75" thickBot="1" x14ac:dyDescent="0.3">
      <c r="A96" s="303"/>
      <c r="B96" s="305"/>
      <c r="C96" s="305"/>
      <c r="D96" s="293"/>
      <c r="E96" s="296"/>
      <c r="F96" s="296"/>
      <c r="G96" s="101" t="s">
        <v>41</v>
      </c>
      <c r="H96" s="88" t="e">
        <f>NA()</f>
        <v>#N/A</v>
      </c>
      <c r="I96" s="300"/>
      <c r="J96" s="312"/>
    </row>
    <row r="97" spans="1:10" x14ac:dyDescent="0.25">
      <c r="A97" s="303"/>
      <c r="B97" s="305"/>
      <c r="C97" s="305"/>
      <c r="D97" s="293"/>
      <c r="E97" s="295">
        <f>F92+1</f>
        <v>43095</v>
      </c>
      <c r="F97" s="295">
        <v>43099</v>
      </c>
      <c r="G97" s="51" t="s">
        <v>154</v>
      </c>
      <c r="H97" s="67">
        <f>H87</f>
        <v>57</v>
      </c>
      <c r="I97" s="300"/>
      <c r="J97" s="312"/>
    </row>
    <row r="98" spans="1:10" x14ac:dyDescent="0.25">
      <c r="A98" s="303"/>
      <c r="B98" s="305"/>
      <c r="C98" s="305"/>
      <c r="D98" s="293"/>
      <c r="E98" s="285"/>
      <c r="F98" s="285"/>
      <c r="G98" s="7" t="s">
        <v>153</v>
      </c>
      <c r="H98" s="68" t="e">
        <f>NA()</f>
        <v>#N/A</v>
      </c>
      <c r="I98" s="300"/>
      <c r="J98" s="312"/>
    </row>
    <row r="99" spans="1:10" x14ac:dyDescent="0.25">
      <c r="A99" s="303"/>
      <c r="B99" s="305"/>
      <c r="C99" s="305"/>
      <c r="D99" s="293"/>
      <c r="E99" s="285"/>
      <c r="F99" s="285"/>
      <c r="G99" s="100" t="s">
        <v>40</v>
      </c>
      <c r="H99" s="68">
        <f>H89</f>
        <v>102</v>
      </c>
      <c r="I99" s="300"/>
      <c r="J99" s="312"/>
    </row>
    <row r="100" spans="1:10" x14ac:dyDescent="0.25">
      <c r="A100" s="303"/>
      <c r="B100" s="305"/>
      <c r="C100" s="305"/>
      <c r="D100" s="293"/>
      <c r="E100" s="285"/>
      <c r="F100" s="285"/>
      <c r="G100" s="100" t="s">
        <v>39</v>
      </c>
      <c r="H100" s="68">
        <f>H90</f>
        <v>112</v>
      </c>
      <c r="I100" s="300"/>
      <c r="J100" s="312"/>
    </row>
    <row r="101" spans="1:10" ht="15.75" thickBot="1" x14ac:dyDescent="0.3">
      <c r="A101" s="303"/>
      <c r="B101" s="305"/>
      <c r="C101" s="305"/>
      <c r="D101" s="293"/>
      <c r="E101" s="296"/>
      <c r="F101" s="296"/>
      <c r="G101" s="101" t="s">
        <v>41</v>
      </c>
      <c r="H101" s="88" t="e">
        <f>NA()</f>
        <v>#N/A</v>
      </c>
      <c r="I101" s="300"/>
      <c r="J101" s="312"/>
    </row>
    <row r="102" spans="1:10" x14ac:dyDescent="0.25">
      <c r="A102" s="303"/>
      <c r="B102" s="305"/>
      <c r="C102" s="305"/>
      <c r="D102" s="293"/>
      <c r="E102" s="295">
        <f>F97+1</f>
        <v>43100</v>
      </c>
      <c r="F102" s="295">
        <v>43100</v>
      </c>
      <c r="G102" s="51" t="s">
        <v>154</v>
      </c>
      <c r="H102" s="67">
        <f>H97+10</f>
        <v>67</v>
      </c>
      <c r="I102" s="300"/>
      <c r="J102" s="312"/>
    </row>
    <row r="103" spans="1:10" x14ac:dyDescent="0.25">
      <c r="A103" s="303"/>
      <c r="B103" s="305"/>
      <c r="C103" s="305"/>
      <c r="D103" s="293"/>
      <c r="E103" s="285"/>
      <c r="F103" s="285"/>
      <c r="G103" s="7" t="s">
        <v>153</v>
      </c>
      <c r="H103" s="68" t="e">
        <f>NA()</f>
        <v>#N/A</v>
      </c>
      <c r="I103" s="300"/>
      <c r="J103" s="312"/>
    </row>
    <row r="104" spans="1:10" x14ac:dyDescent="0.25">
      <c r="A104" s="303"/>
      <c r="B104" s="305"/>
      <c r="C104" s="305"/>
      <c r="D104" s="293"/>
      <c r="E104" s="285"/>
      <c r="F104" s="285"/>
      <c r="G104" s="100" t="s">
        <v>40</v>
      </c>
      <c r="H104" s="68">
        <f>H99+20</f>
        <v>122</v>
      </c>
      <c r="I104" s="300"/>
      <c r="J104" s="312"/>
    </row>
    <row r="105" spans="1:10" x14ac:dyDescent="0.25">
      <c r="A105" s="303"/>
      <c r="B105" s="305"/>
      <c r="C105" s="305"/>
      <c r="D105" s="293"/>
      <c r="E105" s="285"/>
      <c r="F105" s="285"/>
      <c r="G105" s="100" t="s">
        <v>39</v>
      </c>
      <c r="H105" s="68">
        <f>H100+20</f>
        <v>132</v>
      </c>
      <c r="I105" s="300"/>
      <c r="J105" s="312"/>
    </row>
    <row r="106" spans="1:10" ht="15.75" thickBot="1" x14ac:dyDescent="0.3">
      <c r="A106" s="303"/>
      <c r="B106" s="305"/>
      <c r="C106" s="305"/>
      <c r="D106" s="293"/>
      <c r="E106" s="296"/>
      <c r="F106" s="296"/>
      <c r="G106" s="101" t="s">
        <v>41</v>
      </c>
      <c r="H106" s="88" t="e">
        <f>NA()</f>
        <v>#N/A</v>
      </c>
      <c r="I106" s="300"/>
      <c r="J106" s="312"/>
    </row>
    <row r="107" spans="1:10" x14ac:dyDescent="0.25">
      <c r="A107" s="303"/>
      <c r="B107" s="305"/>
      <c r="C107" s="305"/>
      <c r="D107" s="293"/>
      <c r="E107" s="295">
        <f>F102+1</f>
        <v>43101</v>
      </c>
      <c r="F107" s="295">
        <v>43174</v>
      </c>
      <c r="G107" s="51" t="s">
        <v>154</v>
      </c>
      <c r="H107" s="67">
        <f>H97</f>
        <v>57</v>
      </c>
      <c r="I107" s="300"/>
      <c r="J107" s="312"/>
    </row>
    <row r="108" spans="1:10" x14ac:dyDescent="0.25">
      <c r="A108" s="303"/>
      <c r="B108" s="305"/>
      <c r="C108" s="305"/>
      <c r="D108" s="293"/>
      <c r="E108" s="285"/>
      <c r="F108" s="285"/>
      <c r="G108" s="7" t="s">
        <v>153</v>
      </c>
      <c r="H108" s="68" t="e">
        <f>NA()</f>
        <v>#N/A</v>
      </c>
      <c r="I108" s="300"/>
      <c r="J108" s="312"/>
    </row>
    <row r="109" spans="1:10" x14ac:dyDescent="0.25">
      <c r="A109" s="303"/>
      <c r="B109" s="305"/>
      <c r="C109" s="305"/>
      <c r="D109" s="293"/>
      <c r="E109" s="285"/>
      <c r="F109" s="285"/>
      <c r="G109" s="100" t="s">
        <v>40</v>
      </c>
      <c r="H109" s="68">
        <f>H99</f>
        <v>102</v>
      </c>
      <c r="I109" s="300"/>
      <c r="J109" s="312"/>
    </row>
    <row r="110" spans="1:10" x14ac:dyDescent="0.25">
      <c r="A110" s="303"/>
      <c r="B110" s="305"/>
      <c r="C110" s="305"/>
      <c r="D110" s="293"/>
      <c r="E110" s="285"/>
      <c r="F110" s="285"/>
      <c r="G110" s="100" t="s">
        <v>39</v>
      </c>
      <c r="H110" s="68">
        <f>H100</f>
        <v>112</v>
      </c>
      <c r="I110" s="300"/>
      <c r="J110" s="312"/>
    </row>
    <row r="111" spans="1:10" ht="15.75" thickBot="1" x14ac:dyDescent="0.3">
      <c r="A111" s="303"/>
      <c r="B111" s="305"/>
      <c r="C111" s="305"/>
      <c r="D111" s="293"/>
      <c r="E111" s="296"/>
      <c r="F111" s="296"/>
      <c r="G111" s="101" t="s">
        <v>41</v>
      </c>
      <c r="H111" s="88" t="e">
        <f>NA()</f>
        <v>#N/A</v>
      </c>
      <c r="I111" s="300"/>
      <c r="J111" s="312"/>
    </row>
    <row r="112" spans="1:10" x14ac:dyDescent="0.25">
      <c r="A112" s="303"/>
      <c r="B112" s="305"/>
      <c r="C112" s="305"/>
      <c r="D112" s="307"/>
      <c r="E112" s="295">
        <f>F107+1</f>
        <v>43175</v>
      </c>
      <c r="F112" s="295">
        <v>43220</v>
      </c>
      <c r="G112" s="51" t="s">
        <v>154</v>
      </c>
      <c r="H112" s="67">
        <f>H82</f>
        <v>49.5</v>
      </c>
      <c r="I112" s="300"/>
      <c r="J112" s="312"/>
    </row>
    <row r="113" spans="1:10" x14ac:dyDescent="0.25">
      <c r="A113" s="303"/>
      <c r="B113" s="305"/>
      <c r="C113" s="305"/>
      <c r="D113" s="307"/>
      <c r="E113" s="285"/>
      <c r="F113" s="285"/>
      <c r="G113" s="7" t="s">
        <v>153</v>
      </c>
      <c r="H113" s="68" t="e">
        <f>NA()</f>
        <v>#N/A</v>
      </c>
      <c r="I113" s="300"/>
      <c r="J113" s="312"/>
    </row>
    <row r="114" spans="1:10" x14ac:dyDescent="0.25">
      <c r="A114" s="303"/>
      <c r="B114" s="305"/>
      <c r="C114" s="305"/>
      <c r="D114" s="307"/>
      <c r="E114" s="285"/>
      <c r="F114" s="285"/>
      <c r="G114" s="100" t="s">
        <v>40</v>
      </c>
      <c r="H114" s="68">
        <f>H84</f>
        <v>87</v>
      </c>
      <c r="I114" s="300"/>
      <c r="J114" s="312"/>
    </row>
    <row r="115" spans="1:10" x14ac:dyDescent="0.25">
      <c r="A115" s="303"/>
      <c r="B115" s="305"/>
      <c r="C115" s="305"/>
      <c r="D115" s="307"/>
      <c r="E115" s="285"/>
      <c r="F115" s="285"/>
      <c r="G115" s="100" t="s">
        <v>39</v>
      </c>
      <c r="H115" s="68">
        <f>H85</f>
        <v>97</v>
      </c>
      <c r="I115" s="300"/>
      <c r="J115" s="312"/>
    </row>
    <row r="116" spans="1:10" ht="15.75" thickBot="1" x14ac:dyDescent="0.3">
      <c r="A116" s="303"/>
      <c r="B116" s="305"/>
      <c r="C116" s="305"/>
      <c r="D116" s="308"/>
      <c r="E116" s="297"/>
      <c r="F116" s="297"/>
      <c r="G116" s="101" t="s">
        <v>41</v>
      </c>
      <c r="H116" s="88" t="e">
        <f>NA()</f>
        <v>#N/A</v>
      </c>
      <c r="I116" s="301"/>
      <c r="J116" s="312"/>
    </row>
    <row r="117" spans="1:10" x14ac:dyDescent="0.25">
      <c r="A117" s="302" t="s">
        <v>84</v>
      </c>
      <c r="B117" s="304" t="s">
        <v>37</v>
      </c>
      <c r="C117" s="304" t="s">
        <v>157</v>
      </c>
      <c r="D117" s="291" t="s">
        <v>38</v>
      </c>
      <c r="E117" s="298">
        <v>43040</v>
      </c>
      <c r="F117" s="298">
        <v>43069</v>
      </c>
      <c r="G117" s="11" t="s">
        <v>154</v>
      </c>
      <c r="H117" s="67">
        <f>H119/2</f>
        <v>22.5</v>
      </c>
      <c r="I117" s="299"/>
      <c r="J117" s="311" t="s">
        <v>127</v>
      </c>
    </row>
    <row r="118" spans="1:10" x14ac:dyDescent="0.25">
      <c r="A118" s="303"/>
      <c r="B118" s="305"/>
      <c r="C118" s="305"/>
      <c r="D118" s="306"/>
      <c r="E118" s="285"/>
      <c r="F118" s="285"/>
      <c r="G118" s="7" t="s">
        <v>153</v>
      </c>
      <c r="H118" s="68" t="e">
        <f>NA()</f>
        <v>#N/A</v>
      </c>
      <c r="I118" s="300"/>
      <c r="J118" s="312"/>
    </row>
    <row r="119" spans="1:10" x14ac:dyDescent="0.25">
      <c r="A119" s="303"/>
      <c r="B119" s="305"/>
      <c r="C119" s="305"/>
      <c r="D119" s="307"/>
      <c r="E119" s="285"/>
      <c r="F119" s="285"/>
      <c r="G119" s="203" t="s">
        <v>40</v>
      </c>
      <c r="H119" s="68">
        <v>45</v>
      </c>
      <c r="I119" s="300"/>
      <c r="J119" s="312"/>
    </row>
    <row r="120" spans="1:10" x14ac:dyDescent="0.25">
      <c r="A120" s="303"/>
      <c r="B120" s="305"/>
      <c r="C120" s="305"/>
      <c r="D120" s="307"/>
      <c r="E120" s="285"/>
      <c r="F120" s="285"/>
      <c r="G120" s="203" t="s">
        <v>39</v>
      </c>
      <c r="H120" s="68">
        <v>60</v>
      </c>
      <c r="I120" s="300"/>
      <c r="J120" s="312"/>
    </row>
    <row r="121" spans="1:10" ht="15.75" thickBot="1" x14ac:dyDescent="0.3">
      <c r="A121" s="303"/>
      <c r="B121" s="305"/>
      <c r="C121" s="305"/>
      <c r="D121" s="307"/>
      <c r="E121" s="296"/>
      <c r="F121" s="296"/>
      <c r="G121" s="204" t="s">
        <v>41</v>
      </c>
      <c r="H121" s="88" t="e">
        <f>NA()</f>
        <v>#N/A</v>
      </c>
      <c r="I121" s="300"/>
      <c r="J121" s="312"/>
    </row>
    <row r="122" spans="1:10" x14ac:dyDescent="0.25">
      <c r="A122" s="303"/>
      <c r="B122" s="305"/>
      <c r="C122" s="305"/>
      <c r="D122" s="307"/>
      <c r="E122" s="295">
        <f>F117+1</f>
        <v>43070</v>
      </c>
      <c r="F122" s="295">
        <v>43090</v>
      </c>
      <c r="G122" s="51" t="s">
        <v>154</v>
      </c>
      <c r="H122" s="67">
        <f>H124/2</f>
        <v>20</v>
      </c>
      <c r="I122" s="300"/>
      <c r="J122" s="312"/>
    </row>
    <row r="123" spans="1:10" x14ac:dyDescent="0.25">
      <c r="A123" s="303"/>
      <c r="B123" s="305"/>
      <c r="C123" s="305"/>
      <c r="D123" s="307"/>
      <c r="E123" s="285"/>
      <c r="F123" s="285"/>
      <c r="G123" s="7" t="s">
        <v>153</v>
      </c>
      <c r="H123" s="68" t="e">
        <f>NA()</f>
        <v>#N/A</v>
      </c>
      <c r="I123" s="300"/>
      <c r="J123" s="312"/>
    </row>
    <row r="124" spans="1:10" x14ac:dyDescent="0.25">
      <c r="A124" s="303"/>
      <c r="B124" s="305"/>
      <c r="C124" s="305"/>
      <c r="D124" s="307"/>
      <c r="E124" s="285"/>
      <c r="F124" s="285"/>
      <c r="G124" s="203" t="s">
        <v>40</v>
      </c>
      <c r="H124" s="68">
        <v>40</v>
      </c>
      <c r="I124" s="300"/>
      <c r="J124" s="312"/>
    </row>
    <row r="125" spans="1:10" x14ac:dyDescent="0.25">
      <c r="A125" s="303"/>
      <c r="B125" s="305"/>
      <c r="C125" s="305"/>
      <c r="D125" s="307"/>
      <c r="E125" s="285"/>
      <c r="F125" s="285"/>
      <c r="G125" s="203" t="s">
        <v>39</v>
      </c>
      <c r="H125" s="68">
        <v>50</v>
      </c>
      <c r="I125" s="300"/>
      <c r="J125" s="312"/>
    </row>
    <row r="126" spans="1:10" ht="15.75" thickBot="1" x14ac:dyDescent="0.3">
      <c r="A126" s="303"/>
      <c r="B126" s="305"/>
      <c r="C126" s="305"/>
      <c r="D126" s="307"/>
      <c r="E126" s="296"/>
      <c r="F126" s="296"/>
      <c r="G126" s="204" t="s">
        <v>41</v>
      </c>
      <c r="H126" s="88" t="e">
        <f>NA()</f>
        <v>#N/A</v>
      </c>
      <c r="I126" s="300"/>
      <c r="J126" s="312"/>
    </row>
    <row r="127" spans="1:10" x14ac:dyDescent="0.25">
      <c r="A127" s="303"/>
      <c r="B127" s="305"/>
      <c r="C127" s="305"/>
      <c r="D127" s="293"/>
      <c r="E127" s="295">
        <f>F122+1</f>
        <v>43091</v>
      </c>
      <c r="F127" s="295">
        <v>43092</v>
      </c>
      <c r="G127" s="51" t="s">
        <v>154</v>
      </c>
      <c r="H127" s="67">
        <f>H129/2</f>
        <v>22.5</v>
      </c>
      <c r="I127" s="300"/>
      <c r="J127" s="312"/>
    </row>
    <row r="128" spans="1:10" x14ac:dyDescent="0.25">
      <c r="A128" s="303"/>
      <c r="B128" s="305"/>
      <c r="C128" s="305"/>
      <c r="D128" s="293"/>
      <c r="E128" s="285"/>
      <c r="F128" s="285"/>
      <c r="G128" s="7" t="s">
        <v>153</v>
      </c>
      <c r="H128" s="68" t="e">
        <f>NA()</f>
        <v>#N/A</v>
      </c>
      <c r="I128" s="300"/>
      <c r="J128" s="312"/>
    </row>
    <row r="129" spans="1:10" x14ac:dyDescent="0.25">
      <c r="A129" s="303"/>
      <c r="B129" s="305"/>
      <c r="C129" s="305"/>
      <c r="D129" s="293"/>
      <c r="E129" s="285"/>
      <c r="F129" s="285"/>
      <c r="G129" s="203" t="s">
        <v>40</v>
      </c>
      <c r="H129" s="68">
        <v>45</v>
      </c>
      <c r="I129" s="300"/>
      <c r="J129" s="312"/>
    </row>
    <row r="130" spans="1:10" x14ac:dyDescent="0.25">
      <c r="A130" s="303"/>
      <c r="B130" s="305"/>
      <c r="C130" s="305"/>
      <c r="D130" s="293"/>
      <c r="E130" s="285"/>
      <c r="F130" s="285"/>
      <c r="G130" s="203" t="s">
        <v>39</v>
      </c>
      <c r="H130" s="68">
        <v>60</v>
      </c>
      <c r="I130" s="300"/>
      <c r="J130" s="312"/>
    </row>
    <row r="131" spans="1:10" ht="15.75" thickBot="1" x14ac:dyDescent="0.3">
      <c r="A131" s="303"/>
      <c r="B131" s="305"/>
      <c r="C131" s="305"/>
      <c r="D131" s="293"/>
      <c r="E131" s="296"/>
      <c r="F131" s="296"/>
      <c r="G131" s="204" t="s">
        <v>41</v>
      </c>
      <c r="H131" s="88" t="e">
        <f>NA()</f>
        <v>#N/A</v>
      </c>
      <c r="I131" s="300"/>
      <c r="J131" s="312"/>
    </row>
    <row r="132" spans="1:10" x14ac:dyDescent="0.25">
      <c r="A132" s="303"/>
      <c r="B132" s="305"/>
      <c r="C132" s="305"/>
      <c r="D132" s="293"/>
      <c r="E132" s="295">
        <f>F127+1</f>
        <v>43093</v>
      </c>
      <c r="F132" s="295">
        <v>43094</v>
      </c>
      <c r="G132" s="51" t="s">
        <v>154</v>
      </c>
      <c r="H132" s="67">
        <f>H134/2</f>
        <v>28</v>
      </c>
      <c r="I132" s="300"/>
      <c r="J132" s="312"/>
    </row>
    <row r="133" spans="1:10" x14ac:dyDescent="0.25">
      <c r="A133" s="303"/>
      <c r="B133" s="305"/>
      <c r="C133" s="305"/>
      <c r="D133" s="293"/>
      <c r="E133" s="285"/>
      <c r="F133" s="285"/>
      <c r="G133" s="7" t="s">
        <v>153</v>
      </c>
      <c r="H133" s="68" t="e">
        <f>NA()</f>
        <v>#N/A</v>
      </c>
      <c r="I133" s="300"/>
      <c r="J133" s="312"/>
    </row>
    <row r="134" spans="1:10" x14ac:dyDescent="0.25">
      <c r="A134" s="303"/>
      <c r="B134" s="305"/>
      <c r="C134" s="305"/>
      <c r="D134" s="293"/>
      <c r="E134" s="285"/>
      <c r="F134" s="285"/>
      <c r="G134" s="203" t="s">
        <v>40</v>
      </c>
      <c r="H134" s="68">
        <f>H129+11</f>
        <v>56</v>
      </c>
      <c r="I134" s="300"/>
      <c r="J134" s="312"/>
    </row>
    <row r="135" spans="1:10" x14ac:dyDescent="0.25">
      <c r="A135" s="303"/>
      <c r="B135" s="305"/>
      <c r="C135" s="305"/>
      <c r="D135" s="293"/>
      <c r="E135" s="285"/>
      <c r="F135" s="285"/>
      <c r="G135" s="203" t="s">
        <v>39</v>
      </c>
      <c r="H135" s="68">
        <f>H130+11</f>
        <v>71</v>
      </c>
      <c r="I135" s="300"/>
      <c r="J135" s="312"/>
    </row>
    <row r="136" spans="1:10" ht="15.75" thickBot="1" x14ac:dyDescent="0.3">
      <c r="A136" s="303"/>
      <c r="B136" s="305"/>
      <c r="C136" s="305"/>
      <c r="D136" s="293"/>
      <c r="E136" s="296"/>
      <c r="F136" s="296"/>
      <c r="G136" s="204" t="s">
        <v>41</v>
      </c>
      <c r="H136" s="88" t="e">
        <f>NA()</f>
        <v>#N/A</v>
      </c>
      <c r="I136" s="300"/>
      <c r="J136" s="312"/>
    </row>
    <row r="137" spans="1:10" x14ac:dyDescent="0.25">
      <c r="A137" s="303"/>
      <c r="B137" s="305"/>
      <c r="C137" s="305"/>
      <c r="D137" s="293"/>
      <c r="E137" s="295">
        <f>F132+1</f>
        <v>43095</v>
      </c>
      <c r="F137" s="295">
        <v>43099</v>
      </c>
      <c r="G137" s="51" t="s">
        <v>154</v>
      </c>
      <c r="H137" s="67">
        <f>H139/2</f>
        <v>22.5</v>
      </c>
      <c r="I137" s="300"/>
      <c r="J137" s="312"/>
    </row>
    <row r="138" spans="1:10" x14ac:dyDescent="0.25">
      <c r="A138" s="303"/>
      <c r="B138" s="305"/>
      <c r="C138" s="305"/>
      <c r="D138" s="293"/>
      <c r="E138" s="285"/>
      <c r="F138" s="285"/>
      <c r="G138" s="7" t="s">
        <v>153</v>
      </c>
      <c r="H138" s="68" t="e">
        <f>NA()</f>
        <v>#N/A</v>
      </c>
      <c r="I138" s="300"/>
      <c r="J138" s="312"/>
    </row>
    <row r="139" spans="1:10" x14ac:dyDescent="0.25">
      <c r="A139" s="303"/>
      <c r="B139" s="305"/>
      <c r="C139" s="305"/>
      <c r="D139" s="293"/>
      <c r="E139" s="285"/>
      <c r="F139" s="285"/>
      <c r="G139" s="203" t="s">
        <v>40</v>
      </c>
      <c r="H139" s="68">
        <v>45</v>
      </c>
      <c r="I139" s="300"/>
      <c r="J139" s="312"/>
    </row>
    <row r="140" spans="1:10" x14ac:dyDescent="0.25">
      <c r="A140" s="303"/>
      <c r="B140" s="305"/>
      <c r="C140" s="305"/>
      <c r="D140" s="293"/>
      <c r="E140" s="285"/>
      <c r="F140" s="285"/>
      <c r="G140" s="203" t="s">
        <v>39</v>
      </c>
      <c r="H140" s="68">
        <v>60</v>
      </c>
      <c r="I140" s="300"/>
      <c r="J140" s="312"/>
    </row>
    <row r="141" spans="1:10" ht="15.75" thickBot="1" x14ac:dyDescent="0.3">
      <c r="A141" s="303"/>
      <c r="B141" s="305"/>
      <c r="C141" s="305"/>
      <c r="D141" s="293"/>
      <c r="E141" s="296"/>
      <c r="F141" s="296"/>
      <c r="G141" s="204" t="s">
        <v>41</v>
      </c>
      <c r="H141" s="88" t="e">
        <f>NA()</f>
        <v>#N/A</v>
      </c>
      <c r="I141" s="300"/>
      <c r="J141" s="312"/>
    </row>
    <row r="142" spans="1:10" x14ac:dyDescent="0.25">
      <c r="A142" s="303"/>
      <c r="B142" s="305"/>
      <c r="C142" s="305"/>
      <c r="D142" s="293"/>
      <c r="E142" s="295">
        <f>F137+1</f>
        <v>43100</v>
      </c>
      <c r="F142" s="295">
        <v>43100</v>
      </c>
      <c r="G142" s="51" t="s">
        <v>154</v>
      </c>
      <c r="H142" s="67">
        <f>H144/2</f>
        <v>28</v>
      </c>
      <c r="I142" s="300"/>
      <c r="J142" s="312"/>
    </row>
    <row r="143" spans="1:10" x14ac:dyDescent="0.25">
      <c r="A143" s="303"/>
      <c r="B143" s="305"/>
      <c r="C143" s="305"/>
      <c r="D143" s="293"/>
      <c r="E143" s="285"/>
      <c r="F143" s="285"/>
      <c r="G143" s="7" t="s">
        <v>153</v>
      </c>
      <c r="H143" s="68" t="e">
        <f>NA()</f>
        <v>#N/A</v>
      </c>
      <c r="I143" s="300"/>
      <c r="J143" s="312"/>
    </row>
    <row r="144" spans="1:10" x14ac:dyDescent="0.25">
      <c r="A144" s="303"/>
      <c r="B144" s="305"/>
      <c r="C144" s="305"/>
      <c r="D144" s="293"/>
      <c r="E144" s="285"/>
      <c r="F144" s="285"/>
      <c r="G144" s="203" t="s">
        <v>40</v>
      </c>
      <c r="H144" s="68">
        <f>H139+11</f>
        <v>56</v>
      </c>
      <c r="I144" s="300"/>
      <c r="J144" s="312"/>
    </row>
    <row r="145" spans="1:10" x14ac:dyDescent="0.25">
      <c r="A145" s="303"/>
      <c r="B145" s="305"/>
      <c r="C145" s="305"/>
      <c r="D145" s="293"/>
      <c r="E145" s="285"/>
      <c r="F145" s="285"/>
      <c r="G145" s="203" t="s">
        <v>39</v>
      </c>
      <c r="H145" s="68">
        <f>H140+11</f>
        <v>71</v>
      </c>
      <c r="I145" s="300"/>
      <c r="J145" s="312"/>
    </row>
    <row r="146" spans="1:10" ht="15.75" thickBot="1" x14ac:dyDescent="0.3">
      <c r="A146" s="303"/>
      <c r="B146" s="305"/>
      <c r="C146" s="305"/>
      <c r="D146" s="293"/>
      <c r="E146" s="296"/>
      <c r="F146" s="296"/>
      <c r="G146" s="204" t="s">
        <v>41</v>
      </c>
      <c r="H146" s="88" t="e">
        <f>NA()</f>
        <v>#N/A</v>
      </c>
      <c r="I146" s="300"/>
      <c r="J146" s="312"/>
    </row>
    <row r="147" spans="1:10" x14ac:dyDescent="0.25">
      <c r="A147" s="303"/>
      <c r="B147" s="305"/>
      <c r="C147" s="305"/>
      <c r="D147" s="293"/>
      <c r="E147" s="295">
        <f>F142+1</f>
        <v>43101</v>
      </c>
      <c r="F147" s="295">
        <v>43174</v>
      </c>
      <c r="G147" s="51" t="s">
        <v>154</v>
      </c>
      <c r="H147" s="67">
        <f>H149/2</f>
        <v>22.5</v>
      </c>
      <c r="I147" s="300"/>
      <c r="J147" s="312"/>
    </row>
    <row r="148" spans="1:10" x14ac:dyDescent="0.25">
      <c r="A148" s="303"/>
      <c r="B148" s="305"/>
      <c r="C148" s="305"/>
      <c r="D148" s="293"/>
      <c r="E148" s="285"/>
      <c r="F148" s="285"/>
      <c r="G148" s="7" t="s">
        <v>153</v>
      </c>
      <c r="H148" s="68" t="e">
        <f>NA()</f>
        <v>#N/A</v>
      </c>
      <c r="I148" s="300"/>
      <c r="J148" s="312"/>
    </row>
    <row r="149" spans="1:10" x14ac:dyDescent="0.25">
      <c r="A149" s="303"/>
      <c r="B149" s="305"/>
      <c r="C149" s="305"/>
      <c r="D149" s="293"/>
      <c r="E149" s="285"/>
      <c r="F149" s="285"/>
      <c r="G149" s="203" t="s">
        <v>40</v>
      </c>
      <c r="H149" s="68">
        <v>45</v>
      </c>
      <c r="I149" s="300"/>
      <c r="J149" s="312"/>
    </row>
    <row r="150" spans="1:10" x14ac:dyDescent="0.25">
      <c r="A150" s="303"/>
      <c r="B150" s="305"/>
      <c r="C150" s="305"/>
      <c r="D150" s="293"/>
      <c r="E150" s="285"/>
      <c r="F150" s="285"/>
      <c r="G150" s="203" t="s">
        <v>39</v>
      </c>
      <c r="H150" s="68">
        <v>60</v>
      </c>
      <c r="I150" s="300"/>
      <c r="J150" s="312"/>
    </row>
    <row r="151" spans="1:10" ht="15.75" thickBot="1" x14ac:dyDescent="0.3">
      <c r="A151" s="303"/>
      <c r="B151" s="305"/>
      <c r="C151" s="305"/>
      <c r="D151" s="293"/>
      <c r="E151" s="296"/>
      <c r="F151" s="296"/>
      <c r="G151" s="204" t="s">
        <v>41</v>
      </c>
      <c r="H151" s="88" t="e">
        <f>NA()</f>
        <v>#N/A</v>
      </c>
      <c r="I151" s="300"/>
      <c r="J151" s="312"/>
    </row>
    <row r="152" spans="1:10" x14ac:dyDescent="0.25">
      <c r="A152" s="303"/>
      <c r="B152" s="305"/>
      <c r="C152" s="305"/>
      <c r="D152" s="307"/>
      <c r="E152" s="295">
        <f>F147+1</f>
        <v>43175</v>
      </c>
      <c r="F152" s="295">
        <v>43220</v>
      </c>
      <c r="G152" s="51" t="s">
        <v>154</v>
      </c>
      <c r="H152" s="67">
        <f>H154/2</f>
        <v>20</v>
      </c>
      <c r="I152" s="300"/>
      <c r="J152" s="312"/>
    </row>
    <row r="153" spans="1:10" x14ac:dyDescent="0.25">
      <c r="A153" s="303"/>
      <c r="B153" s="305"/>
      <c r="C153" s="305"/>
      <c r="D153" s="307"/>
      <c r="E153" s="285"/>
      <c r="F153" s="285"/>
      <c r="G153" s="7" t="s">
        <v>153</v>
      </c>
      <c r="H153" s="68" t="e">
        <f>NA()</f>
        <v>#N/A</v>
      </c>
      <c r="I153" s="300"/>
      <c r="J153" s="312"/>
    </row>
    <row r="154" spans="1:10" x14ac:dyDescent="0.25">
      <c r="A154" s="303"/>
      <c r="B154" s="305"/>
      <c r="C154" s="305"/>
      <c r="D154" s="307"/>
      <c r="E154" s="285"/>
      <c r="F154" s="285"/>
      <c r="G154" s="203" t="s">
        <v>40</v>
      </c>
      <c r="H154" s="68">
        <v>40</v>
      </c>
      <c r="I154" s="300"/>
      <c r="J154" s="312"/>
    </row>
    <row r="155" spans="1:10" x14ac:dyDescent="0.25">
      <c r="A155" s="303"/>
      <c r="B155" s="305"/>
      <c r="C155" s="305"/>
      <c r="D155" s="307"/>
      <c r="E155" s="285"/>
      <c r="F155" s="285"/>
      <c r="G155" s="203" t="s">
        <v>39</v>
      </c>
      <c r="H155" s="68">
        <v>50</v>
      </c>
      <c r="I155" s="300"/>
      <c r="J155" s="312"/>
    </row>
    <row r="156" spans="1:10" ht="15.75" thickBot="1" x14ac:dyDescent="0.3">
      <c r="A156" s="303"/>
      <c r="B156" s="305"/>
      <c r="C156" s="305"/>
      <c r="D156" s="308"/>
      <c r="E156" s="297"/>
      <c r="F156" s="297"/>
      <c r="G156" s="204" t="s">
        <v>41</v>
      </c>
      <c r="H156" s="88" t="e">
        <f>NA()</f>
        <v>#N/A</v>
      </c>
      <c r="I156" s="301"/>
      <c r="J156" s="312"/>
    </row>
    <row r="157" spans="1:10" x14ac:dyDescent="0.25">
      <c r="A157" s="303"/>
      <c r="B157" s="305"/>
      <c r="C157" s="305"/>
      <c r="D157" s="291" t="s">
        <v>209</v>
      </c>
      <c r="E157" s="298">
        <v>43040</v>
      </c>
      <c r="F157" s="298">
        <v>43069</v>
      </c>
      <c r="G157" s="11" t="s">
        <v>154</v>
      </c>
      <c r="H157" s="67">
        <f>H159/2</f>
        <v>24</v>
      </c>
      <c r="I157" s="299"/>
      <c r="J157" s="312"/>
    </row>
    <row r="158" spans="1:10" x14ac:dyDescent="0.25">
      <c r="A158" s="303"/>
      <c r="B158" s="305"/>
      <c r="C158" s="305"/>
      <c r="D158" s="306"/>
      <c r="E158" s="285"/>
      <c r="F158" s="285"/>
      <c r="G158" s="7" t="s">
        <v>153</v>
      </c>
      <c r="H158" s="68" t="e">
        <f>NA()</f>
        <v>#N/A</v>
      </c>
      <c r="I158" s="300"/>
      <c r="J158" s="312"/>
    </row>
    <row r="159" spans="1:10" x14ac:dyDescent="0.25">
      <c r="A159" s="303"/>
      <c r="B159" s="305"/>
      <c r="C159" s="305"/>
      <c r="D159" s="307"/>
      <c r="E159" s="285"/>
      <c r="F159" s="285"/>
      <c r="G159" s="203" t="s">
        <v>40</v>
      </c>
      <c r="H159" s="68">
        <v>48</v>
      </c>
      <c r="I159" s="300"/>
      <c r="J159" s="312"/>
    </row>
    <row r="160" spans="1:10" x14ac:dyDescent="0.25">
      <c r="A160" s="303"/>
      <c r="B160" s="305"/>
      <c r="C160" s="305"/>
      <c r="D160" s="307"/>
      <c r="E160" s="285"/>
      <c r="F160" s="285"/>
      <c r="G160" s="203" t="s">
        <v>39</v>
      </c>
      <c r="H160" s="68">
        <v>63</v>
      </c>
      <c r="I160" s="300"/>
      <c r="J160" s="312"/>
    </row>
    <row r="161" spans="1:10" ht="15.75" thickBot="1" x14ac:dyDescent="0.3">
      <c r="A161" s="303"/>
      <c r="B161" s="305"/>
      <c r="C161" s="305"/>
      <c r="D161" s="307"/>
      <c r="E161" s="296"/>
      <c r="F161" s="296"/>
      <c r="G161" s="204" t="s">
        <v>41</v>
      </c>
      <c r="H161" s="88" t="e">
        <f>NA()</f>
        <v>#N/A</v>
      </c>
      <c r="I161" s="300"/>
      <c r="J161" s="312"/>
    </row>
    <row r="162" spans="1:10" x14ac:dyDescent="0.25">
      <c r="A162" s="303"/>
      <c r="B162" s="305"/>
      <c r="C162" s="305"/>
      <c r="D162" s="307"/>
      <c r="E162" s="295">
        <f>F157+1</f>
        <v>43070</v>
      </c>
      <c r="F162" s="295">
        <v>43090</v>
      </c>
      <c r="G162" s="51" t="s">
        <v>154</v>
      </c>
      <c r="H162" s="67">
        <f>H164/2</f>
        <v>21.5</v>
      </c>
      <c r="I162" s="300"/>
      <c r="J162" s="312"/>
    </row>
    <row r="163" spans="1:10" x14ac:dyDescent="0.25">
      <c r="A163" s="303"/>
      <c r="B163" s="305"/>
      <c r="C163" s="305"/>
      <c r="D163" s="307"/>
      <c r="E163" s="285"/>
      <c r="F163" s="285"/>
      <c r="G163" s="7" t="s">
        <v>153</v>
      </c>
      <c r="H163" s="68" t="e">
        <f>NA()</f>
        <v>#N/A</v>
      </c>
      <c r="I163" s="300"/>
      <c r="J163" s="312"/>
    </row>
    <row r="164" spans="1:10" x14ac:dyDescent="0.25">
      <c r="A164" s="303"/>
      <c r="B164" s="305"/>
      <c r="C164" s="305"/>
      <c r="D164" s="307"/>
      <c r="E164" s="285"/>
      <c r="F164" s="285"/>
      <c r="G164" s="203" t="s">
        <v>40</v>
      </c>
      <c r="H164" s="68">
        <v>43</v>
      </c>
      <c r="I164" s="300"/>
      <c r="J164" s="312"/>
    </row>
    <row r="165" spans="1:10" x14ac:dyDescent="0.25">
      <c r="A165" s="303"/>
      <c r="B165" s="305"/>
      <c r="C165" s="305"/>
      <c r="D165" s="307"/>
      <c r="E165" s="285"/>
      <c r="F165" s="285"/>
      <c r="G165" s="203" t="s">
        <v>39</v>
      </c>
      <c r="H165" s="68">
        <v>52</v>
      </c>
      <c r="I165" s="300"/>
      <c r="J165" s="312"/>
    </row>
    <row r="166" spans="1:10" ht="15.75" thickBot="1" x14ac:dyDescent="0.3">
      <c r="A166" s="303"/>
      <c r="B166" s="305"/>
      <c r="C166" s="305"/>
      <c r="D166" s="307"/>
      <c r="E166" s="296"/>
      <c r="F166" s="296"/>
      <c r="G166" s="204" t="s">
        <v>41</v>
      </c>
      <c r="H166" s="88" t="e">
        <f>NA()</f>
        <v>#N/A</v>
      </c>
      <c r="I166" s="300"/>
      <c r="J166" s="312"/>
    </row>
    <row r="167" spans="1:10" x14ac:dyDescent="0.25">
      <c r="A167" s="303"/>
      <c r="B167" s="305"/>
      <c r="C167" s="305"/>
      <c r="D167" s="293"/>
      <c r="E167" s="295">
        <f>F162+1</f>
        <v>43091</v>
      </c>
      <c r="F167" s="295">
        <v>43092</v>
      </c>
      <c r="G167" s="51" t="s">
        <v>154</v>
      </c>
      <c r="H167" s="67">
        <f>H169/2</f>
        <v>24</v>
      </c>
      <c r="I167" s="300"/>
      <c r="J167" s="312"/>
    </row>
    <row r="168" spans="1:10" x14ac:dyDescent="0.25">
      <c r="A168" s="303"/>
      <c r="B168" s="305"/>
      <c r="C168" s="305"/>
      <c r="D168" s="293"/>
      <c r="E168" s="285"/>
      <c r="F168" s="285"/>
      <c r="G168" s="7" t="s">
        <v>153</v>
      </c>
      <c r="H168" s="68" t="e">
        <f>NA()</f>
        <v>#N/A</v>
      </c>
      <c r="I168" s="300"/>
      <c r="J168" s="312"/>
    </row>
    <row r="169" spans="1:10" x14ac:dyDescent="0.25">
      <c r="A169" s="303"/>
      <c r="B169" s="305"/>
      <c r="C169" s="305"/>
      <c r="D169" s="293"/>
      <c r="E169" s="285"/>
      <c r="F169" s="285"/>
      <c r="G169" s="203" t="s">
        <v>40</v>
      </c>
      <c r="H169" s="68">
        <v>48</v>
      </c>
      <c r="I169" s="300"/>
      <c r="J169" s="312"/>
    </row>
    <row r="170" spans="1:10" x14ac:dyDescent="0.25">
      <c r="A170" s="303"/>
      <c r="B170" s="305"/>
      <c r="C170" s="305"/>
      <c r="D170" s="293"/>
      <c r="E170" s="285"/>
      <c r="F170" s="285"/>
      <c r="G170" s="203" t="s">
        <v>39</v>
      </c>
      <c r="H170" s="68">
        <v>63</v>
      </c>
      <c r="I170" s="300"/>
      <c r="J170" s="312"/>
    </row>
    <row r="171" spans="1:10" ht="15.75" thickBot="1" x14ac:dyDescent="0.3">
      <c r="A171" s="303"/>
      <c r="B171" s="305"/>
      <c r="C171" s="305"/>
      <c r="D171" s="293"/>
      <c r="E171" s="296"/>
      <c r="F171" s="296"/>
      <c r="G171" s="204" t="s">
        <v>41</v>
      </c>
      <c r="H171" s="88" t="e">
        <f>NA()</f>
        <v>#N/A</v>
      </c>
      <c r="I171" s="300"/>
      <c r="J171" s="312"/>
    </row>
    <row r="172" spans="1:10" x14ac:dyDescent="0.25">
      <c r="A172" s="303"/>
      <c r="B172" s="305"/>
      <c r="C172" s="305"/>
      <c r="D172" s="293"/>
      <c r="E172" s="295">
        <f>F167+1</f>
        <v>43093</v>
      </c>
      <c r="F172" s="295">
        <v>43094</v>
      </c>
      <c r="G172" s="51" t="s">
        <v>154</v>
      </c>
      <c r="H172" s="67">
        <f>H174/2</f>
        <v>29.5</v>
      </c>
      <c r="I172" s="300"/>
      <c r="J172" s="312"/>
    </row>
    <row r="173" spans="1:10" x14ac:dyDescent="0.25">
      <c r="A173" s="303"/>
      <c r="B173" s="305"/>
      <c r="C173" s="305"/>
      <c r="D173" s="293"/>
      <c r="E173" s="285"/>
      <c r="F173" s="285"/>
      <c r="G173" s="7" t="s">
        <v>153</v>
      </c>
      <c r="H173" s="68" t="e">
        <f>NA()</f>
        <v>#N/A</v>
      </c>
      <c r="I173" s="300"/>
      <c r="J173" s="312"/>
    </row>
    <row r="174" spans="1:10" x14ac:dyDescent="0.25">
      <c r="A174" s="303"/>
      <c r="B174" s="305"/>
      <c r="C174" s="305"/>
      <c r="D174" s="293"/>
      <c r="E174" s="285"/>
      <c r="F174" s="285"/>
      <c r="G174" s="203" t="s">
        <v>40</v>
      </c>
      <c r="H174" s="68">
        <f>H169+11</f>
        <v>59</v>
      </c>
      <c r="I174" s="300"/>
      <c r="J174" s="312"/>
    </row>
    <row r="175" spans="1:10" x14ac:dyDescent="0.25">
      <c r="A175" s="303"/>
      <c r="B175" s="305"/>
      <c r="C175" s="305"/>
      <c r="D175" s="293"/>
      <c r="E175" s="285"/>
      <c r="F175" s="285"/>
      <c r="G175" s="203" t="s">
        <v>39</v>
      </c>
      <c r="H175" s="68">
        <f>H170+11</f>
        <v>74</v>
      </c>
      <c r="I175" s="300"/>
      <c r="J175" s="312"/>
    </row>
    <row r="176" spans="1:10" ht="15.75" thickBot="1" x14ac:dyDescent="0.3">
      <c r="A176" s="303"/>
      <c r="B176" s="305"/>
      <c r="C176" s="305"/>
      <c r="D176" s="293"/>
      <c r="E176" s="296"/>
      <c r="F176" s="296"/>
      <c r="G176" s="204" t="s">
        <v>41</v>
      </c>
      <c r="H176" s="88" t="e">
        <f>NA()</f>
        <v>#N/A</v>
      </c>
      <c r="I176" s="300"/>
      <c r="J176" s="312"/>
    </row>
    <row r="177" spans="1:10" x14ac:dyDescent="0.25">
      <c r="A177" s="303"/>
      <c r="B177" s="305"/>
      <c r="C177" s="305"/>
      <c r="D177" s="293"/>
      <c r="E177" s="295">
        <f>F172+1</f>
        <v>43095</v>
      </c>
      <c r="F177" s="295">
        <v>43099</v>
      </c>
      <c r="G177" s="51" t="s">
        <v>154</v>
      </c>
      <c r="H177" s="67">
        <f>H179/2</f>
        <v>24</v>
      </c>
      <c r="I177" s="300"/>
      <c r="J177" s="312"/>
    </row>
    <row r="178" spans="1:10" x14ac:dyDescent="0.25">
      <c r="A178" s="303"/>
      <c r="B178" s="305"/>
      <c r="C178" s="305"/>
      <c r="D178" s="293"/>
      <c r="E178" s="285"/>
      <c r="F178" s="285"/>
      <c r="G178" s="7" t="s">
        <v>153</v>
      </c>
      <c r="H178" s="68" t="e">
        <f>NA()</f>
        <v>#N/A</v>
      </c>
      <c r="I178" s="300"/>
      <c r="J178" s="312"/>
    </row>
    <row r="179" spans="1:10" x14ac:dyDescent="0.25">
      <c r="A179" s="303"/>
      <c r="B179" s="305"/>
      <c r="C179" s="305"/>
      <c r="D179" s="293"/>
      <c r="E179" s="285"/>
      <c r="F179" s="285"/>
      <c r="G179" s="203" t="s">
        <v>40</v>
      </c>
      <c r="H179" s="68">
        <v>48</v>
      </c>
      <c r="I179" s="300"/>
      <c r="J179" s="312"/>
    </row>
    <row r="180" spans="1:10" x14ac:dyDescent="0.25">
      <c r="A180" s="303"/>
      <c r="B180" s="305"/>
      <c r="C180" s="305"/>
      <c r="D180" s="293"/>
      <c r="E180" s="285"/>
      <c r="F180" s="285"/>
      <c r="G180" s="203" t="s">
        <v>39</v>
      </c>
      <c r="H180" s="68">
        <v>63</v>
      </c>
      <c r="I180" s="300"/>
      <c r="J180" s="312"/>
    </row>
    <row r="181" spans="1:10" ht="15.75" thickBot="1" x14ac:dyDescent="0.3">
      <c r="A181" s="303"/>
      <c r="B181" s="305"/>
      <c r="C181" s="305"/>
      <c r="D181" s="293"/>
      <c r="E181" s="296"/>
      <c r="F181" s="296"/>
      <c r="G181" s="204" t="s">
        <v>41</v>
      </c>
      <c r="H181" s="88" t="e">
        <f>NA()</f>
        <v>#N/A</v>
      </c>
      <c r="I181" s="300"/>
      <c r="J181" s="312"/>
    </row>
    <row r="182" spans="1:10" x14ac:dyDescent="0.25">
      <c r="A182" s="303"/>
      <c r="B182" s="305"/>
      <c r="C182" s="305"/>
      <c r="D182" s="293"/>
      <c r="E182" s="295">
        <f>F177+1</f>
        <v>43100</v>
      </c>
      <c r="F182" s="295">
        <v>43100</v>
      </c>
      <c r="G182" s="51" t="s">
        <v>154</v>
      </c>
      <c r="H182" s="67">
        <f>H184/2</f>
        <v>29.5</v>
      </c>
      <c r="I182" s="300"/>
      <c r="J182" s="312"/>
    </row>
    <row r="183" spans="1:10" x14ac:dyDescent="0.25">
      <c r="A183" s="303"/>
      <c r="B183" s="305"/>
      <c r="C183" s="305"/>
      <c r="D183" s="293"/>
      <c r="E183" s="285"/>
      <c r="F183" s="285"/>
      <c r="G183" s="7" t="s">
        <v>153</v>
      </c>
      <c r="H183" s="68" t="e">
        <f>NA()</f>
        <v>#N/A</v>
      </c>
      <c r="I183" s="300"/>
      <c r="J183" s="312"/>
    </row>
    <row r="184" spans="1:10" x14ac:dyDescent="0.25">
      <c r="A184" s="303"/>
      <c r="B184" s="305"/>
      <c r="C184" s="305"/>
      <c r="D184" s="293"/>
      <c r="E184" s="285"/>
      <c r="F184" s="285"/>
      <c r="G184" s="203" t="s">
        <v>40</v>
      </c>
      <c r="H184" s="68">
        <f>H179+11</f>
        <v>59</v>
      </c>
      <c r="I184" s="300"/>
      <c r="J184" s="312"/>
    </row>
    <row r="185" spans="1:10" x14ac:dyDescent="0.25">
      <c r="A185" s="303"/>
      <c r="B185" s="305"/>
      <c r="C185" s="305"/>
      <c r="D185" s="293"/>
      <c r="E185" s="285"/>
      <c r="F185" s="285"/>
      <c r="G185" s="203" t="s">
        <v>39</v>
      </c>
      <c r="H185" s="68">
        <f>H180+11</f>
        <v>74</v>
      </c>
      <c r="I185" s="300"/>
      <c r="J185" s="312"/>
    </row>
    <row r="186" spans="1:10" ht="15.75" thickBot="1" x14ac:dyDescent="0.3">
      <c r="A186" s="303"/>
      <c r="B186" s="305"/>
      <c r="C186" s="305"/>
      <c r="D186" s="293"/>
      <c r="E186" s="296"/>
      <c r="F186" s="296"/>
      <c r="G186" s="204" t="s">
        <v>41</v>
      </c>
      <c r="H186" s="88" t="e">
        <f>NA()</f>
        <v>#N/A</v>
      </c>
      <c r="I186" s="300"/>
      <c r="J186" s="312"/>
    </row>
    <row r="187" spans="1:10" x14ac:dyDescent="0.25">
      <c r="A187" s="303"/>
      <c r="B187" s="305"/>
      <c r="C187" s="305"/>
      <c r="D187" s="293"/>
      <c r="E187" s="295">
        <f>F182+1</f>
        <v>43101</v>
      </c>
      <c r="F187" s="295">
        <v>43174</v>
      </c>
      <c r="G187" s="51" t="s">
        <v>154</v>
      </c>
      <c r="H187" s="67">
        <f>H189/2</f>
        <v>24</v>
      </c>
      <c r="I187" s="300"/>
      <c r="J187" s="312"/>
    </row>
    <row r="188" spans="1:10" x14ac:dyDescent="0.25">
      <c r="A188" s="303"/>
      <c r="B188" s="305"/>
      <c r="C188" s="305"/>
      <c r="D188" s="293"/>
      <c r="E188" s="285"/>
      <c r="F188" s="285"/>
      <c r="G188" s="7" t="s">
        <v>153</v>
      </c>
      <c r="H188" s="68" t="e">
        <f>NA()</f>
        <v>#N/A</v>
      </c>
      <c r="I188" s="300"/>
      <c r="J188" s="312"/>
    </row>
    <row r="189" spans="1:10" x14ac:dyDescent="0.25">
      <c r="A189" s="303"/>
      <c r="B189" s="305"/>
      <c r="C189" s="305"/>
      <c r="D189" s="293"/>
      <c r="E189" s="285"/>
      <c r="F189" s="285"/>
      <c r="G189" s="203" t="s">
        <v>40</v>
      </c>
      <c r="H189" s="68">
        <v>48</v>
      </c>
      <c r="I189" s="300"/>
      <c r="J189" s="312"/>
    </row>
    <row r="190" spans="1:10" x14ac:dyDescent="0.25">
      <c r="A190" s="303"/>
      <c r="B190" s="305"/>
      <c r="C190" s="305"/>
      <c r="D190" s="293"/>
      <c r="E190" s="285"/>
      <c r="F190" s="285"/>
      <c r="G190" s="203" t="s">
        <v>39</v>
      </c>
      <c r="H190" s="68">
        <v>63</v>
      </c>
      <c r="I190" s="300"/>
      <c r="J190" s="312"/>
    </row>
    <row r="191" spans="1:10" ht="15.75" thickBot="1" x14ac:dyDescent="0.3">
      <c r="A191" s="303"/>
      <c r="B191" s="305"/>
      <c r="C191" s="305"/>
      <c r="D191" s="293"/>
      <c r="E191" s="296"/>
      <c r="F191" s="296"/>
      <c r="G191" s="204" t="s">
        <v>41</v>
      </c>
      <c r="H191" s="88" t="e">
        <f>NA()</f>
        <v>#N/A</v>
      </c>
      <c r="I191" s="300"/>
      <c r="J191" s="312"/>
    </row>
    <row r="192" spans="1:10" x14ac:dyDescent="0.25">
      <c r="A192" s="303"/>
      <c r="B192" s="305"/>
      <c r="C192" s="305"/>
      <c r="D192" s="307"/>
      <c r="E192" s="295">
        <f>F187+1</f>
        <v>43175</v>
      </c>
      <c r="F192" s="295">
        <v>43220</v>
      </c>
      <c r="G192" s="51" t="s">
        <v>154</v>
      </c>
      <c r="H192" s="67">
        <f>H194/2</f>
        <v>21.5</v>
      </c>
      <c r="I192" s="300"/>
      <c r="J192" s="312"/>
    </row>
    <row r="193" spans="1:10" x14ac:dyDescent="0.25">
      <c r="A193" s="303"/>
      <c r="B193" s="305"/>
      <c r="C193" s="305"/>
      <c r="D193" s="307"/>
      <c r="E193" s="285"/>
      <c r="F193" s="285"/>
      <c r="G193" s="7" t="s">
        <v>153</v>
      </c>
      <c r="H193" s="68" t="e">
        <f>NA()</f>
        <v>#N/A</v>
      </c>
      <c r="I193" s="300"/>
      <c r="J193" s="312"/>
    </row>
    <row r="194" spans="1:10" x14ac:dyDescent="0.25">
      <c r="A194" s="303"/>
      <c r="B194" s="305"/>
      <c r="C194" s="305"/>
      <c r="D194" s="307"/>
      <c r="E194" s="285"/>
      <c r="F194" s="285"/>
      <c r="G194" s="203" t="s">
        <v>40</v>
      </c>
      <c r="H194" s="68">
        <v>43</v>
      </c>
      <c r="I194" s="300"/>
      <c r="J194" s="312"/>
    </row>
    <row r="195" spans="1:10" x14ac:dyDescent="0.25">
      <c r="A195" s="303"/>
      <c r="B195" s="305"/>
      <c r="C195" s="305"/>
      <c r="D195" s="307"/>
      <c r="E195" s="285"/>
      <c r="F195" s="285"/>
      <c r="G195" s="203" t="s">
        <v>39</v>
      </c>
      <c r="H195" s="68">
        <v>52</v>
      </c>
      <c r="I195" s="300"/>
      <c r="J195" s="312"/>
    </row>
    <row r="196" spans="1:10" ht="15.75" thickBot="1" x14ac:dyDescent="0.3">
      <c r="A196" s="303"/>
      <c r="B196" s="305"/>
      <c r="C196" s="305"/>
      <c r="D196" s="308"/>
      <c r="E196" s="297"/>
      <c r="F196" s="297"/>
      <c r="G196" s="204" t="s">
        <v>41</v>
      </c>
      <c r="H196" s="88" t="e">
        <f>NA()</f>
        <v>#N/A</v>
      </c>
      <c r="I196" s="301"/>
      <c r="J196" s="312"/>
    </row>
    <row r="197" spans="1:10" ht="15.75" thickBot="1" x14ac:dyDescent="0.3">
      <c r="A197" s="12" t="s">
        <v>140</v>
      </c>
      <c r="B197" s="13" t="e">
        <f>NA()</f>
        <v>#N/A</v>
      </c>
      <c r="C197" s="13"/>
      <c r="D197" s="13"/>
      <c r="E197" s="14"/>
      <c r="F197" s="14"/>
      <c r="G197" s="15"/>
      <c r="H197" s="16"/>
      <c r="I197" s="17"/>
      <c r="J197" s="8"/>
    </row>
    <row r="198" spans="1:10" x14ac:dyDescent="0.25">
      <c r="A198" s="302" t="s">
        <v>53</v>
      </c>
      <c r="B198" s="304" t="s">
        <v>37</v>
      </c>
      <c r="C198" s="304" t="s">
        <v>157</v>
      </c>
      <c r="D198" s="291" t="s">
        <v>38</v>
      </c>
      <c r="E198" s="298">
        <v>43040</v>
      </c>
      <c r="F198" s="298">
        <v>43069</v>
      </c>
      <c r="G198" s="11" t="s">
        <v>154</v>
      </c>
      <c r="H198" s="67">
        <f>H200/2</f>
        <v>22.5</v>
      </c>
      <c r="I198" s="299"/>
      <c r="J198" s="311" t="s">
        <v>127</v>
      </c>
    </row>
    <row r="199" spans="1:10" x14ac:dyDescent="0.25">
      <c r="A199" s="303"/>
      <c r="B199" s="305"/>
      <c r="C199" s="305"/>
      <c r="D199" s="306"/>
      <c r="E199" s="285"/>
      <c r="F199" s="285"/>
      <c r="G199" s="7" t="s">
        <v>153</v>
      </c>
      <c r="H199" s="68" t="e">
        <f>NA()</f>
        <v>#N/A</v>
      </c>
      <c r="I199" s="300"/>
      <c r="J199" s="312"/>
    </row>
    <row r="200" spans="1:10" x14ac:dyDescent="0.25">
      <c r="A200" s="303"/>
      <c r="B200" s="305"/>
      <c r="C200" s="305"/>
      <c r="D200" s="307"/>
      <c r="E200" s="285"/>
      <c r="F200" s="285"/>
      <c r="G200" s="100" t="s">
        <v>40</v>
      </c>
      <c r="H200" s="68">
        <v>45</v>
      </c>
      <c r="I200" s="300"/>
      <c r="J200" s="312"/>
    </row>
    <row r="201" spans="1:10" x14ac:dyDescent="0.25">
      <c r="A201" s="303"/>
      <c r="B201" s="305"/>
      <c r="C201" s="305"/>
      <c r="D201" s="307"/>
      <c r="E201" s="285"/>
      <c r="F201" s="285"/>
      <c r="G201" s="100" t="s">
        <v>39</v>
      </c>
      <c r="H201" s="68">
        <v>60</v>
      </c>
      <c r="I201" s="300"/>
      <c r="J201" s="312"/>
    </row>
    <row r="202" spans="1:10" ht="15.75" thickBot="1" x14ac:dyDescent="0.3">
      <c r="A202" s="303"/>
      <c r="B202" s="305"/>
      <c r="C202" s="305"/>
      <c r="D202" s="307"/>
      <c r="E202" s="296"/>
      <c r="F202" s="296"/>
      <c r="G202" s="101" t="s">
        <v>41</v>
      </c>
      <c r="H202" s="88" t="e">
        <f>NA()</f>
        <v>#N/A</v>
      </c>
      <c r="I202" s="300"/>
      <c r="J202" s="312"/>
    </row>
    <row r="203" spans="1:10" x14ac:dyDescent="0.25">
      <c r="A203" s="303"/>
      <c r="B203" s="305"/>
      <c r="C203" s="305"/>
      <c r="D203" s="307"/>
      <c r="E203" s="295">
        <f>F198+1</f>
        <v>43070</v>
      </c>
      <c r="F203" s="295">
        <v>43090</v>
      </c>
      <c r="G203" s="51" t="s">
        <v>154</v>
      </c>
      <c r="H203" s="67">
        <f>H205/2</f>
        <v>20</v>
      </c>
      <c r="I203" s="300"/>
      <c r="J203" s="312"/>
    </row>
    <row r="204" spans="1:10" x14ac:dyDescent="0.25">
      <c r="A204" s="303"/>
      <c r="B204" s="305"/>
      <c r="C204" s="305"/>
      <c r="D204" s="307"/>
      <c r="E204" s="285"/>
      <c r="F204" s="285"/>
      <c r="G204" s="7" t="s">
        <v>153</v>
      </c>
      <c r="H204" s="68" t="e">
        <f>NA()</f>
        <v>#N/A</v>
      </c>
      <c r="I204" s="300"/>
      <c r="J204" s="312"/>
    </row>
    <row r="205" spans="1:10" x14ac:dyDescent="0.25">
      <c r="A205" s="303"/>
      <c r="B205" s="305"/>
      <c r="C205" s="305"/>
      <c r="D205" s="307"/>
      <c r="E205" s="285"/>
      <c r="F205" s="285"/>
      <c r="G205" s="100" t="s">
        <v>40</v>
      </c>
      <c r="H205" s="68">
        <v>40</v>
      </c>
      <c r="I205" s="300"/>
      <c r="J205" s="312"/>
    </row>
    <row r="206" spans="1:10" x14ac:dyDescent="0.25">
      <c r="A206" s="303"/>
      <c r="B206" s="305"/>
      <c r="C206" s="305"/>
      <c r="D206" s="307"/>
      <c r="E206" s="285"/>
      <c r="F206" s="285"/>
      <c r="G206" s="100" t="s">
        <v>39</v>
      </c>
      <c r="H206" s="68">
        <v>50</v>
      </c>
      <c r="I206" s="300"/>
      <c r="J206" s="312"/>
    </row>
    <row r="207" spans="1:10" ht="15.75" thickBot="1" x14ac:dyDescent="0.3">
      <c r="A207" s="303"/>
      <c r="B207" s="305"/>
      <c r="C207" s="305"/>
      <c r="D207" s="307"/>
      <c r="E207" s="296"/>
      <c r="F207" s="296"/>
      <c r="G207" s="101" t="s">
        <v>41</v>
      </c>
      <c r="H207" s="88" t="e">
        <f>NA()</f>
        <v>#N/A</v>
      </c>
      <c r="I207" s="300"/>
      <c r="J207" s="312"/>
    </row>
    <row r="208" spans="1:10" x14ac:dyDescent="0.25">
      <c r="A208" s="303"/>
      <c r="B208" s="305"/>
      <c r="C208" s="305"/>
      <c r="D208" s="293"/>
      <c r="E208" s="295">
        <f>F203+1</f>
        <v>43091</v>
      </c>
      <c r="F208" s="295">
        <v>43092</v>
      </c>
      <c r="G208" s="51" t="s">
        <v>154</v>
      </c>
      <c r="H208" s="67">
        <f>H210/2</f>
        <v>22.5</v>
      </c>
      <c r="I208" s="300"/>
      <c r="J208" s="312"/>
    </row>
    <row r="209" spans="1:10" x14ac:dyDescent="0.25">
      <c r="A209" s="303"/>
      <c r="B209" s="305"/>
      <c r="C209" s="305"/>
      <c r="D209" s="293"/>
      <c r="E209" s="285"/>
      <c r="F209" s="285"/>
      <c r="G209" s="7" t="s">
        <v>153</v>
      </c>
      <c r="H209" s="68" t="e">
        <f>NA()</f>
        <v>#N/A</v>
      </c>
      <c r="I209" s="300"/>
      <c r="J209" s="312"/>
    </row>
    <row r="210" spans="1:10" x14ac:dyDescent="0.25">
      <c r="A210" s="303"/>
      <c r="B210" s="305"/>
      <c r="C210" s="305"/>
      <c r="D210" s="293"/>
      <c r="E210" s="285"/>
      <c r="F210" s="285"/>
      <c r="G210" s="100" t="s">
        <v>40</v>
      </c>
      <c r="H210" s="68">
        <v>45</v>
      </c>
      <c r="I210" s="300"/>
      <c r="J210" s="312"/>
    </row>
    <row r="211" spans="1:10" x14ac:dyDescent="0.25">
      <c r="A211" s="303"/>
      <c r="B211" s="305"/>
      <c r="C211" s="305"/>
      <c r="D211" s="293"/>
      <c r="E211" s="285"/>
      <c r="F211" s="285"/>
      <c r="G211" s="100" t="s">
        <v>39</v>
      </c>
      <c r="H211" s="68">
        <v>60</v>
      </c>
      <c r="I211" s="300"/>
      <c r="J211" s="312"/>
    </row>
    <row r="212" spans="1:10" ht="15.75" thickBot="1" x14ac:dyDescent="0.3">
      <c r="A212" s="303"/>
      <c r="B212" s="305"/>
      <c r="C212" s="305"/>
      <c r="D212" s="293"/>
      <c r="E212" s="296"/>
      <c r="F212" s="296"/>
      <c r="G212" s="101" t="s">
        <v>41</v>
      </c>
      <c r="H212" s="88" t="e">
        <f>NA()</f>
        <v>#N/A</v>
      </c>
      <c r="I212" s="300"/>
      <c r="J212" s="312"/>
    </row>
    <row r="213" spans="1:10" x14ac:dyDescent="0.25">
      <c r="A213" s="303"/>
      <c r="B213" s="305"/>
      <c r="C213" s="305"/>
      <c r="D213" s="293"/>
      <c r="E213" s="295">
        <f>F208+1</f>
        <v>43093</v>
      </c>
      <c r="F213" s="295">
        <v>43094</v>
      </c>
      <c r="G213" s="51" t="s">
        <v>154</v>
      </c>
      <c r="H213" s="67">
        <f>H215/2</f>
        <v>28</v>
      </c>
      <c r="I213" s="300"/>
      <c r="J213" s="312"/>
    </row>
    <row r="214" spans="1:10" x14ac:dyDescent="0.25">
      <c r="A214" s="303"/>
      <c r="B214" s="305"/>
      <c r="C214" s="305"/>
      <c r="D214" s="293"/>
      <c r="E214" s="285"/>
      <c r="F214" s="285"/>
      <c r="G214" s="7" t="s">
        <v>153</v>
      </c>
      <c r="H214" s="68" t="e">
        <f>NA()</f>
        <v>#N/A</v>
      </c>
      <c r="I214" s="300"/>
      <c r="J214" s="312"/>
    </row>
    <row r="215" spans="1:10" x14ac:dyDescent="0.25">
      <c r="A215" s="303"/>
      <c r="B215" s="305"/>
      <c r="C215" s="305"/>
      <c r="D215" s="293"/>
      <c r="E215" s="285"/>
      <c r="F215" s="285"/>
      <c r="G215" s="100" t="s">
        <v>40</v>
      </c>
      <c r="H215" s="68">
        <f>H210+11</f>
        <v>56</v>
      </c>
      <c r="I215" s="300"/>
      <c r="J215" s="312"/>
    </row>
    <row r="216" spans="1:10" x14ac:dyDescent="0.25">
      <c r="A216" s="303"/>
      <c r="B216" s="305"/>
      <c r="C216" s="305"/>
      <c r="D216" s="293"/>
      <c r="E216" s="285"/>
      <c r="F216" s="285"/>
      <c r="G216" s="100" t="s">
        <v>39</v>
      </c>
      <c r="H216" s="68">
        <f>H211+11</f>
        <v>71</v>
      </c>
      <c r="I216" s="300"/>
      <c r="J216" s="312"/>
    </row>
    <row r="217" spans="1:10" ht="15.75" thickBot="1" x14ac:dyDescent="0.3">
      <c r="A217" s="303"/>
      <c r="B217" s="305"/>
      <c r="C217" s="305"/>
      <c r="D217" s="293"/>
      <c r="E217" s="296"/>
      <c r="F217" s="296"/>
      <c r="G217" s="101" t="s">
        <v>41</v>
      </c>
      <c r="H217" s="88" t="e">
        <f>NA()</f>
        <v>#N/A</v>
      </c>
      <c r="I217" s="300"/>
      <c r="J217" s="312"/>
    </row>
    <row r="218" spans="1:10" x14ac:dyDescent="0.25">
      <c r="A218" s="303"/>
      <c r="B218" s="305"/>
      <c r="C218" s="305"/>
      <c r="D218" s="293"/>
      <c r="E218" s="295">
        <f>F213+1</f>
        <v>43095</v>
      </c>
      <c r="F218" s="295">
        <v>43099</v>
      </c>
      <c r="G218" s="51" t="s">
        <v>154</v>
      </c>
      <c r="H218" s="67">
        <f>H220/2</f>
        <v>22.5</v>
      </c>
      <c r="I218" s="300"/>
      <c r="J218" s="312"/>
    </row>
    <row r="219" spans="1:10" x14ac:dyDescent="0.25">
      <c r="A219" s="303"/>
      <c r="B219" s="305"/>
      <c r="C219" s="305"/>
      <c r="D219" s="293"/>
      <c r="E219" s="285"/>
      <c r="F219" s="285"/>
      <c r="G219" s="7" t="s">
        <v>153</v>
      </c>
      <c r="H219" s="68" t="e">
        <f>NA()</f>
        <v>#N/A</v>
      </c>
      <c r="I219" s="300"/>
      <c r="J219" s="312"/>
    </row>
    <row r="220" spans="1:10" x14ac:dyDescent="0.25">
      <c r="A220" s="303"/>
      <c r="B220" s="305"/>
      <c r="C220" s="305"/>
      <c r="D220" s="293"/>
      <c r="E220" s="285"/>
      <c r="F220" s="285"/>
      <c r="G220" s="100" t="s">
        <v>40</v>
      </c>
      <c r="H220" s="68">
        <v>45</v>
      </c>
      <c r="I220" s="300"/>
      <c r="J220" s="312"/>
    </row>
    <row r="221" spans="1:10" x14ac:dyDescent="0.25">
      <c r="A221" s="303"/>
      <c r="B221" s="305"/>
      <c r="C221" s="305"/>
      <c r="D221" s="293"/>
      <c r="E221" s="285"/>
      <c r="F221" s="285"/>
      <c r="G221" s="100" t="s">
        <v>39</v>
      </c>
      <c r="H221" s="68">
        <v>60</v>
      </c>
      <c r="I221" s="300"/>
      <c r="J221" s="312"/>
    </row>
    <row r="222" spans="1:10" ht="15.75" thickBot="1" x14ac:dyDescent="0.3">
      <c r="A222" s="303"/>
      <c r="B222" s="305"/>
      <c r="C222" s="305"/>
      <c r="D222" s="293"/>
      <c r="E222" s="296"/>
      <c r="F222" s="296"/>
      <c r="G222" s="101" t="s">
        <v>41</v>
      </c>
      <c r="H222" s="88" t="e">
        <f>NA()</f>
        <v>#N/A</v>
      </c>
      <c r="I222" s="300"/>
      <c r="J222" s="312"/>
    </row>
    <row r="223" spans="1:10" x14ac:dyDescent="0.25">
      <c r="A223" s="303"/>
      <c r="B223" s="305"/>
      <c r="C223" s="305"/>
      <c r="D223" s="293"/>
      <c r="E223" s="295">
        <f>F218+1</f>
        <v>43100</v>
      </c>
      <c r="F223" s="295">
        <v>43100</v>
      </c>
      <c r="G223" s="51" t="s">
        <v>154</v>
      </c>
      <c r="H223" s="67">
        <f>H225/2</f>
        <v>28</v>
      </c>
      <c r="I223" s="300"/>
      <c r="J223" s="312"/>
    </row>
    <row r="224" spans="1:10" x14ac:dyDescent="0.25">
      <c r="A224" s="303"/>
      <c r="B224" s="305"/>
      <c r="C224" s="305"/>
      <c r="D224" s="293"/>
      <c r="E224" s="285"/>
      <c r="F224" s="285"/>
      <c r="G224" s="7" t="s">
        <v>153</v>
      </c>
      <c r="H224" s="68" t="e">
        <f>NA()</f>
        <v>#N/A</v>
      </c>
      <c r="I224" s="300"/>
      <c r="J224" s="312"/>
    </row>
    <row r="225" spans="1:10" x14ac:dyDescent="0.25">
      <c r="A225" s="303"/>
      <c r="B225" s="305"/>
      <c r="C225" s="305"/>
      <c r="D225" s="293"/>
      <c r="E225" s="285"/>
      <c r="F225" s="285"/>
      <c r="G225" s="100" t="s">
        <v>40</v>
      </c>
      <c r="H225" s="68">
        <f>H220+11</f>
        <v>56</v>
      </c>
      <c r="I225" s="300"/>
      <c r="J225" s="312"/>
    </row>
    <row r="226" spans="1:10" x14ac:dyDescent="0.25">
      <c r="A226" s="303"/>
      <c r="B226" s="305"/>
      <c r="C226" s="305"/>
      <c r="D226" s="293"/>
      <c r="E226" s="285"/>
      <c r="F226" s="285"/>
      <c r="G226" s="100" t="s">
        <v>39</v>
      </c>
      <c r="H226" s="68">
        <f>H221+11</f>
        <v>71</v>
      </c>
      <c r="I226" s="300"/>
      <c r="J226" s="312"/>
    </row>
    <row r="227" spans="1:10" ht="15.75" thickBot="1" x14ac:dyDescent="0.3">
      <c r="A227" s="303"/>
      <c r="B227" s="305"/>
      <c r="C227" s="305"/>
      <c r="D227" s="293"/>
      <c r="E227" s="296"/>
      <c r="F227" s="296"/>
      <c r="G227" s="101" t="s">
        <v>41</v>
      </c>
      <c r="H227" s="88" t="e">
        <f>NA()</f>
        <v>#N/A</v>
      </c>
      <c r="I227" s="300"/>
      <c r="J227" s="312"/>
    </row>
    <row r="228" spans="1:10" x14ac:dyDescent="0.25">
      <c r="A228" s="303"/>
      <c r="B228" s="305"/>
      <c r="C228" s="305"/>
      <c r="D228" s="293"/>
      <c r="E228" s="295">
        <f>F223+1</f>
        <v>43101</v>
      </c>
      <c r="F228" s="295">
        <v>43174</v>
      </c>
      <c r="G228" s="51" t="s">
        <v>154</v>
      </c>
      <c r="H228" s="67">
        <f>H230/2</f>
        <v>22.5</v>
      </c>
      <c r="I228" s="300"/>
      <c r="J228" s="312"/>
    </row>
    <row r="229" spans="1:10" x14ac:dyDescent="0.25">
      <c r="A229" s="303"/>
      <c r="B229" s="305"/>
      <c r="C229" s="305"/>
      <c r="D229" s="293"/>
      <c r="E229" s="285"/>
      <c r="F229" s="285"/>
      <c r="G229" s="7" t="s">
        <v>153</v>
      </c>
      <c r="H229" s="68" t="e">
        <f>NA()</f>
        <v>#N/A</v>
      </c>
      <c r="I229" s="300"/>
      <c r="J229" s="312"/>
    </row>
    <row r="230" spans="1:10" x14ac:dyDescent="0.25">
      <c r="A230" s="303"/>
      <c r="B230" s="305"/>
      <c r="C230" s="305"/>
      <c r="D230" s="293"/>
      <c r="E230" s="285"/>
      <c r="F230" s="285"/>
      <c r="G230" s="100" t="s">
        <v>40</v>
      </c>
      <c r="H230" s="68">
        <v>45</v>
      </c>
      <c r="I230" s="300"/>
      <c r="J230" s="312"/>
    </row>
    <row r="231" spans="1:10" x14ac:dyDescent="0.25">
      <c r="A231" s="303"/>
      <c r="B231" s="305"/>
      <c r="C231" s="305"/>
      <c r="D231" s="293"/>
      <c r="E231" s="285"/>
      <c r="F231" s="285"/>
      <c r="G231" s="100" t="s">
        <v>39</v>
      </c>
      <c r="H231" s="68">
        <v>60</v>
      </c>
      <c r="I231" s="300"/>
      <c r="J231" s="312"/>
    </row>
    <row r="232" spans="1:10" ht="15.75" thickBot="1" x14ac:dyDescent="0.3">
      <c r="A232" s="303"/>
      <c r="B232" s="305"/>
      <c r="C232" s="305"/>
      <c r="D232" s="293"/>
      <c r="E232" s="296"/>
      <c r="F232" s="296"/>
      <c r="G232" s="101" t="s">
        <v>41</v>
      </c>
      <c r="H232" s="88" t="e">
        <f>NA()</f>
        <v>#N/A</v>
      </c>
      <c r="I232" s="300"/>
      <c r="J232" s="312"/>
    </row>
    <row r="233" spans="1:10" x14ac:dyDescent="0.25">
      <c r="A233" s="303"/>
      <c r="B233" s="305"/>
      <c r="C233" s="305"/>
      <c r="D233" s="307"/>
      <c r="E233" s="295">
        <f>F228+1</f>
        <v>43175</v>
      </c>
      <c r="F233" s="295">
        <v>43220</v>
      </c>
      <c r="G233" s="51" t="s">
        <v>154</v>
      </c>
      <c r="H233" s="67">
        <f>H235/2</f>
        <v>20</v>
      </c>
      <c r="I233" s="300"/>
      <c r="J233" s="312"/>
    </row>
    <row r="234" spans="1:10" x14ac:dyDescent="0.25">
      <c r="A234" s="303"/>
      <c r="B234" s="305"/>
      <c r="C234" s="305"/>
      <c r="D234" s="307"/>
      <c r="E234" s="285"/>
      <c r="F234" s="285"/>
      <c r="G234" s="7" t="s">
        <v>153</v>
      </c>
      <c r="H234" s="68" t="e">
        <f>NA()</f>
        <v>#N/A</v>
      </c>
      <c r="I234" s="300"/>
      <c r="J234" s="312"/>
    </row>
    <row r="235" spans="1:10" x14ac:dyDescent="0.25">
      <c r="A235" s="303"/>
      <c r="B235" s="305"/>
      <c r="C235" s="305"/>
      <c r="D235" s="307"/>
      <c r="E235" s="285"/>
      <c r="F235" s="285"/>
      <c r="G235" s="100" t="s">
        <v>40</v>
      </c>
      <c r="H235" s="68">
        <v>40</v>
      </c>
      <c r="I235" s="300"/>
      <c r="J235" s="312"/>
    </row>
    <row r="236" spans="1:10" x14ac:dyDescent="0.25">
      <c r="A236" s="303"/>
      <c r="B236" s="305"/>
      <c r="C236" s="305"/>
      <c r="D236" s="307"/>
      <c r="E236" s="285"/>
      <c r="F236" s="285"/>
      <c r="G236" s="100" t="s">
        <v>39</v>
      </c>
      <c r="H236" s="68">
        <v>50</v>
      </c>
      <c r="I236" s="300"/>
      <c r="J236" s="312"/>
    </row>
    <row r="237" spans="1:10" ht="15.75" thickBot="1" x14ac:dyDescent="0.3">
      <c r="A237" s="303"/>
      <c r="B237" s="305"/>
      <c r="C237" s="305"/>
      <c r="D237" s="308"/>
      <c r="E237" s="297"/>
      <c r="F237" s="297"/>
      <c r="G237" s="101" t="s">
        <v>41</v>
      </c>
      <c r="H237" s="88" t="e">
        <f>NA()</f>
        <v>#N/A</v>
      </c>
      <c r="I237" s="301"/>
      <c r="J237" s="312"/>
    </row>
    <row r="238" spans="1:10" x14ac:dyDescent="0.25">
      <c r="A238" s="303"/>
      <c r="B238" s="305"/>
      <c r="C238" s="305"/>
      <c r="D238" s="291" t="s">
        <v>209</v>
      </c>
      <c r="E238" s="298">
        <v>43040</v>
      </c>
      <c r="F238" s="298">
        <v>43069</v>
      </c>
      <c r="G238" s="11" t="s">
        <v>154</v>
      </c>
      <c r="H238" s="67">
        <f>H240/2</f>
        <v>24</v>
      </c>
      <c r="I238" s="299"/>
      <c r="J238" s="312"/>
    </row>
    <row r="239" spans="1:10" x14ac:dyDescent="0.25">
      <c r="A239" s="303"/>
      <c r="B239" s="305"/>
      <c r="C239" s="305"/>
      <c r="D239" s="306"/>
      <c r="E239" s="285"/>
      <c r="F239" s="285"/>
      <c r="G239" s="7" t="s">
        <v>153</v>
      </c>
      <c r="H239" s="68" t="e">
        <f>NA()</f>
        <v>#N/A</v>
      </c>
      <c r="I239" s="300"/>
      <c r="J239" s="312"/>
    </row>
    <row r="240" spans="1:10" x14ac:dyDescent="0.25">
      <c r="A240" s="303"/>
      <c r="B240" s="305"/>
      <c r="C240" s="305"/>
      <c r="D240" s="307"/>
      <c r="E240" s="285"/>
      <c r="F240" s="285"/>
      <c r="G240" s="100" t="s">
        <v>40</v>
      </c>
      <c r="H240" s="68">
        <v>48</v>
      </c>
      <c r="I240" s="300"/>
      <c r="J240" s="312"/>
    </row>
    <row r="241" spans="1:10" x14ac:dyDescent="0.25">
      <c r="A241" s="303"/>
      <c r="B241" s="305"/>
      <c r="C241" s="305"/>
      <c r="D241" s="307"/>
      <c r="E241" s="285"/>
      <c r="F241" s="285"/>
      <c r="G241" s="100" t="s">
        <v>39</v>
      </c>
      <c r="H241" s="68">
        <v>63</v>
      </c>
      <c r="I241" s="300"/>
      <c r="J241" s="312"/>
    </row>
    <row r="242" spans="1:10" ht="15.75" thickBot="1" x14ac:dyDescent="0.3">
      <c r="A242" s="303"/>
      <c r="B242" s="305"/>
      <c r="C242" s="305"/>
      <c r="D242" s="307"/>
      <c r="E242" s="296"/>
      <c r="F242" s="296"/>
      <c r="G242" s="101" t="s">
        <v>41</v>
      </c>
      <c r="H242" s="88" t="e">
        <f>NA()</f>
        <v>#N/A</v>
      </c>
      <c r="I242" s="300"/>
      <c r="J242" s="312"/>
    </row>
    <row r="243" spans="1:10" x14ac:dyDescent="0.25">
      <c r="A243" s="303"/>
      <c r="B243" s="305"/>
      <c r="C243" s="305"/>
      <c r="D243" s="307"/>
      <c r="E243" s="295">
        <f>F238+1</f>
        <v>43070</v>
      </c>
      <c r="F243" s="295">
        <v>43090</v>
      </c>
      <c r="G243" s="51" t="s">
        <v>154</v>
      </c>
      <c r="H243" s="67">
        <f>H245/2</f>
        <v>21.5</v>
      </c>
      <c r="I243" s="300"/>
      <c r="J243" s="312"/>
    </row>
    <row r="244" spans="1:10" x14ac:dyDescent="0.25">
      <c r="A244" s="303"/>
      <c r="B244" s="305"/>
      <c r="C244" s="305"/>
      <c r="D244" s="307"/>
      <c r="E244" s="285"/>
      <c r="F244" s="285"/>
      <c r="G244" s="7" t="s">
        <v>153</v>
      </c>
      <c r="H244" s="68" t="e">
        <f>NA()</f>
        <v>#N/A</v>
      </c>
      <c r="I244" s="300"/>
      <c r="J244" s="312"/>
    </row>
    <row r="245" spans="1:10" x14ac:dyDescent="0.25">
      <c r="A245" s="303"/>
      <c r="B245" s="305"/>
      <c r="C245" s="305"/>
      <c r="D245" s="307"/>
      <c r="E245" s="285"/>
      <c r="F245" s="285"/>
      <c r="G245" s="100" t="s">
        <v>40</v>
      </c>
      <c r="H245" s="68">
        <v>43</v>
      </c>
      <c r="I245" s="300"/>
      <c r="J245" s="312"/>
    </row>
    <row r="246" spans="1:10" x14ac:dyDescent="0.25">
      <c r="A246" s="303"/>
      <c r="B246" s="305"/>
      <c r="C246" s="305"/>
      <c r="D246" s="307"/>
      <c r="E246" s="285"/>
      <c r="F246" s="285"/>
      <c r="G246" s="100" t="s">
        <v>39</v>
      </c>
      <c r="H246" s="68">
        <v>52</v>
      </c>
      <c r="I246" s="300"/>
      <c r="J246" s="312"/>
    </row>
    <row r="247" spans="1:10" ht="15.75" thickBot="1" x14ac:dyDescent="0.3">
      <c r="A247" s="303"/>
      <c r="B247" s="305"/>
      <c r="C247" s="305"/>
      <c r="D247" s="307"/>
      <c r="E247" s="296"/>
      <c r="F247" s="296"/>
      <c r="G247" s="101" t="s">
        <v>41</v>
      </c>
      <c r="H247" s="88" t="e">
        <f>NA()</f>
        <v>#N/A</v>
      </c>
      <c r="I247" s="300"/>
      <c r="J247" s="312"/>
    </row>
    <row r="248" spans="1:10" x14ac:dyDescent="0.25">
      <c r="A248" s="303"/>
      <c r="B248" s="305"/>
      <c r="C248" s="305"/>
      <c r="D248" s="293"/>
      <c r="E248" s="295">
        <f>F243+1</f>
        <v>43091</v>
      </c>
      <c r="F248" s="295">
        <v>43092</v>
      </c>
      <c r="G248" s="51" t="s">
        <v>154</v>
      </c>
      <c r="H248" s="67">
        <f>H250/2</f>
        <v>24</v>
      </c>
      <c r="I248" s="300"/>
      <c r="J248" s="312"/>
    </row>
    <row r="249" spans="1:10" x14ac:dyDescent="0.25">
      <c r="A249" s="303"/>
      <c r="B249" s="305"/>
      <c r="C249" s="305"/>
      <c r="D249" s="293"/>
      <c r="E249" s="285"/>
      <c r="F249" s="285"/>
      <c r="G249" s="7" t="s">
        <v>153</v>
      </c>
      <c r="H249" s="68" t="e">
        <f>NA()</f>
        <v>#N/A</v>
      </c>
      <c r="I249" s="300"/>
      <c r="J249" s="312"/>
    </row>
    <row r="250" spans="1:10" x14ac:dyDescent="0.25">
      <c r="A250" s="303"/>
      <c r="B250" s="305"/>
      <c r="C250" s="305"/>
      <c r="D250" s="293"/>
      <c r="E250" s="285"/>
      <c r="F250" s="285"/>
      <c r="G250" s="100" t="s">
        <v>40</v>
      </c>
      <c r="H250" s="68">
        <v>48</v>
      </c>
      <c r="I250" s="300"/>
      <c r="J250" s="312"/>
    </row>
    <row r="251" spans="1:10" x14ac:dyDescent="0.25">
      <c r="A251" s="303"/>
      <c r="B251" s="305"/>
      <c r="C251" s="305"/>
      <c r="D251" s="293"/>
      <c r="E251" s="285"/>
      <c r="F251" s="285"/>
      <c r="G251" s="100" t="s">
        <v>39</v>
      </c>
      <c r="H251" s="68">
        <v>63</v>
      </c>
      <c r="I251" s="300"/>
      <c r="J251" s="312"/>
    </row>
    <row r="252" spans="1:10" ht="15.75" thickBot="1" x14ac:dyDescent="0.3">
      <c r="A252" s="303"/>
      <c r="B252" s="305"/>
      <c r="C252" s="305"/>
      <c r="D252" s="293"/>
      <c r="E252" s="296"/>
      <c r="F252" s="296"/>
      <c r="G252" s="101" t="s">
        <v>41</v>
      </c>
      <c r="H252" s="88" t="e">
        <f>NA()</f>
        <v>#N/A</v>
      </c>
      <c r="I252" s="300"/>
      <c r="J252" s="312"/>
    </row>
    <row r="253" spans="1:10" x14ac:dyDescent="0.25">
      <c r="A253" s="303"/>
      <c r="B253" s="305"/>
      <c r="C253" s="305"/>
      <c r="D253" s="293"/>
      <c r="E253" s="295">
        <f>F248+1</f>
        <v>43093</v>
      </c>
      <c r="F253" s="295">
        <v>43094</v>
      </c>
      <c r="G253" s="51" t="s">
        <v>154</v>
      </c>
      <c r="H253" s="67">
        <f>H255/2</f>
        <v>29.5</v>
      </c>
      <c r="I253" s="300"/>
      <c r="J253" s="312"/>
    </row>
    <row r="254" spans="1:10" x14ac:dyDescent="0.25">
      <c r="A254" s="303"/>
      <c r="B254" s="305"/>
      <c r="C254" s="305"/>
      <c r="D254" s="293"/>
      <c r="E254" s="285"/>
      <c r="F254" s="285"/>
      <c r="G254" s="7" t="s">
        <v>153</v>
      </c>
      <c r="H254" s="68" t="e">
        <f>NA()</f>
        <v>#N/A</v>
      </c>
      <c r="I254" s="300"/>
      <c r="J254" s="312"/>
    </row>
    <row r="255" spans="1:10" x14ac:dyDescent="0.25">
      <c r="A255" s="303"/>
      <c r="B255" s="305"/>
      <c r="C255" s="305"/>
      <c r="D255" s="293"/>
      <c r="E255" s="285"/>
      <c r="F255" s="285"/>
      <c r="G255" s="100" t="s">
        <v>40</v>
      </c>
      <c r="H255" s="68">
        <f>H250+11</f>
        <v>59</v>
      </c>
      <c r="I255" s="300"/>
      <c r="J255" s="312"/>
    </row>
    <row r="256" spans="1:10" x14ac:dyDescent="0.25">
      <c r="A256" s="303"/>
      <c r="B256" s="305"/>
      <c r="C256" s="305"/>
      <c r="D256" s="293"/>
      <c r="E256" s="285"/>
      <c r="F256" s="285"/>
      <c r="G256" s="100" t="s">
        <v>39</v>
      </c>
      <c r="H256" s="68">
        <f>H251+11</f>
        <v>74</v>
      </c>
      <c r="I256" s="300"/>
      <c r="J256" s="312"/>
    </row>
    <row r="257" spans="1:10" ht="15.75" thickBot="1" x14ac:dyDescent="0.3">
      <c r="A257" s="303"/>
      <c r="B257" s="305"/>
      <c r="C257" s="305"/>
      <c r="D257" s="293"/>
      <c r="E257" s="296"/>
      <c r="F257" s="296"/>
      <c r="G257" s="101" t="s">
        <v>41</v>
      </c>
      <c r="H257" s="88" t="e">
        <f>NA()</f>
        <v>#N/A</v>
      </c>
      <c r="I257" s="300"/>
      <c r="J257" s="312"/>
    </row>
    <row r="258" spans="1:10" x14ac:dyDescent="0.25">
      <c r="A258" s="303"/>
      <c r="B258" s="305"/>
      <c r="C258" s="305"/>
      <c r="D258" s="293"/>
      <c r="E258" s="295">
        <f>F253+1</f>
        <v>43095</v>
      </c>
      <c r="F258" s="295">
        <v>43099</v>
      </c>
      <c r="G258" s="51" t="s">
        <v>154</v>
      </c>
      <c r="H258" s="67">
        <f>H260/2</f>
        <v>24</v>
      </c>
      <c r="I258" s="300"/>
      <c r="J258" s="312"/>
    </row>
    <row r="259" spans="1:10" x14ac:dyDescent="0.25">
      <c r="A259" s="303"/>
      <c r="B259" s="305"/>
      <c r="C259" s="305"/>
      <c r="D259" s="293"/>
      <c r="E259" s="285"/>
      <c r="F259" s="285"/>
      <c r="G259" s="7" t="s">
        <v>153</v>
      </c>
      <c r="H259" s="68" t="e">
        <f>NA()</f>
        <v>#N/A</v>
      </c>
      <c r="I259" s="300"/>
      <c r="J259" s="312"/>
    </row>
    <row r="260" spans="1:10" x14ac:dyDescent="0.25">
      <c r="A260" s="303"/>
      <c r="B260" s="305"/>
      <c r="C260" s="305"/>
      <c r="D260" s="293"/>
      <c r="E260" s="285"/>
      <c r="F260" s="285"/>
      <c r="G260" s="100" t="s">
        <v>40</v>
      </c>
      <c r="H260" s="68">
        <v>48</v>
      </c>
      <c r="I260" s="300"/>
      <c r="J260" s="312"/>
    </row>
    <row r="261" spans="1:10" x14ac:dyDescent="0.25">
      <c r="A261" s="303"/>
      <c r="B261" s="305"/>
      <c r="C261" s="305"/>
      <c r="D261" s="293"/>
      <c r="E261" s="285"/>
      <c r="F261" s="285"/>
      <c r="G261" s="100" t="s">
        <v>39</v>
      </c>
      <c r="H261" s="68">
        <v>63</v>
      </c>
      <c r="I261" s="300"/>
      <c r="J261" s="312"/>
    </row>
    <row r="262" spans="1:10" ht="15.75" thickBot="1" x14ac:dyDescent="0.3">
      <c r="A262" s="303"/>
      <c r="B262" s="305"/>
      <c r="C262" s="305"/>
      <c r="D262" s="293"/>
      <c r="E262" s="296"/>
      <c r="F262" s="296"/>
      <c r="G262" s="101" t="s">
        <v>41</v>
      </c>
      <c r="H262" s="88" t="e">
        <f>NA()</f>
        <v>#N/A</v>
      </c>
      <c r="I262" s="300"/>
      <c r="J262" s="312"/>
    </row>
    <row r="263" spans="1:10" x14ac:dyDescent="0.25">
      <c r="A263" s="303"/>
      <c r="B263" s="305"/>
      <c r="C263" s="305"/>
      <c r="D263" s="293"/>
      <c r="E263" s="295">
        <f>F258+1</f>
        <v>43100</v>
      </c>
      <c r="F263" s="295">
        <v>43100</v>
      </c>
      <c r="G263" s="51" t="s">
        <v>154</v>
      </c>
      <c r="H263" s="67">
        <f>H265/2</f>
        <v>29.5</v>
      </c>
      <c r="I263" s="300"/>
      <c r="J263" s="312"/>
    </row>
    <row r="264" spans="1:10" x14ac:dyDescent="0.25">
      <c r="A264" s="303"/>
      <c r="B264" s="305"/>
      <c r="C264" s="305"/>
      <c r="D264" s="293"/>
      <c r="E264" s="285"/>
      <c r="F264" s="285"/>
      <c r="G264" s="7" t="s">
        <v>153</v>
      </c>
      <c r="H264" s="68" t="e">
        <f>NA()</f>
        <v>#N/A</v>
      </c>
      <c r="I264" s="300"/>
      <c r="J264" s="312"/>
    </row>
    <row r="265" spans="1:10" x14ac:dyDescent="0.25">
      <c r="A265" s="303"/>
      <c r="B265" s="305"/>
      <c r="C265" s="305"/>
      <c r="D265" s="293"/>
      <c r="E265" s="285"/>
      <c r="F265" s="285"/>
      <c r="G265" s="100" t="s">
        <v>40</v>
      </c>
      <c r="H265" s="68">
        <f>H260+11</f>
        <v>59</v>
      </c>
      <c r="I265" s="300"/>
      <c r="J265" s="312"/>
    </row>
    <row r="266" spans="1:10" x14ac:dyDescent="0.25">
      <c r="A266" s="303"/>
      <c r="B266" s="305"/>
      <c r="C266" s="305"/>
      <c r="D266" s="293"/>
      <c r="E266" s="285"/>
      <c r="F266" s="285"/>
      <c r="G266" s="100" t="s">
        <v>39</v>
      </c>
      <c r="H266" s="68">
        <f>H261+11</f>
        <v>74</v>
      </c>
      <c r="I266" s="300"/>
      <c r="J266" s="312"/>
    </row>
    <row r="267" spans="1:10" ht="15.75" thickBot="1" x14ac:dyDescent="0.3">
      <c r="A267" s="303"/>
      <c r="B267" s="305"/>
      <c r="C267" s="305"/>
      <c r="D267" s="293"/>
      <c r="E267" s="296"/>
      <c r="F267" s="296"/>
      <c r="G267" s="101" t="s">
        <v>41</v>
      </c>
      <c r="H267" s="88" t="e">
        <f>NA()</f>
        <v>#N/A</v>
      </c>
      <c r="I267" s="300"/>
      <c r="J267" s="312"/>
    </row>
    <row r="268" spans="1:10" x14ac:dyDescent="0.25">
      <c r="A268" s="303"/>
      <c r="B268" s="305"/>
      <c r="C268" s="305"/>
      <c r="D268" s="293"/>
      <c r="E268" s="295">
        <f>F263+1</f>
        <v>43101</v>
      </c>
      <c r="F268" s="295">
        <v>43174</v>
      </c>
      <c r="G268" s="51" t="s">
        <v>154</v>
      </c>
      <c r="H268" s="67">
        <f>H270/2</f>
        <v>24</v>
      </c>
      <c r="I268" s="300"/>
      <c r="J268" s="312"/>
    </row>
    <row r="269" spans="1:10" x14ac:dyDescent="0.25">
      <c r="A269" s="303"/>
      <c r="B269" s="305"/>
      <c r="C269" s="305"/>
      <c r="D269" s="293"/>
      <c r="E269" s="285"/>
      <c r="F269" s="285"/>
      <c r="G269" s="7" t="s">
        <v>153</v>
      </c>
      <c r="H269" s="68" t="e">
        <f>NA()</f>
        <v>#N/A</v>
      </c>
      <c r="I269" s="300"/>
      <c r="J269" s="312"/>
    </row>
    <row r="270" spans="1:10" x14ac:dyDescent="0.25">
      <c r="A270" s="303"/>
      <c r="B270" s="305"/>
      <c r="C270" s="305"/>
      <c r="D270" s="293"/>
      <c r="E270" s="285"/>
      <c r="F270" s="285"/>
      <c r="G270" s="100" t="s">
        <v>40</v>
      </c>
      <c r="H270" s="68">
        <v>48</v>
      </c>
      <c r="I270" s="300"/>
      <c r="J270" s="312"/>
    </row>
    <row r="271" spans="1:10" x14ac:dyDescent="0.25">
      <c r="A271" s="303"/>
      <c r="B271" s="305"/>
      <c r="C271" s="305"/>
      <c r="D271" s="293"/>
      <c r="E271" s="285"/>
      <c r="F271" s="285"/>
      <c r="G271" s="100" t="s">
        <v>39</v>
      </c>
      <c r="H271" s="68">
        <v>63</v>
      </c>
      <c r="I271" s="300"/>
      <c r="J271" s="312"/>
    </row>
    <row r="272" spans="1:10" ht="15.75" thickBot="1" x14ac:dyDescent="0.3">
      <c r="A272" s="303"/>
      <c r="B272" s="305"/>
      <c r="C272" s="305"/>
      <c r="D272" s="293"/>
      <c r="E272" s="296"/>
      <c r="F272" s="296"/>
      <c r="G272" s="101" t="s">
        <v>41</v>
      </c>
      <c r="H272" s="88" t="e">
        <f>NA()</f>
        <v>#N/A</v>
      </c>
      <c r="I272" s="300"/>
      <c r="J272" s="312"/>
    </row>
    <row r="273" spans="1:10" x14ac:dyDescent="0.25">
      <c r="A273" s="303"/>
      <c r="B273" s="305"/>
      <c r="C273" s="305"/>
      <c r="D273" s="307"/>
      <c r="E273" s="295">
        <f>F268+1</f>
        <v>43175</v>
      </c>
      <c r="F273" s="295">
        <v>43220</v>
      </c>
      <c r="G273" s="51" t="s">
        <v>154</v>
      </c>
      <c r="H273" s="67">
        <f>H275/2</f>
        <v>21.5</v>
      </c>
      <c r="I273" s="300"/>
      <c r="J273" s="312"/>
    </row>
    <row r="274" spans="1:10" x14ac:dyDescent="0.25">
      <c r="A274" s="303"/>
      <c r="B274" s="305"/>
      <c r="C274" s="305"/>
      <c r="D274" s="307"/>
      <c r="E274" s="285"/>
      <c r="F274" s="285"/>
      <c r="G274" s="7" t="s">
        <v>153</v>
      </c>
      <c r="H274" s="68" t="e">
        <f>NA()</f>
        <v>#N/A</v>
      </c>
      <c r="I274" s="300"/>
      <c r="J274" s="312"/>
    </row>
    <row r="275" spans="1:10" x14ac:dyDescent="0.25">
      <c r="A275" s="303"/>
      <c r="B275" s="305"/>
      <c r="C275" s="305"/>
      <c r="D275" s="307"/>
      <c r="E275" s="285"/>
      <c r="F275" s="285"/>
      <c r="G275" s="100" t="s">
        <v>40</v>
      </c>
      <c r="H275" s="68">
        <v>43</v>
      </c>
      <c r="I275" s="300"/>
      <c r="J275" s="312"/>
    </row>
    <row r="276" spans="1:10" x14ac:dyDescent="0.25">
      <c r="A276" s="303"/>
      <c r="B276" s="305"/>
      <c r="C276" s="305"/>
      <c r="D276" s="307"/>
      <c r="E276" s="285"/>
      <c r="F276" s="285"/>
      <c r="G276" s="100" t="s">
        <v>39</v>
      </c>
      <c r="H276" s="68">
        <v>52</v>
      </c>
      <c r="I276" s="300"/>
      <c r="J276" s="312"/>
    </row>
    <row r="277" spans="1:10" ht="15.75" thickBot="1" x14ac:dyDescent="0.3">
      <c r="A277" s="303"/>
      <c r="B277" s="305"/>
      <c r="C277" s="305"/>
      <c r="D277" s="308"/>
      <c r="E277" s="297"/>
      <c r="F277" s="297"/>
      <c r="G277" s="101" t="s">
        <v>41</v>
      </c>
      <c r="H277" s="88" t="e">
        <f>NA()</f>
        <v>#N/A</v>
      </c>
      <c r="I277" s="301"/>
      <c r="J277" s="312"/>
    </row>
    <row r="278" spans="1:10" x14ac:dyDescent="0.25">
      <c r="A278" s="303"/>
      <c r="B278" s="305"/>
      <c r="C278" s="305"/>
      <c r="D278" s="291" t="s">
        <v>43</v>
      </c>
      <c r="E278" s="298">
        <v>43040</v>
      </c>
      <c r="F278" s="298">
        <v>43069</v>
      </c>
      <c r="G278" s="11" t="s">
        <v>154</v>
      </c>
      <c r="H278" s="67">
        <f>H280/2</f>
        <v>29</v>
      </c>
      <c r="I278" s="299"/>
      <c r="J278" s="312"/>
    </row>
    <row r="279" spans="1:10" x14ac:dyDescent="0.25">
      <c r="A279" s="303"/>
      <c r="B279" s="305"/>
      <c r="C279" s="305"/>
      <c r="D279" s="306"/>
      <c r="E279" s="285"/>
      <c r="F279" s="285"/>
      <c r="G279" s="7" t="s">
        <v>153</v>
      </c>
      <c r="H279" s="68" t="e">
        <f>NA()</f>
        <v>#N/A</v>
      </c>
      <c r="I279" s="300"/>
      <c r="J279" s="312"/>
    </row>
    <row r="280" spans="1:10" x14ac:dyDescent="0.25">
      <c r="A280" s="303"/>
      <c r="B280" s="305"/>
      <c r="C280" s="305"/>
      <c r="D280" s="307"/>
      <c r="E280" s="285"/>
      <c r="F280" s="285"/>
      <c r="G280" s="100" t="s">
        <v>40</v>
      </c>
      <c r="H280" s="68">
        <v>58</v>
      </c>
      <c r="I280" s="300"/>
      <c r="J280" s="312"/>
    </row>
    <row r="281" spans="1:10" x14ac:dyDescent="0.25">
      <c r="A281" s="303"/>
      <c r="B281" s="305"/>
      <c r="C281" s="305"/>
      <c r="D281" s="307"/>
      <c r="E281" s="285"/>
      <c r="F281" s="285"/>
      <c r="G281" s="100" t="s">
        <v>39</v>
      </c>
      <c r="H281" s="68">
        <v>68</v>
      </c>
      <c r="I281" s="300"/>
      <c r="J281" s="312"/>
    </row>
    <row r="282" spans="1:10" ht="15.75" thickBot="1" x14ac:dyDescent="0.3">
      <c r="A282" s="303"/>
      <c r="B282" s="305"/>
      <c r="C282" s="305"/>
      <c r="D282" s="307"/>
      <c r="E282" s="296"/>
      <c r="F282" s="296"/>
      <c r="G282" s="101" t="s">
        <v>41</v>
      </c>
      <c r="H282" s="88" t="e">
        <f>NA()</f>
        <v>#N/A</v>
      </c>
      <c r="I282" s="300"/>
      <c r="J282" s="312"/>
    </row>
    <row r="283" spans="1:10" x14ac:dyDescent="0.25">
      <c r="A283" s="303"/>
      <c r="B283" s="305"/>
      <c r="C283" s="305"/>
      <c r="D283" s="307"/>
      <c r="E283" s="295">
        <f>F278+1</f>
        <v>43070</v>
      </c>
      <c r="F283" s="295">
        <v>43090</v>
      </c>
      <c r="G283" s="51" t="s">
        <v>154</v>
      </c>
      <c r="H283" s="67">
        <f t="shared" ref="H283" si="0">H285/2</f>
        <v>26</v>
      </c>
      <c r="I283" s="300"/>
      <c r="J283" s="312"/>
    </row>
    <row r="284" spans="1:10" x14ac:dyDescent="0.25">
      <c r="A284" s="303"/>
      <c r="B284" s="305"/>
      <c r="C284" s="305"/>
      <c r="D284" s="307"/>
      <c r="E284" s="285"/>
      <c r="F284" s="285"/>
      <c r="G284" s="7" t="s">
        <v>153</v>
      </c>
      <c r="H284" s="68" t="e">
        <f>NA()</f>
        <v>#N/A</v>
      </c>
      <c r="I284" s="300"/>
      <c r="J284" s="312"/>
    </row>
    <row r="285" spans="1:10" x14ac:dyDescent="0.25">
      <c r="A285" s="303"/>
      <c r="B285" s="305"/>
      <c r="C285" s="305"/>
      <c r="D285" s="307"/>
      <c r="E285" s="285"/>
      <c r="F285" s="285"/>
      <c r="G285" s="100" t="s">
        <v>40</v>
      </c>
      <c r="H285" s="68">
        <v>52</v>
      </c>
      <c r="I285" s="300"/>
      <c r="J285" s="312"/>
    </row>
    <row r="286" spans="1:10" x14ac:dyDescent="0.25">
      <c r="A286" s="303"/>
      <c r="B286" s="305"/>
      <c r="C286" s="305"/>
      <c r="D286" s="307"/>
      <c r="E286" s="285"/>
      <c r="F286" s="285"/>
      <c r="G286" s="100" t="s">
        <v>39</v>
      </c>
      <c r="H286" s="68">
        <v>62</v>
      </c>
      <c r="I286" s="300"/>
      <c r="J286" s="312"/>
    </row>
    <row r="287" spans="1:10" ht="15.75" thickBot="1" x14ac:dyDescent="0.3">
      <c r="A287" s="303"/>
      <c r="B287" s="305"/>
      <c r="C287" s="305"/>
      <c r="D287" s="307"/>
      <c r="E287" s="296"/>
      <c r="F287" s="296"/>
      <c r="G287" s="101" t="s">
        <v>41</v>
      </c>
      <c r="H287" s="88" t="e">
        <f>NA()</f>
        <v>#N/A</v>
      </c>
      <c r="I287" s="300"/>
      <c r="J287" s="312"/>
    </row>
    <row r="288" spans="1:10" x14ac:dyDescent="0.25">
      <c r="A288" s="303"/>
      <c r="B288" s="305"/>
      <c r="C288" s="305"/>
      <c r="D288" s="293"/>
      <c r="E288" s="295">
        <f>F283+1</f>
        <v>43091</v>
      </c>
      <c r="F288" s="295">
        <v>43092</v>
      </c>
      <c r="G288" s="51" t="s">
        <v>154</v>
      </c>
      <c r="H288" s="67">
        <f t="shared" ref="H288" si="1">H290/2</f>
        <v>29</v>
      </c>
      <c r="I288" s="300"/>
      <c r="J288" s="312"/>
    </row>
    <row r="289" spans="1:10" x14ac:dyDescent="0.25">
      <c r="A289" s="303"/>
      <c r="B289" s="305"/>
      <c r="C289" s="305"/>
      <c r="D289" s="293"/>
      <c r="E289" s="285"/>
      <c r="F289" s="285"/>
      <c r="G289" s="7" t="s">
        <v>153</v>
      </c>
      <c r="H289" s="68" t="e">
        <f>NA()</f>
        <v>#N/A</v>
      </c>
      <c r="I289" s="300"/>
      <c r="J289" s="312"/>
    </row>
    <row r="290" spans="1:10" x14ac:dyDescent="0.25">
      <c r="A290" s="303"/>
      <c r="B290" s="305"/>
      <c r="C290" s="305"/>
      <c r="D290" s="293"/>
      <c r="E290" s="285"/>
      <c r="F290" s="285"/>
      <c r="G290" s="100" t="s">
        <v>40</v>
      </c>
      <c r="H290" s="68">
        <f>H280</f>
        <v>58</v>
      </c>
      <c r="I290" s="300"/>
      <c r="J290" s="312"/>
    </row>
    <row r="291" spans="1:10" x14ac:dyDescent="0.25">
      <c r="A291" s="303"/>
      <c r="B291" s="305"/>
      <c r="C291" s="305"/>
      <c r="D291" s="293"/>
      <c r="E291" s="285"/>
      <c r="F291" s="285"/>
      <c r="G291" s="100" t="s">
        <v>39</v>
      </c>
      <c r="H291" s="68">
        <f>H281</f>
        <v>68</v>
      </c>
      <c r="I291" s="300"/>
      <c r="J291" s="312"/>
    </row>
    <row r="292" spans="1:10" ht="15.75" thickBot="1" x14ac:dyDescent="0.3">
      <c r="A292" s="303"/>
      <c r="B292" s="305"/>
      <c r="C292" s="305"/>
      <c r="D292" s="293"/>
      <c r="E292" s="296"/>
      <c r="F292" s="296"/>
      <c r="G292" s="101" t="s">
        <v>41</v>
      </c>
      <c r="H292" s="88" t="e">
        <f>NA()</f>
        <v>#N/A</v>
      </c>
      <c r="I292" s="300"/>
      <c r="J292" s="312"/>
    </row>
    <row r="293" spans="1:10" x14ac:dyDescent="0.25">
      <c r="A293" s="303"/>
      <c r="B293" s="305"/>
      <c r="C293" s="305"/>
      <c r="D293" s="293"/>
      <c r="E293" s="295">
        <f>F288+1</f>
        <v>43093</v>
      </c>
      <c r="F293" s="295">
        <v>43094</v>
      </c>
      <c r="G293" s="51" t="s">
        <v>154</v>
      </c>
      <c r="H293" s="67">
        <f t="shared" ref="H293" si="2">H295/2</f>
        <v>34.5</v>
      </c>
      <c r="I293" s="300"/>
      <c r="J293" s="312"/>
    </row>
    <row r="294" spans="1:10" x14ac:dyDescent="0.25">
      <c r="A294" s="303"/>
      <c r="B294" s="305"/>
      <c r="C294" s="305"/>
      <c r="D294" s="293"/>
      <c r="E294" s="285"/>
      <c r="F294" s="285"/>
      <c r="G294" s="7" t="s">
        <v>153</v>
      </c>
      <c r="H294" s="68" t="e">
        <f>NA()</f>
        <v>#N/A</v>
      </c>
      <c r="I294" s="300"/>
      <c r="J294" s="312"/>
    </row>
    <row r="295" spans="1:10" x14ac:dyDescent="0.25">
      <c r="A295" s="303"/>
      <c r="B295" s="305"/>
      <c r="C295" s="305"/>
      <c r="D295" s="293"/>
      <c r="E295" s="285"/>
      <c r="F295" s="285"/>
      <c r="G295" s="100" t="s">
        <v>40</v>
      </c>
      <c r="H295" s="68">
        <f>H290+11</f>
        <v>69</v>
      </c>
      <c r="I295" s="300"/>
      <c r="J295" s="312"/>
    </row>
    <row r="296" spans="1:10" x14ac:dyDescent="0.25">
      <c r="A296" s="303"/>
      <c r="B296" s="305"/>
      <c r="C296" s="305"/>
      <c r="D296" s="293"/>
      <c r="E296" s="285"/>
      <c r="F296" s="285"/>
      <c r="G296" s="100" t="s">
        <v>39</v>
      </c>
      <c r="H296" s="68">
        <f>H291+11</f>
        <v>79</v>
      </c>
      <c r="I296" s="300"/>
      <c r="J296" s="312"/>
    </row>
    <row r="297" spans="1:10" ht="15.75" thickBot="1" x14ac:dyDescent="0.3">
      <c r="A297" s="303"/>
      <c r="B297" s="305"/>
      <c r="C297" s="305"/>
      <c r="D297" s="293"/>
      <c r="E297" s="296"/>
      <c r="F297" s="296"/>
      <c r="G297" s="101" t="s">
        <v>41</v>
      </c>
      <c r="H297" s="88" t="e">
        <f>NA()</f>
        <v>#N/A</v>
      </c>
      <c r="I297" s="300"/>
      <c r="J297" s="312"/>
    </row>
    <row r="298" spans="1:10" x14ac:dyDescent="0.25">
      <c r="A298" s="303"/>
      <c r="B298" s="305"/>
      <c r="C298" s="305"/>
      <c r="D298" s="293"/>
      <c r="E298" s="295">
        <f>F293+1</f>
        <v>43095</v>
      </c>
      <c r="F298" s="295">
        <v>43099</v>
      </c>
      <c r="G298" s="51" t="s">
        <v>154</v>
      </c>
      <c r="H298" s="67">
        <f t="shared" ref="H298" si="3">H300/2</f>
        <v>29</v>
      </c>
      <c r="I298" s="300"/>
      <c r="J298" s="312"/>
    </row>
    <row r="299" spans="1:10" x14ac:dyDescent="0.25">
      <c r="A299" s="303"/>
      <c r="B299" s="305"/>
      <c r="C299" s="305"/>
      <c r="D299" s="293"/>
      <c r="E299" s="285"/>
      <c r="F299" s="285"/>
      <c r="G299" s="7" t="s">
        <v>153</v>
      </c>
      <c r="H299" s="68" t="e">
        <f>NA()</f>
        <v>#N/A</v>
      </c>
      <c r="I299" s="300"/>
      <c r="J299" s="312"/>
    </row>
    <row r="300" spans="1:10" x14ac:dyDescent="0.25">
      <c r="A300" s="303"/>
      <c r="B300" s="305"/>
      <c r="C300" s="305"/>
      <c r="D300" s="293"/>
      <c r="E300" s="285"/>
      <c r="F300" s="285"/>
      <c r="G300" s="100" t="s">
        <v>40</v>
      </c>
      <c r="H300" s="68">
        <f>H290</f>
        <v>58</v>
      </c>
      <c r="I300" s="300"/>
      <c r="J300" s="312"/>
    </row>
    <row r="301" spans="1:10" x14ac:dyDescent="0.25">
      <c r="A301" s="303"/>
      <c r="B301" s="305"/>
      <c r="C301" s="305"/>
      <c r="D301" s="293"/>
      <c r="E301" s="285"/>
      <c r="F301" s="285"/>
      <c r="G301" s="100" t="s">
        <v>39</v>
      </c>
      <c r="H301" s="68">
        <f>H291</f>
        <v>68</v>
      </c>
      <c r="I301" s="300"/>
      <c r="J301" s="312"/>
    </row>
    <row r="302" spans="1:10" ht="15.75" thickBot="1" x14ac:dyDescent="0.3">
      <c r="A302" s="303"/>
      <c r="B302" s="305"/>
      <c r="C302" s="305"/>
      <c r="D302" s="293"/>
      <c r="E302" s="296"/>
      <c r="F302" s="296"/>
      <c r="G302" s="101" t="s">
        <v>41</v>
      </c>
      <c r="H302" s="88" t="e">
        <f>NA()</f>
        <v>#N/A</v>
      </c>
      <c r="I302" s="300"/>
      <c r="J302" s="312"/>
    </row>
    <row r="303" spans="1:10" x14ac:dyDescent="0.25">
      <c r="A303" s="303"/>
      <c r="B303" s="305"/>
      <c r="C303" s="305"/>
      <c r="D303" s="293"/>
      <c r="E303" s="295">
        <f>F298+1</f>
        <v>43100</v>
      </c>
      <c r="F303" s="295">
        <v>43100</v>
      </c>
      <c r="G303" s="51" t="s">
        <v>154</v>
      </c>
      <c r="H303" s="67">
        <f t="shared" ref="H303" si="4">H305/2</f>
        <v>34.5</v>
      </c>
      <c r="I303" s="300"/>
      <c r="J303" s="312"/>
    </row>
    <row r="304" spans="1:10" x14ac:dyDescent="0.25">
      <c r="A304" s="303"/>
      <c r="B304" s="305"/>
      <c r="C304" s="305"/>
      <c r="D304" s="293"/>
      <c r="E304" s="285"/>
      <c r="F304" s="285"/>
      <c r="G304" s="7" t="s">
        <v>153</v>
      </c>
      <c r="H304" s="68" t="e">
        <f>NA()</f>
        <v>#N/A</v>
      </c>
      <c r="I304" s="300"/>
      <c r="J304" s="312"/>
    </row>
    <row r="305" spans="1:10" x14ac:dyDescent="0.25">
      <c r="A305" s="303"/>
      <c r="B305" s="305"/>
      <c r="C305" s="305"/>
      <c r="D305" s="293"/>
      <c r="E305" s="285"/>
      <c r="F305" s="285"/>
      <c r="G305" s="100" t="s">
        <v>40</v>
      </c>
      <c r="H305" s="68">
        <f>H300+11</f>
        <v>69</v>
      </c>
      <c r="I305" s="300"/>
      <c r="J305" s="312"/>
    </row>
    <row r="306" spans="1:10" x14ac:dyDescent="0.25">
      <c r="A306" s="303"/>
      <c r="B306" s="305"/>
      <c r="C306" s="305"/>
      <c r="D306" s="293"/>
      <c r="E306" s="285"/>
      <c r="F306" s="285"/>
      <c r="G306" s="100" t="s">
        <v>39</v>
      </c>
      <c r="H306" s="68">
        <f>H301+11</f>
        <v>79</v>
      </c>
      <c r="I306" s="300"/>
      <c r="J306" s="312"/>
    </row>
    <row r="307" spans="1:10" ht="15.75" thickBot="1" x14ac:dyDescent="0.3">
      <c r="A307" s="303"/>
      <c r="B307" s="305"/>
      <c r="C307" s="305"/>
      <c r="D307" s="293"/>
      <c r="E307" s="296"/>
      <c r="F307" s="296"/>
      <c r="G307" s="101" t="s">
        <v>41</v>
      </c>
      <c r="H307" s="88" t="e">
        <f>NA()</f>
        <v>#N/A</v>
      </c>
      <c r="I307" s="300"/>
      <c r="J307" s="312"/>
    </row>
    <row r="308" spans="1:10" x14ac:dyDescent="0.25">
      <c r="A308" s="303"/>
      <c r="B308" s="305"/>
      <c r="C308" s="305"/>
      <c r="D308" s="293"/>
      <c r="E308" s="295">
        <f>F303+1</f>
        <v>43101</v>
      </c>
      <c r="F308" s="295">
        <v>43174</v>
      </c>
      <c r="G308" s="51" t="s">
        <v>154</v>
      </c>
      <c r="H308" s="67">
        <f t="shared" ref="H308" si="5">H310/2</f>
        <v>29</v>
      </c>
      <c r="I308" s="300"/>
      <c r="J308" s="312"/>
    </row>
    <row r="309" spans="1:10" x14ac:dyDescent="0.25">
      <c r="A309" s="303"/>
      <c r="B309" s="305"/>
      <c r="C309" s="305"/>
      <c r="D309" s="293"/>
      <c r="E309" s="285"/>
      <c r="F309" s="285"/>
      <c r="G309" s="7" t="s">
        <v>153</v>
      </c>
      <c r="H309" s="68" t="e">
        <f>NA()</f>
        <v>#N/A</v>
      </c>
      <c r="I309" s="300"/>
      <c r="J309" s="312"/>
    </row>
    <row r="310" spans="1:10" x14ac:dyDescent="0.25">
      <c r="A310" s="303"/>
      <c r="B310" s="305"/>
      <c r="C310" s="305"/>
      <c r="D310" s="293"/>
      <c r="E310" s="285"/>
      <c r="F310" s="285"/>
      <c r="G310" s="100" t="s">
        <v>40</v>
      </c>
      <c r="H310" s="68">
        <f>H300</f>
        <v>58</v>
      </c>
      <c r="I310" s="300"/>
      <c r="J310" s="312"/>
    </row>
    <row r="311" spans="1:10" x14ac:dyDescent="0.25">
      <c r="A311" s="303"/>
      <c r="B311" s="305"/>
      <c r="C311" s="305"/>
      <c r="D311" s="293"/>
      <c r="E311" s="285"/>
      <c r="F311" s="285"/>
      <c r="G311" s="100" t="s">
        <v>39</v>
      </c>
      <c r="H311" s="68">
        <f>H301</f>
        <v>68</v>
      </c>
      <c r="I311" s="300"/>
      <c r="J311" s="312"/>
    </row>
    <row r="312" spans="1:10" ht="15.75" thickBot="1" x14ac:dyDescent="0.3">
      <c r="A312" s="303"/>
      <c r="B312" s="305"/>
      <c r="C312" s="305"/>
      <c r="D312" s="293"/>
      <c r="E312" s="296"/>
      <c r="F312" s="296"/>
      <c r="G312" s="101" t="s">
        <v>41</v>
      </c>
      <c r="H312" s="88" t="e">
        <f>NA()</f>
        <v>#N/A</v>
      </c>
      <c r="I312" s="300"/>
      <c r="J312" s="312"/>
    </row>
    <row r="313" spans="1:10" x14ac:dyDescent="0.25">
      <c r="A313" s="303"/>
      <c r="B313" s="305"/>
      <c r="C313" s="305"/>
      <c r="D313" s="307"/>
      <c r="E313" s="295">
        <f>F308+1</f>
        <v>43175</v>
      </c>
      <c r="F313" s="295">
        <v>43220</v>
      </c>
      <c r="G313" s="51" t="s">
        <v>154</v>
      </c>
      <c r="H313" s="67">
        <f t="shared" ref="H313" si="6">H315/2</f>
        <v>26</v>
      </c>
      <c r="I313" s="300"/>
      <c r="J313" s="312"/>
    </row>
    <row r="314" spans="1:10" x14ac:dyDescent="0.25">
      <c r="A314" s="303"/>
      <c r="B314" s="305"/>
      <c r="C314" s="305"/>
      <c r="D314" s="307"/>
      <c r="E314" s="285"/>
      <c r="F314" s="285"/>
      <c r="G314" s="7" t="s">
        <v>153</v>
      </c>
      <c r="H314" s="68" t="e">
        <f>NA()</f>
        <v>#N/A</v>
      </c>
      <c r="I314" s="300"/>
      <c r="J314" s="312"/>
    </row>
    <row r="315" spans="1:10" x14ac:dyDescent="0.25">
      <c r="A315" s="303"/>
      <c r="B315" s="305"/>
      <c r="C315" s="305"/>
      <c r="D315" s="307"/>
      <c r="E315" s="285"/>
      <c r="F315" s="285"/>
      <c r="G315" s="100" t="s">
        <v>40</v>
      </c>
      <c r="H315" s="68">
        <f>52</f>
        <v>52</v>
      </c>
      <c r="I315" s="300"/>
      <c r="J315" s="312"/>
    </row>
    <row r="316" spans="1:10" x14ac:dyDescent="0.25">
      <c r="A316" s="303"/>
      <c r="B316" s="305"/>
      <c r="C316" s="305"/>
      <c r="D316" s="307"/>
      <c r="E316" s="285"/>
      <c r="F316" s="285"/>
      <c r="G316" s="100" t="s">
        <v>39</v>
      </c>
      <c r="H316" s="68">
        <v>62</v>
      </c>
      <c r="I316" s="300"/>
      <c r="J316" s="312"/>
    </row>
    <row r="317" spans="1:10" ht="15.75" thickBot="1" x14ac:dyDescent="0.3">
      <c r="A317" s="303"/>
      <c r="B317" s="305"/>
      <c r="C317" s="305"/>
      <c r="D317" s="308"/>
      <c r="E317" s="297"/>
      <c r="F317" s="297"/>
      <c r="G317" s="101" t="s">
        <v>41</v>
      </c>
      <c r="H317" s="88" t="e">
        <f>NA()</f>
        <v>#N/A</v>
      </c>
      <c r="I317" s="301"/>
      <c r="J317" s="312"/>
    </row>
    <row r="318" spans="1:10" ht="15" customHeight="1" x14ac:dyDescent="0.25">
      <c r="A318" s="288" t="s">
        <v>65</v>
      </c>
      <c r="B318" s="291" t="s">
        <v>37</v>
      </c>
      <c r="C318" s="291" t="s">
        <v>157</v>
      </c>
      <c r="D318" s="291" t="s">
        <v>38</v>
      </c>
      <c r="E318" s="294">
        <v>43040</v>
      </c>
      <c r="F318" s="294">
        <v>43053</v>
      </c>
      <c r="G318" s="11" t="s">
        <v>154</v>
      </c>
      <c r="H318" s="68">
        <f>H320/2</f>
        <v>14</v>
      </c>
      <c r="I318" s="318"/>
      <c r="J318" s="313"/>
    </row>
    <row r="319" spans="1:10" x14ac:dyDescent="0.25">
      <c r="A319" s="289"/>
      <c r="B319" s="292"/>
      <c r="C319" s="292"/>
      <c r="D319" s="292"/>
      <c r="E319" s="285"/>
      <c r="F319" s="285"/>
      <c r="G319" s="7" t="s">
        <v>153</v>
      </c>
      <c r="H319" s="68">
        <f>H318</f>
        <v>14</v>
      </c>
      <c r="I319" s="325"/>
      <c r="J319" s="317"/>
    </row>
    <row r="320" spans="1:10" x14ac:dyDescent="0.25">
      <c r="A320" s="290"/>
      <c r="B320" s="293"/>
      <c r="C320" s="293"/>
      <c r="D320" s="293"/>
      <c r="E320" s="285"/>
      <c r="F320" s="285"/>
      <c r="G320" s="126" t="s">
        <v>40</v>
      </c>
      <c r="H320" s="68">
        <v>28</v>
      </c>
      <c r="I320" s="323"/>
      <c r="J320" s="315"/>
    </row>
    <row r="321" spans="1:10" x14ac:dyDescent="0.25">
      <c r="A321" s="290"/>
      <c r="B321" s="293"/>
      <c r="C321" s="293"/>
      <c r="D321" s="293"/>
      <c r="E321" s="285"/>
      <c r="F321" s="285"/>
      <c r="G321" s="126" t="s">
        <v>39</v>
      </c>
      <c r="H321" s="68">
        <v>40</v>
      </c>
      <c r="I321" s="323"/>
      <c r="J321" s="315"/>
    </row>
    <row r="322" spans="1:10" x14ac:dyDescent="0.25">
      <c r="A322" s="290"/>
      <c r="B322" s="293"/>
      <c r="C322" s="293"/>
      <c r="D322" s="293"/>
      <c r="E322" s="286"/>
      <c r="F322" s="286"/>
      <c r="G322" s="128" t="s">
        <v>41</v>
      </c>
      <c r="H322" s="88">
        <f>H320*0.95</f>
        <v>26.599999999999998</v>
      </c>
      <c r="I322" s="323"/>
      <c r="J322" s="315"/>
    </row>
    <row r="323" spans="1:10" x14ac:dyDescent="0.25">
      <c r="A323" s="290"/>
      <c r="B323" s="293"/>
      <c r="C323" s="293"/>
      <c r="D323" s="293"/>
      <c r="E323" s="284">
        <f>F318+1</f>
        <v>43054</v>
      </c>
      <c r="F323" s="284">
        <v>43092</v>
      </c>
      <c r="G323" s="51" t="s">
        <v>154</v>
      </c>
      <c r="H323" s="68">
        <f>H325/2</f>
        <v>16.5</v>
      </c>
      <c r="I323" s="323"/>
      <c r="J323" s="315"/>
    </row>
    <row r="324" spans="1:10" x14ac:dyDescent="0.25">
      <c r="A324" s="290"/>
      <c r="B324" s="293"/>
      <c r="C324" s="293"/>
      <c r="D324" s="293"/>
      <c r="E324" s="285"/>
      <c r="F324" s="285"/>
      <c r="G324" s="7" t="s">
        <v>153</v>
      </c>
      <c r="H324" s="68">
        <f>H323</f>
        <v>16.5</v>
      </c>
      <c r="I324" s="323"/>
      <c r="J324" s="315"/>
    </row>
    <row r="325" spans="1:10" x14ac:dyDescent="0.25">
      <c r="A325" s="290"/>
      <c r="B325" s="293"/>
      <c r="C325" s="293"/>
      <c r="D325" s="293"/>
      <c r="E325" s="285"/>
      <c r="F325" s="285"/>
      <c r="G325" s="126" t="s">
        <v>40</v>
      </c>
      <c r="H325" s="68">
        <v>33</v>
      </c>
      <c r="I325" s="323"/>
      <c r="J325" s="315"/>
    </row>
    <row r="326" spans="1:10" x14ac:dyDescent="0.25">
      <c r="A326" s="290"/>
      <c r="B326" s="293"/>
      <c r="C326" s="293"/>
      <c r="D326" s="293"/>
      <c r="E326" s="285"/>
      <c r="F326" s="285"/>
      <c r="G326" s="126" t="s">
        <v>39</v>
      </c>
      <c r="H326" s="68">
        <v>45</v>
      </c>
      <c r="I326" s="323"/>
      <c r="J326" s="315"/>
    </row>
    <row r="327" spans="1:10" x14ac:dyDescent="0.25">
      <c r="A327" s="290"/>
      <c r="B327" s="293"/>
      <c r="C327" s="293"/>
      <c r="D327" s="293"/>
      <c r="E327" s="286"/>
      <c r="F327" s="286"/>
      <c r="G327" s="128" t="s">
        <v>41</v>
      </c>
      <c r="H327" s="88">
        <f>H325*0.95</f>
        <v>31.349999999999998</v>
      </c>
      <c r="I327" s="323"/>
      <c r="J327" s="315"/>
    </row>
    <row r="328" spans="1:10" x14ac:dyDescent="0.25">
      <c r="A328" s="290"/>
      <c r="B328" s="293"/>
      <c r="C328" s="293"/>
      <c r="D328" s="293"/>
      <c r="E328" s="284">
        <f>F323+1</f>
        <v>43093</v>
      </c>
      <c r="F328" s="284">
        <v>43094</v>
      </c>
      <c r="G328" s="51" t="s">
        <v>154</v>
      </c>
      <c r="H328" s="68">
        <f>H323+15</f>
        <v>31.5</v>
      </c>
      <c r="I328" s="323"/>
      <c r="J328" s="315"/>
    </row>
    <row r="329" spans="1:10" x14ac:dyDescent="0.25">
      <c r="A329" s="290"/>
      <c r="B329" s="293"/>
      <c r="C329" s="293"/>
      <c r="D329" s="293"/>
      <c r="E329" s="285"/>
      <c r="F329" s="285"/>
      <c r="G329" s="7" t="s">
        <v>153</v>
      </c>
      <c r="H329" s="68">
        <f>H328</f>
        <v>31.5</v>
      </c>
      <c r="I329" s="323"/>
      <c r="J329" s="315"/>
    </row>
    <row r="330" spans="1:10" x14ac:dyDescent="0.25">
      <c r="A330" s="290"/>
      <c r="B330" s="293"/>
      <c r="C330" s="293"/>
      <c r="D330" s="293"/>
      <c r="E330" s="285"/>
      <c r="F330" s="285"/>
      <c r="G330" s="126" t="s">
        <v>40</v>
      </c>
      <c r="H330" s="68">
        <f>H325+15</f>
        <v>48</v>
      </c>
      <c r="I330" s="323"/>
      <c r="J330" s="315"/>
    </row>
    <row r="331" spans="1:10" x14ac:dyDescent="0.25">
      <c r="A331" s="290"/>
      <c r="B331" s="293"/>
      <c r="C331" s="293"/>
      <c r="D331" s="293"/>
      <c r="E331" s="285"/>
      <c r="F331" s="285"/>
      <c r="G331" s="126" t="s">
        <v>39</v>
      </c>
      <c r="H331" s="68">
        <f>H326+15</f>
        <v>60</v>
      </c>
      <c r="I331" s="323"/>
      <c r="J331" s="315"/>
    </row>
    <row r="332" spans="1:10" x14ac:dyDescent="0.25">
      <c r="A332" s="290"/>
      <c r="B332" s="293"/>
      <c r="C332" s="293"/>
      <c r="D332" s="293"/>
      <c r="E332" s="286"/>
      <c r="F332" s="286"/>
      <c r="G332" s="128" t="s">
        <v>41</v>
      </c>
      <c r="H332" s="88">
        <f>H330*0.95</f>
        <v>45.599999999999994</v>
      </c>
      <c r="I332" s="323"/>
      <c r="J332" s="315"/>
    </row>
    <row r="333" spans="1:10" x14ac:dyDescent="0.25">
      <c r="A333" s="290"/>
      <c r="B333" s="293"/>
      <c r="C333" s="293"/>
      <c r="D333" s="293"/>
      <c r="E333" s="284">
        <f>F328+1</f>
        <v>43095</v>
      </c>
      <c r="F333" s="284">
        <v>43099</v>
      </c>
      <c r="G333" s="51" t="s">
        <v>154</v>
      </c>
      <c r="H333" s="68">
        <f>H335/2</f>
        <v>16.5</v>
      </c>
      <c r="I333" s="323"/>
      <c r="J333" s="315"/>
    </row>
    <row r="334" spans="1:10" x14ac:dyDescent="0.25">
      <c r="A334" s="290"/>
      <c r="B334" s="293"/>
      <c r="C334" s="293"/>
      <c r="D334" s="293"/>
      <c r="E334" s="285"/>
      <c r="F334" s="285"/>
      <c r="G334" s="7" t="s">
        <v>153</v>
      </c>
      <c r="H334" s="68">
        <f>H333</f>
        <v>16.5</v>
      </c>
      <c r="I334" s="323"/>
      <c r="J334" s="315"/>
    </row>
    <row r="335" spans="1:10" x14ac:dyDescent="0.25">
      <c r="A335" s="290"/>
      <c r="B335" s="293"/>
      <c r="C335" s="293"/>
      <c r="D335" s="293"/>
      <c r="E335" s="285"/>
      <c r="F335" s="285"/>
      <c r="G335" s="126" t="s">
        <v>40</v>
      </c>
      <c r="H335" s="68">
        <f>H325</f>
        <v>33</v>
      </c>
      <c r="I335" s="323"/>
      <c r="J335" s="315"/>
    </row>
    <row r="336" spans="1:10" x14ac:dyDescent="0.25">
      <c r="A336" s="290"/>
      <c r="B336" s="293"/>
      <c r="C336" s="293"/>
      <c r="D336" s="293"/>
      <c r="E336" s="285"/>
      <c r="F336" s="285"/>
      <c r="G336" s="126" t="s">
        <v>39</v>
      </c>
      <c r="H336" s="68">
        <f>H326</f>
        <v>45</v>
      </c>
      <c r="I336" s="323"/>
      <c r="J336" s="315"/>
    </row>
    <row r="337" spans="1:10" x14ac:dyDescent="0.25">
      <c r="A337" s="290"/>
      <c r="B337" s="293"/>
      <c r="C337" s="293"/>
      <c r="D337" s="293"/>
      <c r="E337" s="286"/>
      <c r="F337" s="286"/>
      <c r="G337" s="128" t="s">
        <v>41</v>
      </c>
      <c r="H337" s="88">
        <f>H335*0.95</f>
        <v>31.349999999999998</v>
      </c>
      <c r="I337" s="323"/>
      <c r="J337" s="315"/>
    </row>
    <row r="338" spans="1:10" x14ac:dyDescent="0.25">
      <c r="A338" s="290"/>
      <c r="B338" s="293"/>
      <c r="C338" s="293"/>
      <c r="D338" s="293"/>
      <c r="E338" s="284">
        <f>F333+1</f>
        <v>43100</v>
      </c>
      <c r="F338" s="284">
        <v>43100</v>
      </c>
      <c r="G338" s="51" t="s">
        <v>154</v>
      </c>
      <c r="H338" s="68">
        <f>H333+15</f>
        <v>31.5</v>
      </c>
      <c r="I338" s="323"/>
      <c r="J338" s="315"/>
    </row>
    <row r="339" spans="1:10" x14ac:dyDescent="0.25">
      <c r="A339" s="290"/>
      <c r="B339" s="293"/>
      <c r="C339" s="293"/>
      <c r="D339" s="293"/>
      <c r="E339" s="285"/>
      <c r="F339" s="285"/>
      <c r="G339" s="7" t="s">
        <v>153</v>
      </c>
      <c r="H339" s="68">
        <f>H338</f>
        <v>31.5</v>
      </c>
      <c r="I339" s="323"/>
      <c r="J339" s="315"/>
    </row>
    <row r="340" spans="1:10" x14ac:dyDescent="0.25">
      <c r="A340" s="290"/>
      <c r="B340" s="293"/>
      <c r="C340" s="293"/>
      <c r="D340" s="293"/>
      <c r="E340" s="285"/>
      <c r="F340" s="285"/>
      <c r="G340" s="126" t="s">
        <v>40</v>
      </c>
      <c r="H340" s="68">
        <f>H330</f>
        <v>48</v>
      </c>
      <c r="I340" s="323"/>
      <c r="J340" s="315"/>
    </row>
    <row r="341" spans="1:10" x14ac:dyDescent="0.25">
      <c r="A341" s="290"/>
      <c r="B341" s="293"/>
      <c r="C341" s="293"/>
      <c r="D341" s="293"/>
      <c r="E341" s="285"/>
      <c r="F341" s="285"/>
      <c r="G341" s="126" t="s">
        <v>39</v>
      </c>
      <c r="H341" s="68">
        <f>H331</f>
        <v>60</v>
      </c>
      <c r="I341" s="323"/>
      <c r="J341" s="315"/>
    </row>
    <row r="342" spans="1:10" x14ac:dyDescent="0.25">
      <c r="A342" s="290"/>
      <c r="B342" s="293"/>
      <c r="C342" s="293"/>
      <c r="D342" s="293"/>
      <c r="E342" s="286"/>
      <c r="F342" s="286"/>
      <c r="G342" s="128" t="s">
        <v>41</v>
      </c>
      <c r="H342" s="88">
        <f>H340*0.95</f>
        <v>45.599999999999994</v>
      </c>
      <c r="I342" s="323"/>
      <c r="J342" s="315"/>
    </row>
    <row r="343" spans="1:10" x14ac:dyDescent="0.25">
      <c r="A343" s="290"/>
      <c r="B343" s="293"/>
      <c r="C343" s="293"/>
      <c r="D343" s="293"/>
      <c r="E343" s="284">
        <f>F338+1</f>
        <v>43101</v>
      </c>
      <c r="F343" s="284">
        <v>43190</v>
      </c>
      <c r="G343" s="51" t="s">
        <v>154</v>
      </c>
      <c r="H343" s="68">
        <v>17</v>
      </c>
      <c r="I343" s="323"/>
      <c r="J343" s="315"/>
    </row>
    <row r="344" spans="1:10" x14ac:dyDescent="0.25">
      <c r="A344" s="290"/>
      <c r="B344" s="293"/>
      <c r="C344" s="293"/>
      <c r="D344" s="293"/>
      <c r="E344" s="285"/>
      <c r="F344" s="285"/>
      <c r="G344" s="7" t="s">
        <v>153</v>
      </c>
      <c r="H344" s="68">
        <f>H343</f>
        <v>17</v>
      </c>
      <c r="I344" s="323"/>
      <c r="J344" s="315"/>
    </row>
    <row r="345" spans="1:10" x14ac:dyDescent="0.25">
      <c r="A345" s="290"/>
      <c r="B345" s="293"/>
      <c r="C345" s="293"/>
      <c r="D345" s="293"/>
      <c r="E345" s="285"/>
      <c r="F345" s="285"/>
      <c r="G345" s="126" t="s">
        <v>40</v>
      </c>
      <c r="H345" s="68">
        <f>H335</f>
        <v>33</v>
      </c>
      <c r="I345" s="323"/>
      <c r="J345" s="315"/>
    </row>
    <row r="346" spans="1:10" x14ac:dyDescent="0.25">
      <c r="A346" s="290"/>
      <c r="B346" s="293"/>
      <c r="C346" s="293"/>
      <c r="D346" s="293"/>
      <c r="E346" s="285"/>
      <c r="F346" s="285"/>
      <c r="G346" s="126" t="s">
        <v>39</v>
      </c>
      <c r="H346" s="68">
        <f>H336</f>
        <v>45</v>
      </c>
      <c r="I346" s="323"/>
      <c r="J346" s="315"/>
    </row>
    <row r="347" spans="1:10" x14ac:dyDescent="0.25">
      <c r="A347" s="290"/>
      <c r="B347" s="293"/>
      <c r="C347" s="293"/>
      <c r="D347" s="293"/>
      <c r="E347" s="286"/>
      <c r="F347" s="286"/>
      <c r="G347" s="128" t="s">
        <v>41</v>
      </c>
      <c r="H347" s="88">
        <f>H345*0.95</f>
        <v>31.349999999999998</v>
      </c>
      <c r="I347" s="323"/>
      <c r="J347" s="315"/>
    </row>
    <row r="348" spans="1:10" x14ac:dyDescent="0.25">
      <c r="A348" s="290"/>
      <c r="B348" s="293"/>
      <c r="C348" s="293"/>
      <c r="D348" s="293"/>
      <c r="E348" s="284">
        <f>F343+1</f>
        <v>43191</v>
      </c>
      <c r="F348" s="284">
        <v>43220</v>
      </c>
      <c r="G348" s="51" t="s">
        <v>154</v>
      </c>
      <c r="H348" s="68">
        <f>H350/2</f>
        <v>14</v>
      </c>
      <c r="I348" s="323"/>
      <c r="J348" s="315"/>
    </row>
    <row r="349" spans="1:10" x14ac:dyDescent="0.25">
      <c r="A349" s="290"/>
      <c r="B349" s="293"/>
      <c r="C349" s="293"/>
      <c r="D349" s="293"/>
      <c r="E349" s="285"/>
      <c r="F349" s="285"/>
      <c r="G349" s="7" t="s">
        <v>153</v>
      </c>
      <c r="H349" s="68">
        <f>H348</f>
        <v>14</v>
      </c>
      <c r="I349" s="323"/>
      <c r="J349" s="315"/>
    </row>
    <row r="350" spans="1:10" x14ac:dyDescent="0.25">
      <c r="A350" s="290"/>
      <c r="B350" s="293"/>
      <c r="C350" s="293"/>
      <c r="D350" s="293"/>
      <c r="E350" s="285"/>
      <c r="F350" s="285"/>
      <c r="G350" s="126" t="s">
        <v>40</v>
      </c>
      <c r="H350" s="68">
        <f>H320</f>
        <v>28</v>
      </c>
      <c r="I350" s="323"/>
      <c r="J350" s="315"/>
    </row>
    <row r="351" spans="1:10" x14ac:dyDescent="0.25">
      <c r="A351" s="290"/>
      <c r="B351" s="293"/>
      <c r="C351" s="293"/>
      <c r="D351" s="293"/>
      <c r="E351" s="285"/>
      <c r="F351" s="285"/>
      <c r="G351" s="126" t="s">
        <v>39</v>
      </c>
      <c r="H351" s="68">
        <f>H321</f>
        <v>40</v>
      </c>
      <c r="I351" s="323"/>
      <c r="J351" s="315"/>
    </row>
    <row r="352" spans="1:10" ht="15.75" thickBot="1" x14ac:dyDescent="0.3">
      <c r="A352" s="290"/>
      <c r="B352" s="293"/>
      <c r="C352" s="293"/>
      <c r="D352" s="293"/>
      <c r="E352" s="287"/>
      <c r="F352" s="287"/>
      <c r="G352" s="128" t="s">
        <v>41</v>
      </c>
      <c r="H352" s="88">
        <f>H350*0.95</f>
        <v>26.599999999999998</v>
      </c>
      <c r="I352" s="323"/>
      <c r="J352" s="315"/>
    </row>
    <row r="353" spans="1:10" x14ac:dyDescent="0.25">
      <c r="A353" s="326" t="s">
        <v>85</v>
      </c>
      <c r="B353" s="291" t="s">
        <v>37</v>
      </c>
      <c r="C353" s="291" t="s">
        <v>157</v>
      </c>
      <c r="D353" s="291" t="s">
        <v>38</v>
      </c>
      <c r="E353" s="298">
        <v>43040</v>
      </c>
      <c r="F353" s="298">
        <v>43090</v>
      </c>
      <c r="G353" s="11" t="s">
        <v>154</v>
      </c>
      <c r="H353" s="67">
        <v>0</v>
      </c>
      <c r="I353" s="318"/>
      <c r="J353" s="313"/>
    </row>
    <row r="354" spans="1:10" x14ac:dyDescent="0.25">
      <c r="A354" s="327"/>
      <c r="B354" s="306"/>
      <c r="C354" s="306"/>
      <c r="D354" s="306"/>
      <c r="E354" s="285"/>
      <c r="F354" s="285"/>
      <c r="G354" s="7" t="s">
        <v>153</v>
      </c>
      <c r="H354" s="68" t="e">
        <f>NA()</f>
        <v>#N/A</v>
      </c>
      <c r="I354" s="319"/>
      <c r="J354" s="314"/>
    </row>
    <row r="355" spans="1:10" x14ac:dyDescent="0.25">
      <c r="A355" s="328"/>
      <c r="B355" s="307"/>
      <c r="C355" s="307"/>
      <c r="D355" s="307"/>
      <c r="E355" s="285"/>
      <c r="F355" s="285"/>
      <c r="G355" s="102" t="s">
        <v>40</v>
      </c>
      <c r="H355" s="68">
        <v>18</v>
      </c>
      <c r="I355" s="320"/>
      <c r="J355" s="315"/>
    </row>
    <row r="356" spans="1:10" x14ac:dyDescent="0.25">
      <c r="A356" s="328"/>
      <c r="B356" s="307"/>
      <c r="C356" s="307"/>
      <c r="D356" s="307"/>
      <c r="E356" s="285"/>
      <c r="F356" s="285"/>
      <c r="G356" s="102" t="s">
        <v>39</v>
      </c>
      <c r="H356" s="68">
        <v>24</v>
      </c>
      <c r="I356" s="320"/>
      <c r="J356" s="315"/>
    </row>
    <row r="357" spans="1:10" ht="15.75" thickBot="1" x14ac:dyDescent="0.3">
      <c r="A357" s="328"/>
      <c r="B357" s="307"/>
      <c r="C357" s="307"/>
      <c r="D357" s="307"/>
      <c r="E357" s="296"/>
      <c r="F357" s="296"/>
      <c r="G357" s="103" t="s">
        <v>41</v>
      </c>
      <c r="H357" s="88">
        <f>H355*0.95</f>
        <v>17.099999999999998</v>
      </c>
      <c r="I357" s="320"/>
      <c r="J357" s="315"/>
    </row>
    <row r="358" spans="1:10" x14ac:dyDescent="0.25">
      <c r="A358" s="328"/>
      <c r="B358" s="307"/>
      <c r="C358" s="307"/>
      <c r="D358" s="307"/>
      <c r="E358" s="295">
        <f>F353+1</f>
        <v>43091</v>
      </c>
      <c r="F358" s="295">
        <v>43190</v>
      </c>
      <c r="G358" s="51" t="s">
        <v>154</v>
      </c>
      <c r="H358" s="67">
        <v>0</v>
      </c>
      <c r="I358" s="320"/>
      <c r="J358" s="315"/>
    </row>
    <row r="359" spans="1:10" x14ac:dyDescent="0.25">
      <c r="A359" s="328"/>
      <c r="B359" s="307"/>
      <c r="C359" s="307"/>
      <c r="D359" s="307"/>
      <c r="E359" s="285"/>
      <c r="F359" s="285"/>
      <c r="G359" s="7" t="s">
        <v>153</v>
      </c>
      <c r="H359" s="68" t="e">
        <f>NA()</f>
        <v>#N/A</v>
      </c>
      <c r="I359" s="320"/>
      <c r="J359" s="315"/>
    </row>
    <row r="360" spans="1:10" x14ac:dyDescent="0.25">
      <c r="A360" s="328"/>
      <c r="B360" s="307"/>
      <c r="C360" s="307"/>
      <c r="D360" s="307"/>
      <c r="E360" s="285"/>
      <c r="F360" s="285"/>
      <c r="G360" s="102" t="s">
        <v>40</v>
      </c>
      <c r="H360" s="68">
        <v>23</v>
      </c>
      <c r="I360" s="320"/>
      <c r="J360" s="315"/>
    </row>
    <row r="361" spans="1:10" x14ac:dyDescent="0.25">
      <c r="A361" s="328"/>
      <c r="B361" s="307"/>
      <c r="C361" s="307"/>
      <c r="D361" s="307"/>
      <c r="E361" s="285"/>
      <c r="F361" s="285"/>
      <c r="G361" s="102" t="s">
        <v>39</v>
      </c>
      <c r="H361" s="68">
        <v>28</v>
      </c>
      <c r="I361" s="320"/>
      <c r="J361" s="315"/>
    </row>
    <row r="362" spans="1:10" ht="15.75" thickBot="1" x14ac:dyDescent="0.3">
      <c r="A362" s="328"/>
      <c r="B362" s="307"/>
      <c r="C362" s="307"/>
      <c r="D362" s="307"/>
      <c r="E362" s="296"/>
      <c r="F362" s="296"/>
      <c r="G362" s="103" t="s">
        <v>41</v>
      </c>
      <c r="H362" s="88">
        <f>H360*0.95</f>
        <v>21.849999999999998</v>
      </c>
      <c r="I362" s="320"/>
      <c r="J362" s="315"/>
    </row>
    <row r="363" spans="1:10" x14ac:dyDescent="0.25">
      <c r="A363" s="328"/>
      <c r="B363" s="307"/>
      <c r="C363" s="307"/>
      <c r="D363" s="307"/>
      <c r="E363" s="295">
        <f>F358+1</f>
        <v>43191</v>
      </c>
      <c r="F363" s="295">
        <v>43220</v>
      </c>
      <c r="G363" s="51" t="s">
        <v>154</v>
      </c>
      <c r="H363" s="67">
        <v>0</v>
      </c>
      <c r="I363" s="320"/>
      <c r="J363" s="315"/>
    </row>
    <row r="364" spans="1:10" x14ac:dyDescent="0.25">
      <c r="A364" s="328"/>
      <c r="B364" s="307"/>
      <c r="C364" s="307"/>
      <c r="D364" s="307"/>
      <c r="E364" s="285"/>
      <c r="F364" s="285"/>
      <c r="G364" s="7" t="s">
        <v>153</v>
      </c>
      <c r="H364" s="68" t="e">
        <f>NA()</f>
        <v>#N/A</v>
      </c>
      <c r="I364" s="320"/>
      <c r="J364" s="315"/>
    </row>
    <row r="365" spans="1:10" x14ac:dyDescent="0.25">
      <c r="A365" s="328"/>
      <c r="B365" s="307"/>
      <c r="C365" s="307"/>
      <c r="D365" s="307"/>
      <c r="E365" s="285"/>
      <c r="F365" s="285"/>
      <c r="G365" s="102" t="s">
        <v>40</v>
      </c>
      <c r="H365" s="68">
        <f>H355</f>
        <v>18</v>
      </c>
      <c r="I365" s="320"/>
      <c r="J365" s="315"/>
    </row>
    <row r="366" spans="1:10" x14ac:dyDescent="0.25">
      <c r="A366" s="328"/>
      <c r="B366" s="307"/>
      <c r="C366" s="307"/>
      <c r="D366" s="307"/>
      <c r="E366" s="285"/>
      <c r="F366" s="285"/>
      <c r="G366" s="102" t="s">
        <v>39</v>
      </c>
      <c r="H366" s="68">
        <f>H356</f>
        <v>24</v>
      </c>
      <c r="I366" s="320"/>
      <c r="J366" s="315"/>
    </row>
    <row r="367" spans="1:10" ht="15.75" thickBot="1" x14ac:dyDescent="0.3">
      <c r="A367" s="328"/>
      <c r="B367" s="307"/>
      <c r="C367" s="307"/>
      <c r="D367" s="307"/>
      <c r="E367" s="297"/>
      <c r="F367" s="297"/>
      <c r="G367" s="103" t="s">
        <v>41</v>
      </c>
      <c r="H367" s="88">
        <f>H365*0.95</f>
        <v>17.099999999999998</v>
      </c>
      <c r="I367" s="321"/>
      <c r="J367" s="315"/>
    </row>
    <row r="368" spans="1:10" x14ac:dyDescent="0.25">
      <c r="A368" s="302" t="s">
        <v>86</v>
      </c>
      <c r="B368" s="304" t="s">
        <v>37</v>
      </c>
      <c r="C368" s="304" t="s">
        <v>157</v>
      </c>
      <c r="D368" s="291" t="s">
        <v>237</v>
      </c>
      <c r="E368" s="298">
        <v>43040</v>
      </c>
      <c r="F368" s="298">
        <v>43069</v>
      </c>
      <c r="G368" s="11" t="s">
        <v>154</v>
      </c>
      <c r="H368" s="67">
        <f>H370/2</f>
        <v>22.5</v>
      </c>
      <c r="I368" s="309"/>
      <c r="J368" s="311" t="s">
        <v>127</v>
      </c>
    </row>
    <row r="369" spans="1:10" x14ac:dyDescent="0.25">
      <c r="A369" s="303"/>
      <c r="B369" s="305"/>
      <c r="C369" s="305"/>
      <c r="D369" s="306"/>
      <c r="E369" s="285"/>
      <c r="F369" s="285"/>
      <c r="G369" s="7" t="s">
        <v>153</v>
      </c>
      <c r="H369" s="68" t="e">
        <f>NA()</f>
        <v>#N/A</v>
      </c>
      <c r="I369" s="300"/>
      <c r="J369" s="312"/>
    </row>
    <row r="370" spans="1:10" x14ac:dyDescent="0.25">
      <c r="A370" s="303"/>
      <c r="B370" s="305"/>
      <c r="C370" s="305"/>
      <c r="D370" s="307"/>
      <c r="E370" s="285"/>
      <c r="F370" s="285"/>
      <c r="G370" s="203" t="s">
        <v>40</v>
      </c>
      <c r="H370" s="68">
        <v>45</v>
      </c>
      <c r="I370" s="300"/>
      <c r="J370" s="312"/>
    </row>
    <row r="371" spans="1:10" x14ac:dyDescent="0.25">
      <c r="A371" s="303"/>
      <c r="B371" s="305"/>
      <c r="C371" s="305"/>
      <c r="D371" s="307"/>
      <c r="E371" s="285"/>
      <c r="F371" s="285"/>
      <c r="G371" s="203" t="s">
        <v>39</v>
      </c>
      <c r="H371" s="68">
        <v>60</v>
      </c>
      <c r="I371" s="300"/>
      <c r="J371" s="312"/>
    </row>
    <row r="372" spans="1:10" ht="15.75" thickBot="1" x14ac:dyDescent="0.3">
      <c r="A372" s="303"/>
      <c r="B372" s="305"/>
      <c r="C372" s="305"/>
      <c r="D372" s="307"/>
      <c r="E372" s="296"/>
      <c r="F372" s="296"/>
      <c r="G372" s="204" t="s">
        <v>41</v>
      </c>
      <c r="H372" s="88" t="e">
        <f>NA()</f>
        <v>#N/A</v>
      </c>
      <c r="I372" s="300"/>
      <c r="J372" s="312"/>
    </row>
    <row r="373" spans="1:10" x14ac:dyDescent="0.25">
      <c r="A373" s="303"/>
      <c r="B373" s="305"/>
      <c r="C373" s="305"/>
      <c r="D373" s="307"/>
      <c r="E373" s="295">
        <f>F368+1</f>
        <v>43070</v>
      </c>
      <c r="F373" s="295">
        <v>43090</v>
      </c>
      <c r="G373" s="51" t="s">
        <v>154</v>
      </c>
      <c r="H373" s="67">
        <f>H375/2</f>
        <v>20</v>
      </c>
      <c r="I373" s="300"/>
      <c r="J373" s="312"/>
    </row>
    <row r="374" spans="1:10" x14ac:dyDescent="0.25">
      <c r="A374" s="303"/>
      <c r="B374" s="305"/>
      <c r="C374" s="305"/>
      <c r="D374" s="307"/>
      <c r="E374" s="285"/>
      <c r="F374" s="285"/>
      <c r="G374" s="7" t="s">
        <v>153</v>
      </c>
      <c r="H374" s="68" t="e">
        <f>NA()</f>
        <v>#N/A</v>
      </c>
      <c r="I374" s="300"/>
      <c r="J374" s="312"/>
    </row>
    <row r="375" spans="1:10" x14ac:dyDescent="0.25">
      <c r="A375" s="303"/>
      <c r="B375" s="305"/>
      <c r="C375" s="305"/>
      <c r="D375" s="307"/>
      <c r="E375" s="285"/>
      <c r="F375" s="285"/>
      <c r="G375" s="203" t="s">
        <v>40</v>
      </c>
      <c r="H375" s="68">
        <v>40</v>
      </c>
      <c r="I375" s="300"/>
      <c r="J375" s="312"/>
    </row>
    <row r="376" spans="1:10" x14ac:dyDescent="0.25">
      <c r="A376" s="303"/>
      <c r="B376" s="305"/>
      <c r="C376" s="305"/>
      <c r="D376" s="307"/>
      <c r="E376" s="285"/>
      <c r="F376" s="285"/>
      <c r="G376" s="203" t="s">
        <v>39</v>
      </c>
      <c r="H376" s="68">
        <v>50</v>
      </c>
      <c r="I376" s="300"/>
      <c r="J376" s="312"/>
    </row>
    <row r="377" spans="1:10" ht="15.75" thickBot="1" x14ac:dyDescent="0.3">
      <c r="A377" s="303"/>
      <c r="B377" s="305"/>
      <c r="C377" s="305"/>
      <c r="D377" s="307"/>
      <c r="E377" s="296"/>
      <c r="F377" s="296"/>
      <c r="G377" s="204" t="s">
        <v>41</v>
      </c>
      <c r="H377" s="88" t="e">
        <f>NA()</f>
        <v>#N/A</v>
      </c>
      <c r="I377" s="300"/>
      <c r="J377" s="312"/>
    </row>
    <row r="378" spans="1:10" x14ac:dyDescent="0.25">
      <c r="A378" s="303"/>
      <c r="B378" s="305"/>
      <c r="C378" s="305"/>
      <c r="D378" s="293"/>
      <c r="E378" s="295">
        <f>F373+1</f>
        <v>43091</v>
      </c>
      <c r="F378" s="295">
        <v>43092</v>
      </c>
      <c r="G378" s="51" t="s">
        <v>154</v>
      </c>
      <c r="H378" s="67">
        <f>H380/2</f>
        <v>22.5</v>
      </c>
      <c r="I378" s="300"/>
      <c r="J378" s="312"/>
    </row>
    <row r="379" spans="1:10" x14ac:dyDescent="0.25">
      <c r="A379" s="303"/>
      <c r="B379" s="305"/>
      <c r="C379" s="305"/>
      <c r="D379" s="293"/>
      <c r="E379" s="285"/>
      <c r="F379" s="285"/>
      <c r="G379" s="7" t="s">
        <v>153</v>
      </c>
      <c r="H379" s="68" t="e">
        <f>NA()</f>
        <v>#N/A</v>
      </c>
      <c r="I379" s="300"/>
      <c r="J379" s="312"/>
    </row>
    <row r="380" spans="1:10" x14ac:dyDescent="0.25">
      <c r="A380" s="303"/>
      <c r="B380" s="305"/>
      <c r="C380" s="305"/>
      <c r="D380" s="293"/>
      <c r="E380" s="285"/>
      <c r="F380" s="285"/>
      <c r="G380" s="203" t="s">
        <v>40</v>
      </c>
      <c r="H380" s="68">
        <v>45</v>
      </c>
      <c r="I380" s="300"/>
      <c r="J380" s="312"/>
    </row>
    <row r="381" spans="1:10" x14ac:dyDescent="0.25">
      <c r="A381" s="303"/>
      <c r="B381" s="305"/>
      <c r="C381" s="305"/>
      <c r="D381" s="293"/>
      <c r="E381" s="285"/>
      <c r="F381" s="285"/>
      <c r="G381" s="203" t="s">
        <v>39</v>
      </c>
      <c r="H381" s="68">
        <v>60</v>
      </c>
      <c r="I381" s="300"/>
      <c r="J381" s="312"/>
    </row>
    <row r="382" spans="1:10" ht="15.75" thickBot="1" x14ac:dyDescent="0.3">
      <c r="A382" s="303"/>
      <c r="B382" s="305"/>
      <c r="C382" s="305"/>
      <c r="D382" s="293"/>
      <c r="E382" s="296"/>
      <c r="F382" s="296"/>
      <c r="G382" s="204" t="s">
        <v>41</v>
      </c>
      <c r="H382" s="88" t="e">
        <f>NA()</f>
        <v>#N/A</v>
      </c>
      <c r="I382" s="300"/>
      <c r="J382" s="312"/>
    </row>
    <row r="383" spans="1:10" x14ac:dyDescent="0.25">
      <c r="A383" s="303"/>
      <c r="B383" s="305"/>
      <c r="C383" s="305"/>
      <c r="D383" s="293"/>
      <c r="E383" s="295">
        <f>F378+1</f>
        <v>43093</v>
      </c>
      <c r="F383" s="295">
        <v>43094</v>
      </c>
      <c r="G383" s="51" t="s">
        <v>154</v>
      </c>
      <c r="H383" s="67">
        <f>H385/2</f>
        <v>28</v>
      </c>
      <c r="I383" s="300"/>
      <c r="J383" s="312"/>
    </row>
    <row r="384" spans="1:10" x14ac:dyDescent="0.25">
      <c r="A384" s="303"/>
      <c r="B384" s="305"/>
      <c r="C384" s="305"/>
      <c r="D384" s="293"/>
      <c r="E384" s="285"/>
      <c r="F384" s="285"/>
      <c r="G384" s="7" t="s">
        <v>153</v>
      </c>
      <c r="H384" s="68" t="e">
        <f>NA()</f>
        <v>#N/A</v>
      </c>
      <c r="I384" s="300"/>
      <c r="J384" s="312"/>
    </row>
    <row r="385" spans="1:10" x14ac:dyDescent="0.25">
      <c r="A385" s="303"/>
      <c r="B385" s="305"/>
      <c r="C385" s="305"/>
      <c r="D385" s="293"/>
      <c r="E385" s="285"/>
      <c r="F385" s="285"/>
      <c r="G385" s="203" t="s">
        <v>40</v>
      </c>
      <c r="H385" s="68">
        <f>H380+11</f>
        <v>56</v>
      </c>
      <c r="I385" s="300"/>
      <c r="J385" s="312"/>
    </row>
    <row r="386" spans="1:10" x14ac:dyDescent="0.25">
      <c r="A386" s="303"/>
      <c r="B386" s="305"/>
      <c r="C386" s="305"/>
      <c r="D386" s="293"/>
      <c r="E386" s="285"/>
      <c r="F386" s="285"/>
      <c r="G386" s="203" t="s">
        <v>39</v>
      </c>
      <c r="H386" s="68">
        <f>H381+11</f>
        <v>71</v>
      </c>
      <c r="I386" s="300"/>
      <c r="J386" s="312"/>
    </row>
    <row r="387" spans="1:10" ht="15.75" thickBot="1" x14ac:dyDescent="0.3">
      <c r="A387" s="303"/>
      <c r="B387" s="305"/>
      <c r="C387" s="305"/>
      <c r="D387" s="293"/>
      <c r="E387" s="296"/>
      <c r="F387" s="296"/>
      <c r="G387" s="204" t="s">
        <v>41</v>
      </c>
      <c r="H387" s="88" t="e">
        <f>NA()</f>
        <v>#N/A</v>
      </c>
      <c r="I387" s="300"/>
      <c r="J387" s="312"/>
    </row>
    <row r="388" spans="1:10" x14ac:dyDescent="0.25">
      <c r="A388" s="303"/>
      <c r="B388" s="305"/>
      <c r="C388" s="305"/>
      <c r="D388" s="293"/>
      <c r="E388" s="295">
        <f>F383+1</f>
        <v>43095</v>
      </c>
      <c r="F388" s="295">
        <v>43099</v>
      </c>
      <c r="G388" s="51" t="s">
        <v>154</v>
      </c>
      <c r="H388" s="67">
        <f>H390/2</f>
        <v>22.5</v>
      </c>
      <c r="I388" s="300"/>
      <c r="J388" s="312"/>
    </row>
    <row r="389" spans="1:10" x14ac:dyDescent="0.25">
      <c r="A389" s="303"/>
      <c r="B389" s="305"/>
      <c r="C389" s="305"/>
      <c r="D389" s="293"/>
      <c r="E389" s="285"/>
      <c r="F389" s="285"/>
      <c r="G389" s="7" t="s">
        <v>153</v>
      </c>
      <c r="H389" s="68" t="e">
        <f>NA()</f>
        <v>#N/A</v>
      </c>
      <c r="I389" s="300"/>
      <c r="J389" s="312"/>
    </row>
    <row r="390" spans="1:10" x14ac:dyDescent="0.25">
      <c r="A390" s="303"/>
      <c r="B390" s="305"/>
      <c r="C390" s="305"/>
      <c r="D390" s="293"/>
      <c r="E390" s="285"/>
      <c r="F390" s="285"/>
      <c r="G390" s="203" t="s">
        <v>40</v>
      </c>
      <c r="H390" s="68">
        <v>45</v>
      </c>
      <c r="I390" s="300"/>
      <c r="J390" s="312"/>
    </row>
    <row r="391" spans="1:10" x14ac:dyDescent="0.25">
      <c r="A391" s="303"/>
      <c r="B391" s="305"/>
      <c r="C391" s="305"/>
      <c r="D391" s="293"/>
      <c r="E391" s="285"/>
      <c r="F391" s="285"/>
      <c r="G391" s="203" t="s">
        <v>39</v>
      </c>
      <c r="H391" s="68">
        <v>60</v>
      </c>
      <c r="I391" s="300"/>
      <c r="J391" s="312"/>
    </row>
    <row r="392" spans="1:10" ht="15.75" thickBot="1" x14ac:dyDescent="0.3">
      <c r="A392" s="303"/>
      <c r="B392" s="305"/>
      <c r="C392" s="305"/>
      <c r="D392" s="293"/>
      <c r="E392" s="296"/>
      <c r="F392" s="296"/>
      <c r="G392" s="204" t="s">
        <v>41</v>
      </c>
      <c r="H392" s="88" t="e">
        <f>NA()</f>
        <v>#N/A</v>
      </c>
      <c r="I392" s="300"/>
      <c r="J392" s="312"/>
    </row>
    <row r="393" spans="1:10" x14ac:dyDescent="0.25">
      <c r="A393" s="303"/>
      <c r="B393" s="305"/>
      <c r="C393" s="305"/>
      <c r="D393" s="293"/>
      <c r="E393" s="295">
        <f>F388+1</f>
        <v>43100</v>
      </c>
      <c r="F393" s="295">
        <v>43100</v>
      </c>
      <c r="G393" s="51" t="s">
        <v>154</v>
      </c>
      <c r="H393" s="67">
        <f>H395/2</f>
        <v>28</v>
      </c>
      <c r="I393" s="300"/>
      <c r="J393" s="312"/>
    </row>
    <row r="394" spans="1:10" x14ac:dyDescent="0.25">
      <c r="A394" s="303"/>
      <c r="B394" s="305"/>
      <c r="C394" s="305"/>
      <c r="D394" s="293"/>
      <c r="E394" s="285"/>
      <c r="F394" s="285"/>
      <c r="G394" s="7" t="s">
        <v>153</v>
      </c>
      <c r="H394" s="68" t="e">
        <f>NA()</f>
        <v>#N/A</v>
      </c>
      <c r="I394" s="300"/>
      <c r="J394" s="312"/>
    </row>
    <row r="395" spans="1:10" x14ac:dyDescent="0.25">
      <c r="A395" s="303"/>
      <c r="B395" s="305"/>
      <c r="C395" s="305"/>
      <c r="D395" s="293"/>
      <c r="E395" s="285"/>
      <c r="F395" s="285"/>
      <c r="G395" s="203" t="s">
        <v>40</v>
      </c>
      <c r="H395" s="68">
        <f>H390+11</f>
        <v>56</v>
      </c>
      <c r="I395" s="300"/>
      <c r="J395" s="312"/>
    </row>
    <row r="396" spans="1:10" x14ac:dyDescent="0.25">
      <c r="A396" s="303"/>
      <c r="B396" s="305"/>
      <c r="C396" s="305"/>
      <c r="D396" s="293"/>
      <c r="E396" s="285"/>
      <c r="F396" s="285"/>
      <c r="G396" s="203" t="s">
        <v>39</v>
      </c>
      <c r="H396" s="68">
        <f>H391+11</f>
        <v>71</v>
      </c>
      <c r="I396" s="300"/>
      <c r="J396" s="312"/>
    </row>
    <row r="397" spans="1:10" ht="15.75" thickBot="1" x14ac:dyDescent="0.3">
      <c r="A397" s="303"/>
      <c r="B397" s="305"/>
      <c r="C397" s="305"/>
      <c r="D397" s="293"/>
      <c r="E397" s="296"/>
      <c r="F397" s="296"/>
      <c r="G397" s="204" t="s">
        <v>41</v>
      </c>
      <c r="H397" s="88" t="e">
        <f>NA()</f>
        <v>#N/A</v>
      </c>
      <c r="I397" s="300"/>
      <c r="J397" s="312"/>
    </row>
    <row r="398" spans="1:10" x14ac:dyDescent="0.25">
      <c r="A398" s="303"/>
      <c r="B398" s="305"/>
      <c r="C398" s="305"/>
      <c r="D398" s="293"/>
      <c r="E398" s="295">
        <f>F393+1</f>
        <v>43101</v>
      </c>
      <c r="F398" s="295">
        <v>43174</v>
      </c>
      <c r="G398" s="51" t="s">
        <v>154</v>
      </c>
      <c r="H398" s="67">
        <f>H400/2</f>
        <v>22.5</v>
      </c>
      <c r="I398" s="300"/>
      <c r="J398" s="312"/>
    </row>
    <row r="399" spans="1:10" x14ac:dyDescent="0.25">
      <c r="A399" s="303"/>
      <c r="B399" s="305"/>
      <c r="C399" s="305"/>
      <c r="D399" s="293"/>
      <c r="E399" s="285"/>
      <c r="F399" s="285"/>
      <c r="G399" s="7" t="s">
        <v>153</v>
      </c>
      <c r="H399" s="68" t="e">
        <f>NA()</f>
        <v>#N/A</v>
      </c>
      <c r="I399" s="300"/>
      <c r="J399" s="312"/>
    </row>
    <row r="400" spans="1:10" x14ac:dyDescent="0.25">
      <c r="A400" s="303"/>
      <c r="B400" s="305"/>
      <c r="C400" s="305"/>
      <c r="D400" s="293"/>
      <c r="E400" s="285"/>
      <c r="F400" s="285"/>
      <c r="G400" s="203" t="s">
        <v>40</v>
      </c>
      <c r="H400" s="68">
        <v>45</v>
      </c>
      <c r="I400" s="300"/>
      <c r="J400" s="312"/>
    </row>
    <row r="401" spans="1:10" x14ac:dyDescent="0.25">
      <c r="A401" s="303"/>
      <c r="B401" s="305"/>
      <c r="C401" s="305"/>
      <c r="D401" s="293"/>
      <c r="E401" s="285"/>
      <c r="F401" s="285"/>
      <c r="G401" s="203" t="s">
        <v>39</v>
      </c>
      <c r="H401" s="68">
        <v>60</v>
      </c>
      <c r="I401" s="300"/>
      <c r="J401" s="312"/>
    </row>
    <row r="402" spans="1:10" ht="15.75" thickBot="1" x14ac:dyDescent="0.3">
      <c r="A402" s="303"/>
      <c r="B402" s="305"/>
      <c r="C402" s="305"/>
      <c r="D402" s="293"/>
      <c r="E402" s="296"/>
      <c r="F402" s="296"/>
      <c r="G402" s="204" t="s">
        <v>41</v>
      </c>
      <c r="H402" s="88" t="e">
        <f>NA()</f>
        <v>#N/A</v>
      </c>
      <c r="I402" s="300"/>
      <c r="J402" s="312"/>
    </row>
    <row r="403" spans="1:10" x14ac:dyDescent="0.25">
      <c r="A403" s="303"/>
      <c r="B403" s="305"/>
      <c r="C403" s="305"/>
      <c r="D403" s="307"/>
      <c r="E403" s="295">
        <f>F398+1</f>
        <v>43175</v>
      </c>
      <c r="F403" s="295">
        <v>43220</v>
      </c>
      <c r="G403" s="51" t="s">
        <v>154</v>
      </c>
      <c r="H403" s="67">
        <f>H405/2</f>
        <v>20</v>
      </c>
      <c r="I403" s="300"/>
      <c r="J403" s="312"/>
    </row>
    <row r="404" spans="1:10" x14ac:dyDescent="0.25">
      <c r="A404" s="303"/>
      <c r="B404" s="305"/>
      <c r="C404" s="305"/>
      <c r="D404" s="307"/>
      <c r="E404" s="285"/>
      <c r="F404" s="285"/>
      <c r="G404" s="7" t="s">
        <v>153</v>
      </c>
      <c r="H404" s="68" t="e">
        <f>NA()</f>
        <v>#N/A</v>
      </c>
      <c r="I404" s="300"/>
      <c r="J404" s="312"/>
    </row>
    <row r="405" spans="1:10" x14ac:dyDescent="0.25">
      <c r="A405" s="303"/>
      <c r="B405" s="305"/>
      <c r="C405" s="305"/>
      <c r="D405" s="307"/>
      <c r="E405" s="285"/>
      <c r="F405" s="285"/>
      <c r="G405" s="203" t="s">
        <v>40</v>
      </c>
      <c r="H405" s="68">
        <v>40</v>
      </c>
      <c r="I405" s="300"/>
      <c r="J405" s="312"/>
    </row>
    <row r="406" spans="1:10" x14ac:dyDescent="0.25">
      <c r="A406" s="303"/>
      <c r="B406" s="305"/>
      <c r="C406" s="305"/>
      <c r="D406" s="307"/>
      <c r="E406" s="285"/>
      <c r="F406" s="285"/>
      <c r="G406" s="203" t="s">
        <v>39</v>
      </c>
      <c r="H406" s="68">
        <v>50</v>
      </c>
      <c r="I406" s="300"/>
      <c r="J406" s="312"/>
    </row>
    <row r="407" spans="1:10" ht="15.75" thickBot="1" x14ac:dyDescent="0.3">
      <c r="A407" s="303"/>
      <c r="B407" s="305"/>
      <c r="C407" s="305"/>
      <c r="D407" s="308"/>
      <c r="E407" s="297"/>
      <c r="F407" s="297"/>
      <c r="G407" s="204" t="s">
        <v>41</v>
      </c>
      <c r="H407" s="88" t="e">
        <f>NA()</f>
        <v>#N/A</v>
      </c>
      <c r="I407" s="310"/>
      <c r="J407" s="312"/>
    </row>
    <row r="408" spans="1:10" x14ac:dyDescent="0.25">
      <c r="A408" s="303"/>
      <c r="B408" s="305"/>
      <c r="C408" s="305"/>
      <c r="D408" s="291" t="s">
        <v>209</v>
      </c>
      <c r="E408" s="298">
        <v>43040</v>
      </c>
      <c r="F408" s="298">
        <v>43069</v>
      </c>
      <c r="G408" s="11" t="s">
        <v>154</v>
      </c>
      <c r="H408" s="67">
        <f>H410/2</f>
        <v>24</v>
      </c>
      <c r="I408" s="309"/>
      <c r="J408" s="312"/>
    </row>
    <row r="409" spans="1:10" x14ac:dyDescent="0.25">
      <c r="A409" s="303"/>
      <c r="B409" s="305"/>
      <c r="C409" s="305"/>
      <c r="D409" s="306"/>
      <c r="E409" s="285"/>
      <c r="F409" s="285"/>
      <c r="G409" s="7" t="s">
        <v>153</v>
      </c>
      <c r="H409" s="68" t="e">
        <f>NA()</f>
        <v>#N/A</v>
      </c>
      <c r="I409" s="300"/>
      <c r="J409" s="312"/>
    </row>
    <row r="410" spans="1:10" x14ac:dyDescent="0.25">
      <c r="A410" s="303"/>
      <c r="B410" s="305"/>
      <c r="C410" s="305"/>
      <c r="D410" s="307"/>
      <c r="E410" s="285"/>
      <c r="F410" s="285"/>
      <c r="G410" s="203" t="s">
        <v>40</v>
      </c>
      <c r="H410" s="68">
        <v>48</v>
      </c>
      <c r="I410" s="300"/>
      <c r="J410" s="312"/>
    </row>
    <row r="411" spans="1:10" x14ac:dyDescent="0.25">
      <c r="A411" s="303"/>
      <c r="B411" s="305"/>
      <c r="C411" s="305"/>
      <c r="D411" s="307"/>
      <c r="E411" s="285"/>
      <c r="F411" s="285"/>
      <c r="G411" s="203" t="s">
        <v>39</v>
      </c>
      <c r="H411" s="68">
        <v>63</v>
      </c>
      <c r="I411" s="300"/>
      <c r="J411" s="312"/>
    </row>
    <row r="412" spans="1:10" ht="15.75" thickBot="1" x14ac:dyDescent="0.3">
      <c r="A412" s="303"/>
      <c r="B412" s="305"/>
      <c r="C412" s="305"/>
      <c r="D412" s="307"/>
      <c r="E412" s="296"/>
      <c r="F412" s="296"/>
      <c r="G412" s="204" t="s">
        <v>41</v>
      </c>
      <c r="H412" s="88" t="e">
        <f>NA()</f>
        <v>#N/A</v>
      </c>
      <c r="I412" s="300"/>
      <c r="J412" s="312"/>
    </row>
    <row r="413" spans="1:10" x14ac:dyDescent="0.25">
      <c r="A413" s="303"/>
      <c r="B413" s="305"/>
      <c r="C413" s="305"/>
      <c r="D413" s="307"/>
      <c r="E413" s="295">
        <f>F408+1</f>
        <v>43070</v>
      </c>
      <c r="F413" s="295">
        <v>43090</v>
      </c>
      <c r="G413" s="51" t="s">
        <v>154</v>
      </c>
      <c r="H413" s="67">
        <f>H415/2</f>
        <v>21.5</v>
      </c>
      <c r="I413" s="300"/>
      <c r="J413" s="312"/>
    </row>
    <row r="414" spans="1:10" x14ac:dyDescent="0.25">
      <c r="A414" s="303"/>
      <c r="B414" s="305"/>
      <c r="C414" s="305"/>
      <c r="D414" s="307"/>
      <c r="E414" s="285"/>
      <c r="F414" s="285"/>
      <c r="G414" s="7" t="s">
        <v>153</v>
      </c>
      <c r="H414" s="68" t="e">
        <f>NA()</f>
        <v>#N/A</v>
      </c>
      <c r="I414" s="300"/>
      <c r="J414" s="312"/>
    </row>
    <row r="415" spans="1:10" x14ac:dyDescent="0.25">
      <c r="A415" s="303"/>
      <c r="B415" s="305"/>
      <c r="C415" s="305"/>
      <c r="D415" s="307"/>
      <c r="E415" s="285"/>
      <c r="F415" s="285"/>
      <c r="G415" s="203" t="s">
        <v>40</v>
      </c>
      <c r="H415" s="68">
        <v>43</v>
      </c>
      <c r="I415" s="300"/>
      <c r="J415" s="312"/>
    </row>
    <row r="416" spans="1:10" x14ac:dyDescent="0.25">
      <c r="A416" s="303"/>
      <c r="B416" s="305"/>
      <c r="C416" s="305"/>
      <c r="D416" s="307"/>
      <c r="E416" s="285"/>
      <c r="F416" s="285"/>
      <c r="G416" s="203" t="s">
        <v>39</v>
      </c>
      <c r="H416" s="68">
        <v>53</v>
      </c>
      <c r="I416" s="300"/>
      <c r="J416" s="312"/>
    </row>
    <row r="417" spans="1:10" ht="15.75" thickBot="1" x14ac:dyDescent="0.3">
      <c r="A417" s="303"/>
      <c r="B417" s="305"/>
      <c r="C417" s="305"/>
      <c r="D417" s="307"/>
      <c r="E417" s="296"/>
      <c r="F417" s="296"/>
      <c r="G417" s="204" t="s">
        <v>41</v>
      </c>
      <c r="H417" s="88" t="e">
        <f>NA()</f>
        <v>#N/A</v>
      </c>
      <c r="I417" s="300"/>
      <c r="J417" s="312"/>
    </row>
    <row r="418" spans="1:10" x14ac:dyDescent="0.25">
      <c r="A418" s="303"/>
      <c r="B418" s="305"/>
      <c r="C418" s="305"/>
      <c r="D418" s="293"/>
      <c r="E418" s="295">
        <f>F413+1</f>
        <v>43091</v>
      </c>
      <c r="F418" s="295">
        <v>43092</v>
      </c>
      <c r="G418" s="51" t="s">
        <v>154</v>
      </c>
      <c r="H418" s="67">
        <f>H420/2</f>
        <v>24</v>
      </c>
      <c r="I418" s="300"/>
      <c r="J418" s="312"/>
    </row>
    <row r="419" spans="1:10" x14ac:dyDescent="0.25">
      <c r="A419" s="303"/>
      <c r="B419" s="305"/>
      <c r="C419" s="305"/>
      <c r="D419" s="293"/>
      <c r="E419" s="285"/>
      <c r="F419" s="285"/>
      <c r="G419" s="7" t="s">
        <v>153</v>
      </c>
      <c r="H419" s="68" t="e">
        <f>NA()</f>
        <v>#N/A</v>
      </c>
      <c r="I419" s="300"/>
      <c r="J419" s="312"/>
    </row>
    <row r="420" spans="1:10" x14ac:dyDescent="0.25">
      <c r="A420" s="303"/>
      <c r="B420" s="305"/>
      <c r="C420" s="305"/>
      <c r="D420" s="293"/>
      <c r="E420" s="285"/>
      <c r="F420" s="285"/>
      <c r="G420" s="203" t="s">
        <v>40</v>
      </c>
      <c r="H420" s="68">
        <v>48</v>
      </c>
      <c r="I420" s="300"/>
      <c r="J420" s="312"/>
    </row>
    <row r="421" spans="1:10" x14ac:dyDescent="0.25">
      <c r="A421" s="303"/>
      <c r="B421" s="305"/>
      <c r="C421" s="305"/>
      <c r="D421" s="293"/>
      <c r="E421" s="285"/>
      <c r="F421" s="285"/>
      <c r="G421" s="203" t="s">
        <v>39</v>
      </c>
      <c r="H421" s="68">
        <v>63</v>
      </c>
      <c r="I421" s="300"/>
      <c r="J421" s="312"/>
    </row>
    <row r="422" spans="1:10" ht="15.75" thickBot="1" x14ac:dyDescent="0.3">
      <c r="A422" s="303"/>
      <c r="B422" s="305"/>
      <c r="C422" s="305"/>
      <c r="D422" s="293"/>
      <c r="E422" s="296"/>
      <c r="F422" s="296"/>
      <c r="G422" s="204" t="s">
        <v>41</v>
      </c>
      <c r="H422" s="88" t="e">
        <f>NA()</f>
        <v>#N/A</v>
      </c>
      <c r="I422" s="300"/>
      <c r="J422" s="312"/>
    </row>
    <row r="423" spans="1:10" x14ac:dyDescent="0.25">
      <c r="A423" s="303"/>
      <c r="B423" s="305"/>
      <c r="C423" s="305"/>
      <c r="D423" s="293"/>
      <c r="E423" s="295">
        <f>F418+1</f>
        <v>43093</v>
      </c>
      <c r="F423" s="295">
        <v>43094</v>
      </c>
      <c r="G423" s="51" t="s">
        <v>154</v>
      </c>
      <c r="H423" s="67">
        <f>H425/2</f>
        <v>29.5</v>
      </c>
      <c r="I423" s="300"/>
      <c r="J423" s="312"/>
    </row>
    <row r="424" spans="1:10" x14ac:dyDescent="0.25">
      <c r="A424" s="303"/>
      <c r="B424" s="305"/>
      <c r="C424" s="305"/>
      <c r="D424" s="293"/>
      <c r="E424" s="285"/>
      <c r="F424" s="285"/>
      <c r="G424" s="7" t="s">
        <v>153</v>
      </c>
      <c r="H424" s="68" t="e">
        <f>NA()</f>
        <v>#N/A</v>
      </c>
      <c r="I424" s="300"/>
      <c r="J424" s="312"/>
    </row>
    <row r="425" spans="1:10" x14ac:dyDescent="0.25">
      <c r="A425" s="303"/>
      <c r="B425" s="305"/>
      <c r="C425" s="305"/>
      <c r="D425" s="293"/>
      <c r="E425" s="285"/>
      <c r="F425" s="285"/>
      <c r="G425" s="203" t="s">
        <v>40</v>
      </c>
      <c r="H425" s="68">
        <f>H420+11</f>
        <v>59</v>
      </c>
      <c r="I425" s="300"/>
      <c r="J425" s="312"/>
    </row>
    <row r="426" spans="1:10" x14ac:dyDescent="0.25">
      <c r="A426" s="303"/>
      <c r="B426" s="305"/>
      <c r="C426" s="305"/>
      <c r="D426" s="293"/>
      <c r="E426" s="285"/>
      <c r="F426" s="285"/>
      <c r="G426" s="203" t="s">
        <v>39</v>
      </c>
      <c r="H426" s="68">
        <f>H421+11</f>
        <v>74</v>
      </c>
      <c r="I426" s="300"/>
      <c r="J426" s="312"/>
    </row>
    <row r="427" spans="1:10" ht="15.75" thickBot="1" x14ac:dyDescent="0.3">
      <c r="A427" s="303"/>
      <c r="B427" s="305"/>
      <c r="C427" s="305"/>
      <c r="D427" s="293"/>
      <c r="E427" s="296"/>
      <c r="F427" s="296"/>
      <c r="G427" s="204" t="s">
        <v>41</v>
      </c>
      <c r="H427" s="88" t="e">
        <f>NA()</f>
        <v>#N/A</v>
      </c>
      <c r="I427" s="300"/>
      <c r="J427" s="312"/>
    </row>
    <row r="428" spans="1:10" x14ac:dyDescent="0.25">
      <c r="A428" s="303"/>
      <c r="B428" s="305"/>
      <c r="C428" s="305"/>
      <c r="D428" s="293"/>
      <c r="E428" s="295">
        <f>F423+1</f>
        <v>43095</v>
      </c>
      <c r="F428" s="295">
        <v>43099</v>
      </c>
      <c r="G428" s="51" t="s">
        <v>154</v>
      </c>
      <c r="H428" s="67">
        <f>H430/2</f>
        <v>24</v>
      </c>
      <c r="I428" s="300"/>
      <c r="J428" s="312"/>
    </row>
    <row r="429" spans="1:10" x14ac:dyDescent="0.25">
      <c r="A429" s="303"/>
      <c r="B429" s="305"/>
      <c r="C429" s="305"/>
      <c r="D429" s="293"/>
      <c r="E429" s="285"/>
      <c r="F429" s="285"/>
      <c r="G429" s="7" t="s">
        <v>153</v>
      </c>
      <c r="H429" s="68" t="e">
        <f>NA()</f>
        <v>#N/A</v>
      </c>
      <c r="I429" s="300"/>
      <c r="J429" s="312"/>
    </row>
    <row r="430" spans="1:10" x14ac:dyDescent="0.25">
      <c r="A430" s="303"/>
      <c r="B430" s="305"/>
      <c r="C430" s="305"/>
      <c r="D430" s="293"/>
      <c r="E430" s="285"/>
      <c r="F430" s="285"/>
      <c r="G430" s="203" t="s">
        <v>40</v>
      </c>
      <c r="H430" s="68">
        <v>48</v>
      </c>
      <c r="I430" s="300"/>
      <c r="J430" s="312"/>
    </row>
    <row r="431" spans="1:10" x14ac:dyDescent="0.25">
      <c r="A431" s="303"/>
      <c r="B431" s="305"/>
      <c r="C431" s="305"/>
      <c r="D431" s="293"/>
      <c r="E431" s="285"/>
      <c r="F431" s="285"/>
      <c r="G431" s="203" t="s">
        <v>39</v>
      </c>
      <c r="H431" s="68">
        <v>63</v>
      </c>
      <c r="I431" s="300"/>
      <c r="J431" s="312"/>
    </row>
    <row r="432" spans="1:10" ht="15.75" thickBot="1" x14ac:dyDescent="0.3">
      <c r="A432" s="303"/>
      <c r="B432" s="305"/>
      <c r="C432" s="305"/>
      <c r="D432" s="293"/>
      <c r="E432" s="296"/>
      <c r="F432" s="296"/>
      <c r="G432" s="204" t="s">
        <v>41</v>
      </c>
      <c r="H432" s="88" t="e">
        <f>NA()</f>
        <v>#N/A</v>
      </c>
      <c r="I432" s="300"/>
      <c r="J432" s="312"/>
    </row>
    <row r="433" spans="1:10" x14ac:dyDescent="0.25">
      <c r="A433" s="303"/>
      <c r="B433" s="305"/>
      <c r="C433" s="305"/>
      <c r="D433" s="293"/>
      <c r="E433" s="295">
        <f>F428+1</f>
        <v>43100</v>
      </c>
      <c r="F433" s="295">
        <v>43100</v>
      </c>
      <c r="G433" s="51" t="s">
        <v>154</v>
      </c>
      <c r="H433" s="67">
        <f>H435/2</f>
        <v>29.5</v>
      </c>
      <c r="I433" s="300"/>
      <c r="J433" s="312"/>
    </row>
    <row r="434" spans="1:10" x14ac:dyDescent="0.25">
      <c r="A434" s="303"/>
      <c r="B434" s="305"/>
      <c r="C434" s="305"/>
      <c r="D434" s="293"/>
      <c r="E434" s="285"/>
      <c r="F434" s="285"/>
      <c r="G434" s="7" t="s">
        <v>153</v>
      </c>
      <c r="H434" s="68" t="e">
        <f>NA()</f>
        <v>#N/A</v>
      </c>
      <c r="I434" s="300"/>
      <c r="J434" s="312"/>
    </row>
    <row r="435" spans="1:10" x14ac:dyDescent="0.25">
      <c r="A435" s="303"/>
      <c r="B435" s="305"/>
      <c r="C435" s="305"/>
      <c r="D435" s="293"/>
      <c r="E435" s="285"/>
      <c r="F435" s="285"/>
      <c r="G435" s="203" t="s">
        <v>40</v>
      </c>
      <c r="H435" s="68">
        <f>H430+11</f>
        <v>59</v>
      </c>
      <c r="I435" s="300"/>
      <c r="J435" s="312"/>
    </row>
    <row r="436" spans="1:10" x14ac:dyDescent="0.25">
      <c r="A436" s="303"/>
      <c r="B436" s="305"/>
      <c r="C436" s="305"/>
      <c r="D436" s="293"/>
      <c r="E436" s="285"/>
      <c r="F436" s="285"/>
      <c r="G436" s="203" t="s">
        <v>39</v>
      </c>
      <c r="H436" s="68">
        <f>H431+11</f>
        <v>74</v>
      </c>
      <c r="I436" s="300"/>
      <c r="J436" s="312"/>
    </row>
    <row r="437" spans="1:10" ht="15.75" thickBot="1" x14ac:dyDescent="0.3">
      <c r="A437" s="303"/>
      <c r="B437" s="305"/>
      <c r="C437" s="305"/>
      <c r="D437" s="293"/>
      <c r="E437" s="296"/>
      <c r="F437" s="296"/>
      <c r="G437" s="204" t="s">
        <v>41</v>
      </c>
      <c r="H437" s="88" t="e">
        <f>NA()</f>
        <v>#N/A</v>
      </c>
      <c r="I437" s="300"/>
      <c r="J437" s="312"/>
    </row>
    <row r="438" spans="1:10" x14ac:dyDescent="0.25">
      <c r="A438" s="303"/>
      <c r="B438" s="305"/>
      <c r="C438" s="305"/>
      <c r="D438" s="293"/>
      <c r="E438" s="295">
        <f>F433+1</f>
        <v>43101</v>
      </c>
      <c r="F438" s="295">
        <v>43174</v>
      </c>
      <c r="G438" s="51" t="s">
        <v>154</v>
      </c>
      <c r="H438" s="67">
        <f>H440/2</f>
        <v>24</v>
      </c>
      <c r="I438" s="300"/>
      <c r="J438" s="312"/>
    </row>
    <row r="439" spans="1:10" x14ac:dyDescent="0.25">
      <c r="A439" s="303"/>
      <c r="B439" s="305"/>
      <c r="C439" s="305"/>
      <c r="D439" s="293"/>
      <c r="E439" s="285"/>
      <c r="F439" s="285"/>
      <c r="G439" s="7" t="s">
        <v>153</v>
      </c>
      <c r="H439" s="68" t="e">
        <f>NA()</f>
        <v>#N/A</v>
      </c>
      <c r="I439" s="300"/>
      <c r="J439" s="312"/>
    </row>
    <row r="440" spans="1:10" x14ac:dyDescent="0.25">
      <c r="A440" s="303"/>
      <c r="B440" s="305"/>
      <c r="C440" s="305"/>
      <c r="D440" s="293"/>
      <c r="E440" s="285"/>
      <c r="F440" s="285"/>
      <c r="G440" s="203" t="s">
        <v>40</v>
      </c>
      <c r="H440" s="68">
        <v>48</v>
      </c>
      <c r="I440" s="300"/>
      <c r="J440" s="312"/>
    </row>
    <row r="441" spans="1:10" x14ac:dyDescent="0.25">
      <c r="A441" s="303"/>
      <c r="B441" s="305"/>
      <c r="C441" s="305"/>
      <c r="D441" s="293"/>
      <c r="E441" s="285"/>
      <c r="F441" s="285"/>
      <c r="G441" s="203" t="s">
        <v>39</v>
      </c>
      <c r="H441" s="68">
        <v>63</v>
      </c>
      <c r="I441" s="300"/>
      <c r="J441" s="312"/>
    </row>
    <row r="442" spans="1:10" ht="15.75" thickBot="1" x14ac:dyDescent="0.3">
      <c r="A442" s="303"/>
      <c r="B442" s="305"/>
      <c r="C442" s="305"/>
      <c r="D442" s="293"/>
      <c r="E442" s="296"/>
      <c r="F442" s="296"/>
      <c r="G442" s="204" t="s">
        <v>41</v>
      </c>
      <c r="H442" s="88" t="e">
        <f>NA()</f>
        <v>#N/A</v>
      </c>
      <c r="I442" s="300"/>
      <c r="J442" s="312"/>
    </row>
    <row r="443" spans="1:10" x14ac:dyDescent="0.25">
      <c r="A443" s="303"/>
      <c r="B443" s="305"/>
      <c r="C443" s="305"/>
      <c r="D443" s="307"/>
      <c r="E443" s="295">
        <f>F438+1</f>
        <v>43175</v>
      </c>
      <c r="F443" s="295">
        <v>43220</v>
      </c>
      <c r="G443" s="51" t="s">
        <v>154</v>
      </c>
      <c r="H443" s="67">
        <f>H445/2</f>
        <v>21.5</v>
      </c>
      <c r="I443" s="300"/>
      <c r="J443" s="312"/>
    </row>
    <row r="444" spans="1:10" x14ac:dyDescent="0.25">
      <c r="A444" s="303"/>
      <c r="B444" s="305"/>
      <c r="C444" s="305"/>
      <c r="D444" s="307"/>
      <c r="E444" s="285"/>
      <c r="F444" s="285"/>
      <c r="G444" s="7" t="s">
        <v>153</v>
      </c>
      <c r="H444" s="68" t="e">
        <f>NA()</f>
        <v>#N/A</v>
      </c>
      <c r="I444" s="300"/>
      <c r="J444" s="312"/>
    </row>
    <row r="445" spans="1:10" x14ac:dyDescent="0.25">
      <c r="A445" s="303"/>
      <c r="B445" s="305"/>
      <c r="C445" s="305"/>
      <c r="D445" s="307"/>
      <c r="E445" s="285"/>
      <c r="F445" s="285"/>
      <c r="G445" s="203" t="s">
        <v>40</v>
      </c>
      <c r="H445" s="68">
        <v>43</v>
      </c>
      <c r="I445" s="300"/>
      <c r="J445" s="312"/>
    </row>
    <row r="446" spans="1:10" x14ac:dyDescent="0.25">
      <c r="A446" s="303"/>
      <c r="B446" s="305"/>
      <c r="C446" s="305"/>
      <c r="D446" s="307"/>
      <c r="E446" s="285"/>
      <c r="F446" s="285"/>
      <c r="G446" s="203" t="s">
        <v>39</v>
      </c>
      <c r="H446" s="68">
        <v>53</v>
      </c>
      <c r="I446" s="300"/>
      <c r="J446" s="312"/>
    </row>
    <row r="447" spans="1:10" ht="15.75" thickBot="1" x14ac:dyDescent="0.3">
      <c r="A447" s="303"/>
      <c r="B447" s="305"/>
      <c r="C447" s="305"/>
      <c r="D447" s="308"/>
      <c r="E447" s="297"/>
      <c r="F447" s="297"/>
      <c r="G447" s="204" t="s">
        <v>41</v>
      </c>
      <c r="H447" s="88" t="e">
        <f>NA()</f>
        <v>#N/A</v>
      </c>
      <c r="I447" s="310"/>
      <c r="J447" s="312"/>
    </row>
    <row r="448" spans="1:10" x14ac:dyDescent="0.25">
      <c r="A448" s="326" t="s">
        <v>64</v>
      </c>
      <c r="B448" s="291" t="s">
        <v>37</v>
      </c>
      <c r="C448" s="291" t="s">
        <v>157</v>
      </c>
      <c r="D448" s="291" t="s">
        <v>38</v>
      </c>
      <c r="E448" s="298">
        <v>43040</v>
      </c>
      <c r="F448" s="298">
        <v>43090</v>
      </c>
      <c r="G448" s="11" t="s">
        <v>154</v>
      </c>
      <c r="H448" s="67">
        <v>0</v>
      </c>
      <c r="I448" s="318"/>
      <c r="J448" s="313"/>
    </row>
    <row r="449" spans="1:10" x14ac:dyDescent="0.25">
      <c r="A449" s="327"/>
      <c r="B449" s="306"/>
      <c r="C449" s="306"/>
      <c r="D449" s="306"/>
      <c r="E449" s="285"/>
      <c r="F449" s="285"/>
      <c r="G449" s="7" t="s">
        <v>153</v>
      </c>
      <c r="H449" s="68" t="e">
        <f>NA()</f>
        <v>#N/A</v>
      </c>
      <c r="I449" s="319"/>
      <c r="J449" s="314"/>
    </row>
    <row r="450" spans="1:10" x14ac:dyDescent="0.25">
      <c r="A450" s="328"/>
      <c r="B450" s="307"/>
      <c r="C450" s="307"/>
      <c r="D450" s="307"/>
      <c r="E450" s="285"/>
      <c r="F450" s="285"/>
      <c r="G450" s="90" t="s">
        <v>40</v>
      </c>
      <c r="H450" s="68">
        <v>24</v>
      </c>
      <c r="I450" s="320"/>
      <c r="J450" s="315"/>
    </row>
    <row r="451" spans="1:10" x14ac:dyDescent="0.25">
      <c r="A451" s="328"/>
      <c r="B451" s="307"/>
      <c r="C451" s="307"/>
      <c r="D451" s="307"/>
      <c r="E451" s="285"/>
      <c r="F451" s="285"/>
      <c r="G451" s="90" t="s">
        <v>39</v>
      </c>
      <c r="H451" s="68">
        <v>28</v>
      </c>
      <c r="I451" s="320"/>
      <c r="J451" s="315"/>
    </row>
    <row r="452" spans="1:10" ht="15.75" thickBot="1" x14ac:dyDescent="0.3">
      <c r="A452" s="328"/>
      <c r="B452" s="307"/>
      <c r="C452" s="307"/>
      <c r="D452" s="307"/>
      <c r="E452" s="296"/>
      <c r="F452" s="296"/>
      <c r="G452" s="96" t="s">
        <v>41</v>
      </c>
      <c r="H452" s="88">
        <f>H450*0.95</f>
        <v>22.799999999999997</v>
      </c>
      <c r="I452" s="320"/>
      <c r="J452" s="315"/>
    </row>
    <row r="453" spans="1:10" x14ac:dyDescent="0.25">
      <c r="A453" s="328"/>
      <c r="B453" s="307"/>
      <c r="C453" s="307"/>
      <c r="D453" s="307"/>
      <c r="E453" s="295">
        <f>F448+1</f>
        <v>43091</v>
      </c>
      <c r="F453" s="295">
        <v>43190</v>
      </c>
      <c r="G453" s="51" t="s">
        <v>154</v>
      </c>
      <c r="H453" s="67">
        <v>0</v>
      </c>
      <c r="I453" s="320"/>
      <c r="J453" s="315"/>
    </row>
    <row r="454" spans="1:10" x14ac:dyDescent="0.25">
      <c r="A454" s="328"/>
      <c r="B454" s="307"/>
      <c r="C454" s="307"/>
      <c r="D454" s="307"/>
      <c r="E454" s="285"/>
      <c r="F454" s="285"/>
      <c r="G454" s="7" t="s">
        <v>153</v>
      </c>
      <c r="H454" s="68" t="e">
        <f>NA()</f>
        <v>#N/A</v>
      </c>
      <c r="I454" s="320"/>
      <c r="J454" s="315"/>
    </row>
    <row r="455" spans="1:10" x14ac:dyDescent="0.25">
      <c r="A455" s="328"/>
      <c r="B455" s="307"/>
      <c r="C455" s="307"/>
      <c r="D455" s="307"/>
      <c r="E455" s="285"/>
      <c r="F455" s="285"/>
      <c r="G455" s="90" t="s">
        <v>40</v>
      </c>
      <c r="H455" s="68">
        <v>26</v>
      </c>
      <c r="I455" s="320"/>
      <c r="J455" s="315"/>
    </row>
    <row r="456" spans="1:10" x14ac:dyDescent="0.25">
      <c r="A456" s="328"/>
      <c r="B456" s="307"/>
      <c r="C456" s="307"/>
      <c r="D456" s="307"/>
      <c r="E456" s="285"/>
      <c r="F456" s="285"/>
      <c r="G456" s="90" t="s">
        <v>39</v>
      </c>
      <c r="H456" s="68">
        <v>31</v>
      </c>
      <c r="I456" s="320"/>
      <c r="J456" s="315"/>
    </row>
    <row r="457" spans="1:10" ht="15.75" thickBot="1" x14ac:dyDescent="0.3">
      <c r="A457" s="328"/>
      <c r="B457" s="307"/>
      <c r="C457" s="307"/>
      <c r="D457" s="307"/>
      <c r="E457" s="296"/>
      <c r="F457" s="296"/>
      <c r="G457" s="96" t="s">
        <v>41</v>
      </c>
      <c r="H457" s="88">
        <f>H455*0.95</f>
        <v>24.7</v>
      </c>
      <c r="I457" s="320"/>
      <c r="J457" s="315"/>
    </row>
    <row r="458" spans="1:10" x14ac:dyDescent="0.25">
      <c r="A458" s="328"/>
      <c r="B458" s="307"/>
      <c r="C458" s="307"/>
      <c r="D458" s="307"/>
      <c r="E458" s="295">
        <f>F453+1</f>
        <v>43191</v>
      </c>
      <c r="F458" s="295">
        <v>43220</v>
      </c>
      <c r="G458" s="51" t="s">
        <v>154</v>
      </c>
      <c r="H458" s="67">
        <v>0</v>
      </c>
      <c r="I458" s="320"/>
      <c r="J458" s="315"/>
    </row>
    <row r="459" spans="1:10" x14ac:dyDescent="0.25">
      <c r="A459" s="328"/>
      <c r="B459" s="307"/>
      <c r="C459" s="307"/>
      <c r="D459" s="307"/>
      <c r="E459" s="285"/>
      <c r="F459" s="285"/>
      <c r="G459" s="7" t="s">
        <v>153</v>
      </c>
      <c r="H459" s="68" t="e">
        <f>NA()</f>
        <v>#N/A</v>
      </c>
      <c r="I459" s="320"/>
      <c r="J459" s="315"/>
    </row>
    <row r="460" spans="1:10" x14ac:dyDescent="0.25">
      <c r="A460" s="328"/>
      <c r="B460" s="307"/>
      <c r="C460" s="307"/>
      <c r="D460" s="307"/>
      <c r="E460" s="285"/>
      <c r="F460" s="285"/>
      <c r="G460" s="90" t="s">
        <v>40</v>
      </c>
      <c r="H460" s="68">
        <v>24</v>
      </c>
      <c r="I460" s="320"/>
      <c r="J460" s="315"/>
    </row>
    <row r="461" spans="1:10" x14ac:dyDescent="0.25">
      <c r="A461" s="328"/>
      <c r="B461" s="307"/>
      <c r="C461" s="307"/>
      <c r="D461" s="307"/>
      <c r="E461" s="285"/>
      <c r="F461" s="285"/>
      <c r="G461" s="90" t="s">
        <v>39</v>
      </c>
      <c r="H461" s="68">
        <v>28</v>
      </c>
      <c r="I461" s="320"/>
      <c r="J461" s="315"/>
    </row>
    <row r="462" spans="1:10" ht="15.75" thickBot="1" x14ac:dyDescent="0.3">
      <c r="A462" s="328"/>
      <c r="B462" s="307"/>
      <c r="C462" s="307"/>
      <c r="D462" s="307"/>
      <c r="E462" s="297"/>
      <c r="F462" s="297"/>
      <c r="G462" s="96" t="s">
        <v>41</v>
      </c>
      <c r="H462" s="88">
        <f>H460*0.95</f>
        <v>22.799999999999997</v>
      </c>
      <c r="I462" s="321"/>
      <c r="J462" s="315"/>
    </row>
    <row r="463" spans="1:10" x14ac:dyDescent="0.25">
      <c r="A463" s="326" t="s">
        <v>107</v>
      </c>
      <c r="B463" s="291" t="s">
        <v>37</v>
      </c>
      <c r="C463" s="291" t="s">
        <v>157</v>
      </c>
      <c r="D463" s="291" t="s">
        <v>33</v>
      </c>
      <c r="E463" s="298">
        <v>43040</v>
      </c>
      <c r="F463" s="298">
        <v>43069</v>
      </c>
      <c r="G463" s="11" t="s">
        <v>154</v>
      </c>
      <c r="H463" s="67">
        <f>H465/2</f>
        <v>17</v>
      </c>
      <c r="I463" s="319"/>
      <c r="J463" s="313" t="s">
        <v>127</v>
      </c>
    </row>
    <row r="464" spans="1:10" x14ac:dyDescent="0.25">
      <c r="A464" s="327"/>
      <c r="B464" s="306"/>
      <c r="C464" s="306"/>
      <c r="D464" s="306"/>
      <c r="E464" s="285"/>
      <c r="F464" s="285"/>
      <c r="G464" s="7" t="s">
        <v>153</v>
      </c>
      <c r="H464" s="68" t="e">
        <f>NA()</f>
        <v>#N/A</v>
      </c>
      <c r="I464" s="319"/>
      <c r="J464" s="314"/>
    </row>
    <row r="465" spans="1:10" x14ac:dyDescent="0.25">
      <c r="A465" s="328"/>
      <c r="B465" s="307"/>
      <c r="C465" s="307"/>
      <c r="D465" s="307"/>
      <c r="E465" s="285"/>
      <c r="F465" s="285"/>
      <c r="G465" s="203" t="s">
        <v>40</v>
      </c>
      <c r="H465" s="68">
        <v>34</v>
      </c>
      <c r="I465" s="320"/>
      <c r="J465" s="315"/>
    </row>
    <row r="466" spans="1:10" x14ac:dyDescent="0.25">
      <c r="A466" s="328"/>
      <c r="B466" s="307"/>
      <c r="C466" s="307"/>
      <c r="D466" s="307"/>
      <c r="E466" s="285"/>
      <c r="F466" s="285"/>
      <c r="G466" s="203" t="s">
        <v>39</v>
      </c>
      <c r="H466" s="68">
        <v>44</v>
      </c>
      <c r="I466" s="320"/>
      <c r="J466" s="315"/>
    </row>
    <row r="467" spans="1:10" ht="15.75" thickBot="1" x14ac:dyDescent="0.3">
      <c r="A467" s="328"/>
      <c r="B467" s="307"/>
      <c r="C467" s="307"/>
      <c r="D467" s="307"/>
      <c r="E467" s="296"/>
      <c r="F467" s="296"/>
      <c r="G467" s="204" t="s">
        <v>41</v>
      </c>
      <c r="H467" s="88" t="e">
        <f>NA()</f>
        <v>#N/A</v>
      </c>
      <c r="I467" s="320"/>
      <c r="J467" s="315"/>
    </row>
    <row r="468" spans="1:10" x14ac:dyDescent="0.25">
      <c r="A468" s="328"/>
      <c r="B468" s="329"/>
      <c r="C468" s="329"/>
      <c r="D468" s="329"/>
      <c r="E468" s="295">
        <f>F463+1</f>
        <v>43070</v>
      </c>
      <c r="F468" s="295">
        <v>43090</v>
      </c>
      <c r="G468" s="51" t="s">
        <v>154</v>
      </c>
      <c r="H468" s="67">
        <f>H470/2</f>
        <v>12.5</v>
      </c>
      <c r="I468" s="322"/>
      <c r="J468" s="315"/>
    </row>
    <row r="469" spans="1:10" x14ac:dyDescent="0.25">
      <c r="A469" s="328"/>
      <c r="B469" s="293"/>
      <c r="C469" s="293"/>
      <c r="D469" s="293"/>
      <c r="E469" s="285"/>
      <c r="F469" s="285"/>
      <c r="G469" s="7" t="s">
        <v>153</v>
      </c>
      <c r="H469" s="68" t="e">
        <f>NA()</f>
        <v>#N/A</v>
      </c>
      <c r="I469" s="323"/>
      <c r="J469" s="315"/>
    </row>
    <row r="470" spans="1:10" x14ac:dyDescent="0.25">
      <c r="A470" s="328"/>
      <c r="B470" s="293"/>
      <c r="C470" s="293"/>
      <c r="D470" s="293"/>
      <c r="E470" s="285"/>
      <c r="F470" s="285"/>
      <c r="G470" s="203" t="s">
        <v>40</v>
      </c>
      <c r="H470" s="68">
        <v>25</v>
      </c>
      <c r="I470" s="323"/>
      <c r="J470" s="315"/>
    </row>
    <row r="471" spans="1:10" x14ac:dyDescent="0.25">
      <c r="A471" s="328"/>
      <c r="B471" s="293"/>
      <c r="C471" s="293"/>
      <c r="D471" s="293"/>
      <c r="E471" s="285"/>
      <c r="F471" s="285"/>
      <c r="G471" s="203" t="s">
        <v>39</v>
      </c>
      <c r="H471" s="68">
        <v>35</v>
      </c>
      <c r="I471" s="323"/>
      <c r="J471" s="315"/>
    </row>
    <row r="472" spans="1:10" ht="15.75" thickBot="1" x14ac:dyDescent="0.3">
      <c r="A472" s="328"/>
      <c r="B472" s="293"/>
      <c r="C472" s="293"/>
      <c r="D472" s="293"/>
      <c r="E472" s="296"/>
      <c r="F472" s="296"/>
      <c r="G472" s="204" t="s">
        <v>41</v>
      </c>
      <c r="H472" s="88" t="e">
        <f>NA()</f>
        <v>#N/A</v>
      </c>
      <c r="I472" s="323"/>
      <c r="J472" s="315"/>
    </row>
    <row r="473" spans="1:10" x14ac:dyDescent="0.25">
      <c r="A473" s="328"/>
      <c r="B473" s="293"/>
      <c r="C473" s="293"/>
      <c r="D473" s="293"/>
      <c r="E473" s="295">
        <f>F468+1</f>
        <v>43091</v>
      </c>
      <c r="F473" s="295">
        <v>43092</v>
      </c>
      <c r="G473" s="51" t="s">
        <v>154</v>
      </c>
      <c r="H473" s="67">
        <f>H475/2</f>
        <v>17</v>
      </c>
      <c r="I473" s="323"/>
      <c r="J473" s="315"/>
    </row>
    <row r="474" spans="1:10" x14ac:dyDescent="0.25">
      <c r="A474" s="328"/>
      <c r="B474" s="293"/>
      <c r="C474" s="293"/>
      <c r="D474" s="293"/>
      <c r="E474" s="285"/>
      <c r="F474" s="285"/>
      <c r="G474" s="7" t="s">
        <v>153</v>
      </c>
      <c r="H474" s="68" t="e">
        <f>NA()</f>
        <v>#N/A</v>
      </c>
      <c r="I474" s="323"/>
      <c r="J474" s="315"/>
    </row>
    <row r="475" spans="1:10" x14ac:dyDescent="0.25">
      <c r="A475" s="328"/>
      <c r="B475" s="293"/>
      <c r="C475" s="293"/>
      <c r="D475" s="293"/>
      <c r="E475" s="285"/>
      <c r="F475" s="285"/>
      <c r="G475" s="203" t="s">
        <v>40</v>
      </c>
      <c r="H475" s="68">
        <v>34</v>
      </c>
      <c r="I475" s="323"/>
      <c r="J475" s="315"/>
    </row>
    <row r="476" spans="1:10" x14ac:dyDescent="0.25">
      <c r="A476" s="328"/>
      <c r="B476" s="293"/>
      <c r="C476" s="293"/>
      <c r="D476" s="293"/>
      <c r="E476" s="285"/>
      <c r="F476" s="285"/>
      <c r="G476" s="203" t="s">
        <v>39</v>
      </c>
      <c r="H476" s="68">
        <v>44</v>
      </c>
      <c r="I476" s="323"/>
      <c r="J476" s="315"/>
    </row>
    <row r="477" spans="1:10" ht="15.75" thickBot="1" x14ac:dyDescent="0.3">
      <c r="A477" s="328"/>
      <c r="B477" s="293"/>
      <c r="C477" s="293"/>
      <c r="D477" s="293"/>
      <c r="E477" s="296"/>
      <c r="F477" s="296"/>
      <c r="G477" s="204" t="s">
        <v>41</v>
      </c>
      <c r="H477" s="88" t="e">
        <f>NA()</f>
        <v>#N/A</v>
      </c>
      <c r="I477" s="323"/>
      <c r="J477" s="315"/>
    </row>
    <row r="478" spans="1:10" x14ac:dyDescent="0.25">
      <c r="A478" s="328"/>
      <c r="B478" s="329"/>
      <c r="C478" s="329"/>
      <c r="D478" s="329"/>
      <c r="E478" s="295">
        <f>F473+1</f>
        <v>43093</v>
      </c>
      <c r="F478" s="295">
        <v>43094</v>
      </c>
      <c r="G478" s="51" t="s">
        <v>154</v>
      </c>
      <c r="H478" s="67">
        <f>H480/2</f>
        <v>22</v>
      </c>
      <c r="I478" s="322"/>
      <c r="J478" s="315"/>
    </row>
    <row r="479" spans="1:10" x14ac:dyDescent="0.25">
      <c r="A479" s="328"/>
      <c r="B479" s="329"/>
      <c r="C479" s="329"/>
      <c r="D479" s="329"/>
      <c r="E479" s="285"/>
      <c r="F479" s="285"/>
      <c r="G479" s="7" t="s">
        <v>153</v>
      </c>
      <c r="H479" s="68" t="e">
        <f>NA()</f>
        <v>#N/A</v>
      </c>
      <c r="I479" s="322"/>
      <c r="J479" s="315"/>
    </row>
    <row r="480" spans="1:10" x14ac:dyDescent="0.25">
      <c r="A480" s="328"/>
      <c r="B480" s="329"/>
      <c r="C480" s="329"/>
      <c r="D480" s="329"/>
      <c r="E480" s="285"/>
      <c r="F480" s="285"/>
      <c r="G480" s="203" t="s">
        <v>40</v>
      </c>
      <c r="H480" s="68">
        <f>H475+10</f>
        <v>44</v>
      </c>
      <c r="I480" s="322"/>
      <c r="J480" s="315"/>
    </row>
    <row r="481" spans="1:10" x14ac:dyDescent="0.25">
      <c r="A481" s="328"/>
      <c r="B481" s="329"/>
      <c r="C481" s="329"/>
      <c r="D481" s="329"/>
      <c r="E481" s="285"/>
      <c r="F481" s="285"/>
      <c r="G481" s="203" t="s">
        <v>39</v>
      </c>
      <c r="H481" s="68">
        <f>H476+10</f>
        <v>54</v>
      </c>
      <c r="I481" s="322"/>
      <c r="J481" s="315"/>
    </row>
    <row r="482" spans="1:10" ht="15.75" thickBot="1" x14ac:dyDescent="0.3">
      <c r="A482" s="328"/>
      <c r="B482" s="329"/>
      <c r="C482" s="329"/>
      <c r="D482" s="329"/>
      <c r="E482" s="296"/>
      <c r="F482" s="296"/>
      <c r="G482" s="204" t="s">
        <v>41</v>
      </c>
      <c r="H482" s="88" t="e">
        <f>NA()</f>
        <v>#N/A</v>
      </c>
      <c r="I482" s="322"/>
      <c r="J482" s="315"/>
    </row>
    <row r="483" spans="1:10" x14ac:dyDescent="0.25">
      <c r="A483" s="328"/>
      <c r="B483" s="293"/>
      <c r="C483" s="293"/>
      <c r="D483" s="293"/>
      <c r="E483" s="295">
        <f>F478+1</f>
        <v>43095</v>
      </c>
      <c r="F483" s="295">
        <v>43099</v>
      </c>
      <c r="G483" s="51" t="s">
        <v>154</v>
      </c>
      <c r="H483" s="67">
        <f>H485/2</f>
        <v>17</v>
      </c>
      <c r="I483" s="323"/>
      <c r="J483" s="315"/>
    </row>
    <row r="484" spans="1:10" x14ac:dyDescent="0.25">
      <c r="A484" s="328"/>
      <c r="B484" s="293"/>
      <c r="C484" s="293"/>
      <c r="D484" s="293"/>
      <c r="E484" s="285"/>
      <c r="F484" s="285"/>
      <c r="G484" s="7" t="s">
        <v>153</v>
      </c>
      <c r="H484" s="68" t="e">
        <f>NA()</f>
        <v>#N/A</v>
      </c>
      <c r="I484" s="323"/>
      <c r="J484" s="315"/>
    </row>
    <row r="485" spans="1:10" x14ac:dyDescent="0.25">
      <c r="A485" s="328"/>
      <c r="B485" s="293"/>
      <c r="C485" s="293"/>
      <c r="D485" s="293"/>
      <c r="E485" s="285"/>
      <c r="F485" s="285"/>
      <c r="G485" s="203" t="s">
        <v>40</v>
      </c>
      <c r="H485" s="68">
        <v>34</v>
      </c>
      <c r="I485" s="323"/>
      <c r="J485" s="315"/>
    </row>
    <row r="486" spans="1:10" x14ac:dyDescent="0.25">
      <c r="A486" s="328"/>
      <c r="B486" s="293"/>
      <c r="C486" s="293"/>
      <c r="D486" s="293"/>
      <c r="E486" s="285"/>
      <c r="F486" s="285"/>
      <c r="G486" s="203" t="s">
        <v>39</v>
      </c>
      <c r="H486" s="68">
        <v>44</v>
      </c>
      <c r="I486" s="323"/>
      <c r="J486" s="315"/>
    </row>
    <row r="487" spans="1:10" ht="15.75" thickBot="1" x14ac:dyDescent="0.3">
      <c r="A487" s="328"/>
      <c r="B487" s="293"/>
      <c r="C487" s="293"/>
      <c r="D487" s="293"/>
      <c r="E487" s="296"/>
      <c r="F487" s="296"/>
      <c r="G487" s="204" t="s">
        <v>41</v>
      </c>
      <c r="H487" s="88" t="e">
        <f>NA()</f>
        <v>#N/A</v>
      </c>
      <c r="I487" s="323"/>
      <c r="J487" s="315"/>
    </row>
    <row r="488" spans="1:10" x14ac:dyDescent="0.25">
      <c r="A488" s="328"/>
      <c r="B488" s="293"/>
      <c r="C488" s="293"/>
      <c r="D488" s="293"/>
      <c r="E488" s="295">
        <f>F483+1</f>
        <v>43100</v>
      </c>
      <c r="F488" s="295">
        <v>43100</v>
      </c>
      <c r="G488" s="51" t="s">
        <v>154</v>
      </c>
      <c r="H488" s="67">
        <f>H490/2</f>
        <v>22</v>
      </c>
      <c r="I488" s="323"/>
      <c r="J488" s="315"/>
    </row>
    <row r="489" spans="1:10" x14ac:dyDescent="0.25">
      <c r="A489" s="328"/>
      <c r="B489" s="293"/>
      <c r="C489" s="293"/>
      <c r="D489" s="293"/>
      <c r="E489" s="285"/>
      <c r="F489" s="285"/>
      <c r="G489" s="7" t="s">
        <v>153</v>
      </c>
      <c r="H489" s="68" t="e">
        <f>NA()</f>
        <v>#N/A</v>
      </c>
      <c r="I489" s="323"/>
      <c r="J489" s="315"/>
    </row>
    <row r="490" spans="1:10" x14ac:dyDescent="0.25">
      <c r="A490" s="328"/>
      <c r="B490" s="293"/>
      <c r="C490" s="293"/>
      <c r="D490" s="293"/>
      <c r="E490" s="285"/>
      <c r="F490" s="285"/>
      <c r="G490" s="203" t="s">
        <v>40</v>
      </c>
      <c r="H490" s="68">
        <f>H485+10</f>
        <v>44</v>
      </c>
      <c r="I490" s="323"/>
      <c r="J490" s="315"/>
    </row>
    <row r="491" spans="1:10" x14ac:dyDescent="0.25">
      <c r="A491" s="328"/>
      <c r="B491" s="293"/>
      <c r="C491" s="293"/>
      <c r="D491" s="293"/>
      <c r="E491" s="285"/>
      <c r="F491" s="285"/>
      <c r="G491" s="203" t="s">
        <v>39</v>
      </c>
      <c r="H491" s="68">
        <f>H486+10</f>
        <v>54</v>
      </c>
      <c r="I491" s="323"/>
      <c r="J491" s="315"/>
    </row>
    <row r="492" spans="1:10" ht="15.75" thickBot="1" x14ac:dyDescent="0.3">
      <c r="A492" s="328"/>
      <c r="B492" s="293"/>
      <c r="C492" s="293"/>
      <c r="D492" s="293"/>
      <c r="E492" s="296"/>
      <c r="F492" s="296"/>
      <c r="G492" s="204" t="s">
        <v>41</v>
      </c>
      <c r="H492" s="88" t="e">
        <f>NA()</f>
        <v>#N/A</v>
      </c>
      <c r="I492" s="323"/>
      <c r="J492" s="315"/>
    </row>
    <row r="493" spans="1:10" x14ac:dyDescent="0.25">
      <c r="A493" s="328"/>
      <c r="B493" s="293"/>
      <c r="C493" s="293"/>
      <c r="D493" s="293"/>
      <c r="E493" s="295">
        <f>F488+1</f>
        <v>43101</v>
      </c>
      <c r="F493" s="295">
        <v>43174</v>
      </c>
      <c r="G493" s="51" t="s">
        <v>154</v>
      </c>
      <c r="H493" s="67">
        <f>H495/2</f>
        <v>17</v>
      </c>
      <c r="I493" s="323"/>
      <c r="J493" s="315"/>
    </row>
    <row r="494" spans="1:10" x14ac:dyDescent="0.25">
      <c r="A494" s="328"/>
      <c r="B494" s="293"/>
      <c r="C494" s="293"/>
      <c r="D494" s="293"/>
      <c r="E494" s="285"/>
      <c r="F494" s="285"/>
      <c r="G494" s="7" t="s">
        <v>153</v>
      </c>
      <c r="H494" s="68" t="e">
        <f>NA()</f>
        <v>#N/A</v>
      </c>
      <c r="I494" s="323"/>
      <c r="J494" s="315"/>
    </row>
    <row r="495" spans="1:10" x14ac:dyDescent="0.25">
      <c r="A495" s="328"/>
      <c r="B495" s="293"/>
      <c r="C495" s="293"/>
      <c r="D495" s="293"/>
      <c r="E495" s="285"/>
      <c r="F495" s="285"/>
      <c r="G495" s="203" t="s">
        <v>40</v>
      </c>
      <c r="H495" s="68">
        <v>34</v>
      </c>
      <c r="I495" s="323"/>
      <c r="J495" s="315"/>
    </row>
    <row r="496" spans="1:10" x14ac:dyDescent="0.25">
      <c r="A496" s="328"/>
      <c r="B496" s="293"/>
      <c r="C496" s="293"/>
      <c r="D496" s="293"/>
      <c r="E496" s="285"/>
      <c r="F496" s="285"/>
      <c r="G496" s="203" t="s">
        <v>39</v>
      </c>
      <c r="H496" s="68">
        <v>44</v>
      </c>
      <c r="I496" s="323"/>
      <c r="J496" s="315"/>
    </row>
    <row r="497" spans="1:10" ht="15.75" thickBot="1" x14ac:dyDescent="0.3">
      <c r="A497" s="328"/>
      <c r="B497" s="293"/>
      <c r="C497" s="293"/>
      <c r="D497" s="293"/>
      <c r="E497" s="296"/>
      <c r="F497" s="296"/>
      <c r="G497" s="204" t="s">
        <v>41</v>
      </c>
      <c r="H497" s="88" t="e">
        <f>NA()</f>
        <v>#N/A</v>
      </c>
      <c r="I497" s="323"/>
      <c r="J497" s="315"/>
    </row>
    <row r="498" spans="1:10" x14ac:dyDescent="0.25">
      <c r="A498" s="328"/>
      <c r="B498" s="293"/>
      <c r="C498" s="293"/>
      <c r="D498" s="293"/>
      <c r="E498" s="295">
        <f>F493+1</f>
        <v>43175</v>
      </c>
      <c r="F498" s="295">
        <v>43220</v>
      </c>
      <c r="G498" s="51" t="s">
        <v>154</v>
      </c>
      <c r="H498" s="67">
        <f>H500/2</f>
        <v>12.5</v>
      </c>
      <c r="I498" s="323"/>
      <c r="J498" s="315"/>
    </row>
    <row r="499" spans="1:10" x14ac:dyDescent="0.25">
      <c r="A499" s="328"/>
      <c r="B499" s="293"/>
      <c r="C499" s="293"/>
      <c r="D499" s="293"/>
      <c r="E499" s="285"/>
      <c r="F499" s="285"/>
      <c r="G499" s="7" t="s">
        <v>153</v>
      </c>
      <c r="H499" s="68" t="e">
        <f>NA()</f>
        <v>#N/A</v>
      </c>
      <c r="I499" s="323"/>
      <c r="J499" s="315"/>
    </row>
    <row r="500" spans="1:10" x14ac:dyDescent="0.25">
      <c r="A500" s="328"/>
      <c r="B500" s="293"/>
      <c r="C500" s="293"/>
      <c r="D500" s="293"/>
      <c r="E500" s="285"/>
      <c r="F500" s="285"/>
      <c r="G500" s="203" t="s">
        <v>40</v>
      </c>
      <c r="H500" s="68">
        <v>25</v>
      </c>
      <c r="I500" s="323"/>
      <c r="J500" s="315"/>
    </row>
    <row r="501" spans="1:10" x14ac:dyDescent="0.25">
      <c r="A501" s="328"/>
      <c r="B501" s="293"/>
      <c r="C501" s="293"/>
      <c r="D501" s="293"/>
      <c r="E501" s="285"/>
      <c r="F501" s="285"/>
      <c r="G501" s="203" t="s">
        <v>39</v>
      </c>
      <c r="H501" s="68">
        <v>35</v>
      </c>
      <c r="I501" s="323"/>
      <c r="J501" s="315"/>
    </row>
    <row r="502" spans="1:10" ht="15.75" thickBot="1" x14ac:dyDescent="0.3">
      <c r="A502" s="328"/>
      <c r="B502" s="293"/>
      <c r="C502" s="293"/>
      <c r="D502" s="293"/>
      <c r="E502" s="297"/>
      <c r="F502" s="297"/>
      <c r="G502" s="204" t="s">
        <v>41</v>
      </c>
      <c r="H502" s="88" t="e">
        <f>NA()</f>
        <v>#N/A</v>
      </c>
      <c r="I502" s="323"/>
      <c r="J502" s="315"/>
    </row>
    <row r="503" spans="1:10" x14ac:dyDescent="0.25">
      <c r="A503" s="326" t="s">
        <v>63</v>
      </c>
      <c r="B503" s="291" t="s">
        <v>37</v>
      </c>
      <c r="C503" s="291" t="s">
        <v>157</v>
      </c>
      <c r="D503" s="306" t="s">
        <v>38</v>
      </c>
      <c r="E503" s="298">
        <v>43040</v>
      </c>
      <c r="F503" s="298">
        <v>43090</v>
      </c>
      <c r="G503" s="11" t="s">
        <v>154</v>
      </c>
      <c r="H503" s="67">
        <v>0</v>
      </c>
      <c r="I503" s="318"/>
      <c r="J503" s="313"/>
    </row>
    <row r="504" spans="1:10" x14ac:dyDescent="0.25">
      <c r="A504" s="328"/>
      <c r="B504" s="307"/>
      <c r="C504" s="307"/>
      <c r="D504" s="306"/>
      <c r="E504" s="285"/>
      <c r="F504" s="285"/>
      <c r="G504" s="7" t="s">
        <v>153</v>
      </c>
      <c r="H504" s="68" t="e">
        <f>NA()</f>
        <v>#N/A</v>
      </c>
      <c r="I504" s="319"/>
      <c r="J504" s="314"/>
    </row>
    <row r="505" spans="1:10" x14ac:dyDescent="0.25">
      <c r="A505" s="328"/>
      <c r="B505" s="307"/>
      <c r="C505" s="307"/>
      <c r="D505" s="307"/>
      <c r="E505" s="285"/>
      <c r="F505" s="285"/>
      <c r="G505" s="90" t="s">
        <v>40</v>
      </c>
      <c r="H505" s="68">
        <v>29</v>
      </c>
      <c r="I505" s="320"/>
      <c r="J505" s="315"/>
    </row>
    <row r="506" spans="1:10" x14ac:dyDescent="0.25">
      <c r="A506" s="328"/>
      <c r="B506" s="307"/>
      <c r="C506" s="307"/>
      <c r="D506" s="307"/>
      <c r="E506" s="285"/>
      <c r="F506" s="285"/>
      <c r="G506" s="90" t="s">
        <v>39</v>
      </c>
      <c r="H506" s="68">
        <v>35</v>
      </c>
      <c r="I506" s="320"/>
      <c r="J506" s="315"/>
    </row>
    <row r="507" spans="1:10" ht="15.75" thickBot="1" x14ac:dyDescent="0.3">
      <c r="A507" s="328"/>
      <c r="B507" s="307"/>
      <c r="C507" s="307"/>
      <c r="D507" s="307"/>
      <c r="E507" s="296"/>
      <c r="F507" s="296"/>
      <c r="G507" s="96" t="s">
        <v>41</v>
      </c>
      <c r="H507" s="88" t="e">
        <f>NA()</f>
        <v>#N/A</v>
      </c>
      <c r="I507" s="320"/>
      <c r="J507" s="315"/>
    </row>
    <row r="508" spans="1:10" x14ac:dyDescent="0.25">
      <c r="A508" s="328"/>
      <c r="B508" s="293"/>
      <c r="C508" s="293"/>
      <c r="D508" s="293"/>
      <c r="E508" s="295">
        <f>F503+1</f>
        <v>43091</v>
      </c>
      <c r="F508" s="295">
        <v>43092</v>
      </c>
      <c r="G508" s="51" t="s">
        <v>154</v>
      </c>
      <c r="H508" s="67">
        <v>0</v>
      </c>
      <c r="I508" s="323"/>
      <c r="J508" s="315"/>
    </row>
    <row r="509" spans="1:10" x14ac:dyDescent="0.25">
      <c r="A509" s="328"/>
      <c r="B509" s="293"/>
      <c r="C509" s="293"/>
      <c r="D509" s="293"/>
      <c r="E509" s="285"/>
      <c r="F509" s="285"/>
      <c r="G509" s="7" t="s">
        <v>153</v>
      </c>
      <c r="H509" s="68" t="e">
        <f>NA()</f>
        <v>#N/A</v>
      </c>
      <c r="I509" s="323"/>
      <c r="J509" s="315"/>
    </row>
    <row r="510" spans="1:10" x14ac:dyDescent="0.25">
      <c r="A510" s="328"/>
      <c r="B510" s="293"/>
      <c r="C510" s="293"/>
      <c r="D510" s="293"/>
      <c r="E510" s="285"/>
      <c r="F510" s="285"/>
      <c r="G510" s="102" t="s">
        <v>40</v>
      </c>
      <c r="H510" s="68">
        <v>33</v>
      </c>
      <c r="I510" s="323"/>
      <c r="J510" s="315"/>
    </row>
    <row r="511" spans="1:10" x14ac:dyDescent="0.25">
      <c r="A511" s="328"/>
      <c r="B511" s="293"/>
      <c r="C511" s="293"/>
      <c r="D511" s="293"/>
      <c r="E511" s="285"/>
      <c r="F511" s="285"/>
      <c r="G511" s="102" t="s">
        <v>39</v>
      </c>
      <c r="H511" s="68">
        <v>41</v>
      </c>
      <c r="I511" s="323"/>
      <c r="J511" s="315"/>
    </row>
    <row r="512" spans="1:10" ht="15.75" thickBot="1" x14ac:dyDescent="0.3">
      <c r="A512" s="328"/>
      <c r="B512" s="293"/>
      <c r="C512" s="293"/>
      <c r="D512" s="293"/>
      <c r="E512" s="296"/>
      <c r="F512" s="296"/>
      <c r="G512" s="103" t="s">
        <v>41</v>
      </c>
      <c r="H512" s="88" t="e">
        <f>NA()</f>
        <v>#N/A</v>
      </c>
      <c r="I512" s="323"/>
      <c r="J512" s="315"/>
    </row>
    <row r="513" spans="1:10" x14ac:dyDescent="0.25">
      <c r="A513" s="328"/>
      <c r="B513" s="293"/>
      <c r="C513" s="293"/>
      <c r="D513" s="293"/>
      <c r="E513" s="295">
        <f>F508+1</f>
        <v>43093</v>
      </c>
      <c r="F513" s="295">
        <v>43093</v>
      </c>
      <c r="G513" s="51" t="s">
        <v>154</v>
      </c>
      <c r="H513" s="67">
        <v>0</v>
      </c>
      <c r="I513" s="323"/>
      <c r="J513" s="315"/>
    </row>
    <row r="514" spans="1:10" x14ac:dyDescent="0.25">
      <c r="A514" s="328"/>
      <c r="B514" s="293"/>
      <c r="C514" s="293"/>
      <c r="D514" s="293"/>
      <c r="E514" s="285"/>
      <c r="F514" s="285"/>
      <c r="G514" s="7" t="s">
        <v>153</v>
      </c>
      <c r="H514" s="68" t="e">
        <f>NA()</f>
        <v>#N/A</v>
      </c>
      <c r="I514" s="323"/>
      <c r="J514" s="315"/>
    </row>
    <row r="515" spans="1:10" x14ac:dyDescent="0.25">
      <c r="A515" s="328"/>
      <c r="B515" s="293"/>
      <c r="C515" s="293"/>
      <c r="D515" s="293"/>
      <c r="E515" s="285"/>
      <c r="F515" s="285"/>
      <c r="G515" s="102" t="s">
        <v>40</v>
      </c>
      <c r="H515" s="68">
        <f>H510+12</f>
        <v>45</v>
      </c>
      <c r="I515" s="323"/>
      <c r="J515" s="315"/>
    </row>
    <row r="516" spans="1:10" x14ac:dyDescent="0.25">
      <c r="A516" s="328"/>
      <c r="B516" s="293"/>
      <c r="C516" s="293"/>
      <c r="D516" s="293"/>
      <c r="E516" s="285"/>
      <c r="F516" s="285"/>
      <c r="G516" s="102" t="s">
        <v>39</v>
      </c>
      <c r="H516" s="68">
        <f>H511+12</f>
        <v>53</v>
      </c>
      <c r="I516" s="323"/>
      <c r="J516" s="315"/>
    </row>
    <row r="517" spans="1:10" ht="15.75" thickBot="1" x14ac:dyDescent="0.3">
      <c r="A517" s="328"/>
      <c r="B517" s="293"/>
      <c r="C517" s="293"/>
      <c r="D517" s="293"/>
      <c r="E517" s="296"/>
      <c r="F517" s="296"/>
      <c r="G517" s="103" t="s">
        <v>41</v>
      </c>
      <c r="H517" s="88" t="e">
        <f>NA()</f>
        <v>#N/A</v>
      </c>
      <c r="I517" s="323"/>
      <c r="J517" s="315"/>
    </row>
    <row r="518" spans="1:10" x14ac:dyDescent="0.25">
      <c r="A518" s="328"/>
      <c r="B518" s="307"/>
      <c r="C518" s="307"/>
      <c r="D518" s="307"/>
      <c r="E518" s="295">
        <f>F513+1</f>
        <v>43094</v>
      </c>
      <c r="F518" s="295">
        <v>43099</v>
      </c>
      <c r="G518" s="51" t="s">
        <v>154</v>
      </c>
      <c r="H518" s="67">
        <v>0</v>
      </c>
      <c r="I518" s="320"/>
      <c r="J518" s="315"/>
    </row>
    <row r="519" spans="1:10" x14ac:dyDescent="0.25">
      <c r="A519" s="328"/>
      <c r="B519" s="307"/>
      <c r="C519" s="307"/>
      <c r="D519" s="307"/>
      <c r="E519" s="285"/>
      <c r="F519" s="285"/>
      <c r="G519" s="7" t="s">
        <v>153</v>
      </c>
      <c r="H519" s="68" t="e">
        <f>NA()</f>
        <v>#N/A</v>
      </c>
      <c r="I519" s="320"/>
      <c r="J519" s="315"/>
    </row>
    <row r="520" spans="1:10" x14ac:dyDescent="0.25">
      <c r="A520" s="328"/>
      <c r="B520" s="307"/>
      <c r="C520" s="307"/>
      <c r="D520" s="307"/>
      <c r="E520" s="285"/>
      <c r="F520" s="285"/>
      <c r="G520" s="90" t="s">
        <v>40</v>
      </c>
      <c r="H520" s="68">
        <f>H510</f>
        <v>33</v>
      </c>
      <c r="I520" s="320"/>
      <c r="J520" s="315"/>
    </row>
    <row r="521" spans="1:10" x14ac:dyDescent="0.25">
      <c r="A521" s="328"/>
      <c r="B521" s="307"/>
      <c r="C521" s="307"/>
      <c r="D521" s="307"/>
      <c r="E521" s="285"/>
      <c r="F521" s="285"/>
      <c r="G521" s="90" t="s">
        <v>39</v>
      </c>
      <c r="H521" s="68">
        <f>H511</f>
        <v>41</v>
      </c>
      <c r="I521" s="320"/>
      <c r="J521" s="315"/>
    </row>
    <row r="522" spans="1:10" ht="15.75" thickBot="1" x14ac:dyDescent="0.3">
      <c r="A522" s="328"/>
      <c r="B522" s="307"/>
      <c r="C522" s="307"/>
      <c r="D522" s="307"/>
      <c r="E522" s="296"/>
      <c r="F522" s="296"/>
      <c r="G522" s="96" t="s">
        <v>41</v>
      </c>
      <c r="H522" s="88" t="e">
        <f>NA()</f>
        <v>#N/A</v>
      </c>
      <c r="I522" s="320"/>
      <c r="J522" s="315"/>
    </row>
    <row r="523" spans="1:10" x14ac:dyDescent="0.25">
      <c r="A523" s="328"/>
      <c r="B523" s="293"/>
      <c r="C523" s="293"/>
      <c r="D523" s="293"/>
      <c r="E523" s="295">
        <f>F518+1</f>
        <v>43100</v>
      </c>
      <c r="F523" s="295">
        <v>43100</v>
      </c>
      <c r="G523" s="51" t="s">
        <v>154</v>
      </c>
      <c r="H523" s="67">
        <v>0</v>
      </c>
      <c r="I523" s="323"/>
      <c r="J523" s="315"/>
    </row>
    <row r="524" spans="1:10" x14ac:dyDescent="0.25">
      <c r="A524" s="328"/>
      <c r="B524" s="293"/>
      <c r="C524" s="293"/>
      <c r="D524" s="293"/>
      <c r="E524" s="285"/>
      <c r="F524" s="285"/>
      <c r="G524" s="7" t="s">
        <v>153</v>
      </c>
      <c r="H524" s="68" t="e">
        <f>NA()</f>
        <v>#N/A</v>
      </c>
      <c r="I524" s="323"/>
      <c r="J524" s="315"/>
    </row>
    <row r="525" spans="1:10" x14ac:dyDescent="0.25">
      <c r="A525" s="328"/>
      <c r="B525" s="293"/>
      <c r="C525" s="293"/>
      <c r="D525" s="293"/>
      <c r="E525" s="285"/>
      <c r="F525" s="285"/>
      <c r="G525" s="102" t="s">
        <v>40</v>
      </c>
      <c r="H525" s="68">
        <f>H520+12</f>
        <v>45</v>
      </c>
      <c r="I525" s="323"/>
      <c r="J525" s="315"/>
    </row>
    <row r="526" spans="1:10" x14ac:dyDescent="0.25">
      <c r="A526" s="328"/>
      <c r="B526" s="293"/>
      <c r="C526" s="293"/>
      <c r="D526" s="293"/>
      <c r="E526" s="285"/>
      <c r="F526" s="285"/>
      <c r="G526" s="102" t="s">
        <v>39</v>
      </c>
      <c r="H526" s="68">
        <f>H521+12</f>
        <v>53</v>
      </c>
      <c r="I526" s="323"/>
      <c r="J526" s="315"/>
    </row>
    <row r="527" spans="1:10" ht="15.75" thickBot="1" x14ac:dyDescent="0.3">
      <c r="A527" s="328"/>
      <c r="B527" s="293"/>
      <c r="C527" s="293"/>
      <c r="D527" s="293"/>
      <c r="E527" s="296"/>
      <c r="F527" s="296"/>
      <c r="G527" s="103" t="s">
        <v>41</v>
      </c>
      <c r="H527" s="88" t="e">
        <f>NA()</f>
        <v>#N/A</v>
      </c>
      <c r="I527" s="323"/>
      <c r="J527" s="315"/>
    </row>
    <row r="528" spans="1:10" x14ac:dyDescent="0.25">
      <c r="A528" s="328"/>
      <c r="B528" s="293"/>
      <c r="C528" s="293"/>
      <c r="D528" s="293"/>
      <c r="E528" s="295">
        <f>F523+1</f>
        <v>43101</v>
      </c>
      <c r="F528" s="295">
        <v>43190</v>
      </c>
      <c r="G528" s="51" t="s">
        <v>154</v>
      </c>
      <c r="H528" s="67">
        <v>0</v>
      </c>
      <c r="I528" s="323"/>
      <c r="J528" s="315"/>
    </row>
    <row r="529" spans="1:10" x14ac:dyDescent="0.25">
      <c r="A529" s="328"/>
      <c r="B529" s="293"/>
      <c r="C529" s="293"/>
      <c r="D529" s="293"/>
      <c r="E529" s="285"/>
      <c r="F529" s="285"/>
      <c r="G529" s="7" t="s">
        <v>153</v>
      </c>
      <c r="H529" s="68" t="e">
        <f>NA()</f>
        <v>#N/A</v>
      </c>
      <c r="I529" s="323"/>
      <c r="J529" s="315"/>
    </row>
    <row r="530" spans="1:10" x14ac:dyDescent="0.25">
      <c r="A530" s="328"/>
      <c r="B530" s="293"/>
      <c r="C530" s="293"/>
      <c r="D530" s="293"/>
      <c r="E530" s="285"/>
      <c r="F530" s="285"/>
      <c r="G530" s="102" t="s">
        <v>40</v>
      </c>
      <c r="H530" s="68">
        <f>H520</f>
        <v>33</v>
      </c>
      <c r="I530" s="323"/>
      <c r="J530" s="315"/>
    </row>
    <row r="531" spans="1:10" x14ac:dyDescent="0.25">
      <c r="A531" s="328"/>
      <c r="B531" s="293"/>
      <c r="C531" s="293"/>
      <c r="D531" s="293"/>
      <c r="E531" s="285"/>
      <c r="F531" s="285"/>
      <c r="G531" s="102" t="s">
        <v>39</v>
      </c>
      <c r="H531" s="68">
        <f>H521</f>
        <v>41</v>
      </c>
      <c r="I531" s="323"/>
      <c r="J531" s="315"/>
    </row>
    <row r="532" spans="1:10" ht="15.75" thickBot="1" x14ac:dyDescent="0.3">
      <c r="A532" s="328"/>
      <c r="B532" s="293"/>
      <c r="C532" s="293"/>
      <c r="D532" s="293"/>
      <c r="E532" s="296"/>
      <c r="F532" s="296"/>
      <c r="G532" s="103" t="s">
        <v>41</v>
      </c>
      <c r="H532" s="88" t="e">
        <f>NA()</f>
        <v>#N/A</v>
      </c>
      <c r="I532" s="323"/>
      <c r="J532" s="315"/>
    </row>
    <row r="533" spans="1:10" x14ac:dyDescent="0.25">
      <c r="A533" s="328"/>
      <c r="B533" s="307"/>
      <c r="C533" s="307"/>
      <c r="D533" s="307"/>
      <c r="E533" s="295">
        <f>F528+1</f>
        <v>43191</v>
      </c>
      <c r="F533" s="295">
        <v>43220</v>
      </c>
      <c r="G533" s="51" t="s">
        <v>154</v>
      </c>
      <c r="H533" s="67">
        <v>0</v>
      </c>
      <c r="I533" s="320"/>
      <c r="J533" s="315"/>
    </row>
    <row r="534" spans="1:10" x14ac:dyDescent="0.25">
      <c r="A534" s="328"/>
      <c r="B534" s="307"/>
      <c r="C534" s="307"/>
      <c r="D534" s="307"/>
      <c r="E534" s="285"/>
      <c r="F534" s="285"/>
      <c r="G534" s="7" t="s">
        <v>153</v>
      </c>
      <c r="H534" s="68" t="e">
        <f>NA()</f>
        <v>#N/A</v>
      </c>
      <c r="I534" s="320"/>
      <c r="J534" s="315"/>
    </row>
    <row r="535" spans="1:10" x14ac:dyDescent="0.25">
      <c r="A535" s="328"/>
      <c r="B535" s="307"/>
      <c r="C535" s="307"/>
      <c r="D535" s="307"/>
      <c r="E535" s="285"/>
      <c r="F535" s="285"/>
      <c r="G535" s="90" t="s">
        <v>40</v>
      </c>
      <c r="H535" s="68">
        <f>H505</f>
        <v>29</v>
      </c>
      <c r="I535" s="320"/>
      <c r="J535" s="315"/>
    </row>
    <row r="536" spans="1:10" x14ac:dyDescent="0.25">
      <c r="A536" s="328"/>
      <c r="B536" s="307"/>
      <c r="C536" s="307"/>
      <c r="D536" s="307"/>
      <c r="E536" s="285"/>
      <c r="F536" s="285"/>
      <c r="G536" s="90" t="s">
        <v>39</v>
      </c>
      <c r="H536" s="68">
        <f>H506</f>
        <v>35</v>
      </c>
      <c r="I536" s="320"/>
      <c r="J536" s="315"/>
    </row>
    <row r="537" spans="1:10" ht="15.75" thickBot="1" x14ac:dyDescent="0.3">
      <c r="A537" s="330"/>
      <c r="B537" s="308"/>
      <c r="C537" s="308"/>
      <c r="D537" s="331"/>
      <c r="E537" s="297"/>
      <c r="F537" s="297"/>
      <c r="G537" s="96" t="s">
        <v>41</v>
      </c>
      <c r="H537" s="88" t="e">
        <f>NA()</f>
        <v>#N/A</v>
      </c>
      <c r="I537" s="324"/>
      <c r="J537" s="316"/>
    </row>
    <row r="538" spans="1:10" x14ac:dyDescent="0.25">
      <c r="D538" s="60"/>
      <c r="E538" s="60"/>
      <c r="F538" s="60"/>
      <c r="G538" s="60"/>
      <c r="H538" s="60"/>
      <c r="I538" s="61"/>
      <c r="J538" s="61"/>
    </row>
  </sheetData>
  <autoFilter ref="A1:I537"/>
  <mergeCells count="284">
    <mergeCell ref="E468:E472"/>
    <mergeCell ref="F468:F472"/>
    <mergeCell ref="A117:A196"/>
    <mergeCell ref="B117:B196"/>
    <mergeCell ref="D117:D156"/>
    <mergeCell ref="E117:E121"/>
    <mergeCell ref="F117:F121"/>
    <mergeCell ref="C117:C196"/>
    <mergeCell ref="E122:E126"/>
    <mergeCell ref="F122:F126"/>
    <mergeCell ref="E152:E156"/>
    <mergeCell ref="F152:F156"/>
    <mergeCell ref="E142:E146"/>
    <mergeCell ref="F142:F146"/>
    <mergeCell ref="E137:E141"/>
    <mergeCell ref="F137:F141"/>
    <mergeCell ref="E127:E131"/>
    <mergeCell ref="F127:F131"/>
    <mergeCell ref="E132:E136"/>
    <mergeCell ref="F132:F136"/>
    <mergeCell ref="E147:E151"/>
    <mergeCell ref="F147:F151"/>
    <mergeCell ref="E167:E171"/>
    <mergeCell ref="F167:F171"/>
    <mergeCell ref="E172:E176"/>
    <mergeCell ref="F172:F176"/>
    <mergeCell ref="A353:A367"/>
    <mergeCell ref="B353:B367"/>
    <mergeCell ref="C353:C367"/>
    <mergeCell ref="D353:D367"/>
    <mergeCell ref="E353:E357"/>
    <mergeCell ref="F353:F357"/>
    <mergeCell ref="E358:E362"/>
    <mergeCell ref="F358:F362"/>
    <mergeCell ref="E363:E367"/>
    <mergeCell ref="F363:F367"/>
    <mergeCell ref="D157:D196"/>
    <mergeCell ref="E157:E161"/>
    <mergeCell ref="F157:F161"/>
    <mergeCell ref="E162:E166"/>
    <mergeCell ref="F162:F166"/>
    <mergeCell ref="E177:E181"/>
    <mergeCell ref="F177:F181"/>
    <mergeCell ref="E182:E186"/>
    <mergeCell ref="F182:F186"/>
    <mergeCell ref="E187:E191"/>
    <mergeCell ref="F187:F191"/>
    <mergeCell ref="E192:E196"/>
    <mergeCell ref="A2:A36"/>
    <mergeCell ref="B2:B36"/>
    <mergeCell ref="D2:D36"/>
    <mergeCell ref="E2:E6"/>
    <mergeCell ref="F2:F6"/>
    <mergeCell ref="E7:E11"/>
    <mergeCell ref="F7:F11"/>
    <mergeCell ref="E32:E36"/>
    <mergeCell ref="F32:F36"/>
    <mergeCell ref="C2:C36"/>
    <mergeCell ref="E12:E16"/>
    <mergeCell ref="F12:F16"/>
    <mergeCell ref="E17:E21"/>
    <mergeCell ref="F17:F21"/>
    <mergeCell ref="E22:E26"/>
    <mergeCell ref="F22:F26"/>
    <mergeCell ref="E27:E31"/>
    <mergeCell ref="F27:F31"/>
    <mergeCell ref="A503:A537"/>
    <mergeCell ref="B503:B537"/>
    <mergeCell ref="D503:D537"/>
    <mergeCell ref="E503:E507"/>
    <mergeCell ref="F503:F507"/>
    <mergeCell ref="E533:E537"/>
    <mergeCell ref="F533:F537"/>
    <mergeCell ref="C503:C537"/>
    <mergeCell ref="E518:E522"/>
    <mergeCell ref="F518:F522"/>
    <mergeCell ref="E513:E517"/>
    <mergeCell ref="F513:F517"/>
    <mergeCell ref="E508:E512"/>
    <mergeCell ref="F508:F512"/>
    <mergeCell ref="E528:E532"/>
    <mergeCell ref="F528:F532"/>
    <mergeCell ref="E523:E527"/>
    <mergeCell ref="F523:F527"/>
    <mergeCell ref="A463:A502"/>
    <mergeCell ref="B463:B502"/>
    <mergeCell ref="D463:D502"/>
    <mergeCell ref="C463:C502"/>
    <mergeCell ref="A448:A462"/>
    <mergeCell ref="B448:B462"/>
    <mergeCell ref="D448:D462"/>
    <mergeCell ref="E448:E452"/>
    <mergeCell ref="F448:F452"/>
    <mergeCell ref="E453:E457"/>
    <mergeCell ref="F453:F457"/>
    <mergeCell ref="C448:C462"/>
    <mergeCell ref="E458:E462"/>
    <mergeCell ref="F458:F462"/>
    <mergeCell ref="E493:E497"/>
    <mergeCell ref="F493:F497"/>
    <mergeCell ref="E498:E502"/>
    <mergeCell ref="F498:F502"/>
    <mergeCell ref="E463:E467"/>
    <mergeCell ref="F463:F467"/>
    <mergeCell ref="E473:E477"/>
    <mergeCell ref="F473:F477"/>
    <mergeCell ref="E483:E487"/>
    <mergeCell ref="F483:F487"/>
    <mergeCell ref="I278:I317"/>
    <mergeCell ref="J503:J537"/>
    <mergeCell ref="J2:J36"/>
    <mergeCell ref="J117:J196"/>
    <mergeCell ref="J448:J462"/>
    <mergeCell ref="J463:J502"/>
    <mergeCell ref="I448:I462"/>
    <mergeCell ref="I463:I502"/>
    <mergeCell ref="I503:I537"/>
    <mergeCell ref="I2:I36"/>
    <mergeCell ref="I117:I156"/>
    <mergeCell ref="I157:I196"/>
    <mergeCell ref="J198:J317"/>
    <mergeCell ref="I353:I367"/>
    <mergeCell ref="J353:J367"/>
    <mergeCell ref="I198:I237"/>
    <mergeCell ref="I238:I277"/>
    <mergeCell ref="I318:I352"/>
    <mergeCell ref="J318:J352"/>
    <mergeCell ref="I37:I76"/>
    <mergeCell ref="J37:J116"/>
    <mergeCell ref="F192:F196"/>
    <mergeCell ref="E203:E207"/>
    <mergeCell ref="F203:F207"/>
    <mergeCell ref="E208:E212"/>
    <mergeCell ref="F208:F212"/>
    <mergeCell ref="E213:E217"/>
    <mergeCell ref="F213:F217"/>
    <mergeCell ref="E218:E222"/>
    <mergeCell ref="F218:F222"/>
    <mergeCell ref="E223:E227"/>
    <mergeCell ref="F223:F227"/>
    <mergeCell ref="E228:E232"/>
    <mergeCell ref="F228:F232"/>
    <mergeCell ref="E233:E237"/>
    <mergeCell ref="F233:F237"/>
    <mergeCell ref="A198:A317"/>
    <mergeCell ref="B198:B317"/>
    <mergeCell ref="C198:C317"/>
    <mergeCell ref="D198:D237"/>
    <mergeCell ref="E198:E202"/>
    <mergeCell ref="F198:F202"/>
    <mergeCell ref="D278:D317"/>
    <mergeCell ref="E278:E282"/>
    <mergeCell ref="F278:F282"/>
    <mergeCell ref="E308:E312"/>
    <mergeCell ref="F308:F312"/>
    <mergeCell ref="E313:E317"/>
    <mergeCell ref="F313:F317"/>
    <mergeCell ref="D238:D277"/>
    <mergeCell ref="E238:E242"/>
    <mergeCell ref="F238:F242"/>
    <mergeCell ref="E243:E247"/>
    <mergeCell ref="F243:F247"/>
    <mergeCell ref="E248:E252"/>
    <mergeCell ref="F248:F252"/>
    <mergeCell ref="E253:E257"/>
    <mergeCell ref="F253:F257"/>
    <mergeCell ref="E258:E262"/>
    <mergeCell ref="F258:F262"/>
    <mergeCell ref="E263:E267"/>
    <mergeCell ref="F263:F267"/>
    <mergeCell ref="E268:E272"/>
    <mergeCell ref="F268:F272"/>
    <mergeCell ref="E273:E277"/>
    <mergeCell ref="F273:F277"/>
    <mergeCell ref="B368:B447"/>
    <mergeCell ref="C368:C447"/>
    <mergeCell ref="D368:D407"/>
    <mergeCell ref="E368:E372"/>
    <mergeCell ref="F368:F372"/>
    <mergeCell ref="I368:I407"/>
    <mergeCell ref="J368:J447"/>
    <mergeCell ref="E373:E377"/>
    <mergeCell ref="F373:F377"/>
    <mergeCell ref="E378:E382"/>
    <mergeCell ref="F378:F382"/>
    <mergeCell ref="E383:E387"/>
    <mergeCell ref="F383:F387"/>
    <mergeCell ref="E388:E392"/>
    <mergeCell ref="F388:F392"/>
    <mergeCell ref="E393:E397"/>
    <mergeCell ref="F393:F397"/>
    <mergeCell ref="E398:E402"/>
    <mergeCell ref="F398:F402"/>
    <mergeCell ref="E403:E407"/>
    <mergeCell ref="F403:F407"/>
    <mergeCell ref="D408:D447"/>
    <mergeCell ref="E408:E412"/>
    <mergeCell ref="I408:I447"/>
    <mergeCell ref="E413:E417"/>
    <mergeCell ref="F413:F417"/>
    <mergeCell ref="E418:E422"/>
    <mergeCell ref="F418:F422"/>
    <mergeCell ref="E423:E427"/>
    <mergeCell ref="F423:F427"/>
    <mergeCell ref="E428:E432"/>
    <mergeCell ref="F428:F432"/>
    <mergeCell ref="E433:E437"/>
    <mergeCell ref="F433:F437"/>
    <mergeCell ref="E438:E442"/>
    <mergeCell ref="F438:F442"/>
    <mergeCell ref="E443:E447"/>
    <mergeCell ref="F443:F447"/>
    <mergeCell ref="E488:E492"/>
    <mergeCell ref="F488:F492"/>
    <mergeCell ref="E478:E482"/>
    <mergeCell ref="F478:F482"/>
    <mergeCell ref="A37:A116"/>
    <mergeCell ref="B37:B116"/>
    <mergeCell ref="C37:C116"/>
    <mergeCell ref="D37:D76"/>
    <mergeCell ref="E37:E41"/>
    <mergeCell ref="F37:F41"/>
    <mergeCell ref="D77:D116"/>
    <mergeCell ref="F92:F96"/>
    <mergeCell ref="E97:E101"/>
    <mergeCell ref="F97:F101"/>
    <mergeCell ref="E102:E106"/>
    <mergeCell ref="F102:F106"/>
    <mergeCell ref="E107:E111"/>
    <mergeCell ref="F107:F111"/>
    <mergeCell ref="E112:E116"/>
    <mergeCell ref="F112:F116"/>
    <mergeCell ref="F87:F91"/>
    <mergeCell ref="E92:E96"/>
    <mergeCell ref="F408:F412"/>
    <mergeCell ref="A368:A447"/>
    <mergeCell ref="E42:E46"/>
    <mergeCell ref="F42:F46"/>
    <mergeCell ref="E47:E51"/>
    <mergeCell ref="F47:F51"/>
    <mergeCell ref="E52:E56"/>
    <mergeCell ref="F52:F56"/>
    <mergeCell ref="E57:E61"/>
    <mergeCell ref="F57:F61"/>
    <mergeCell ref="E62:E66"/>
    <mergeCell ref="F62:F66"/>
    <mergeCell ref="E67:E71"/>
    <mergeCell ref="F67:F71"/>
    <mergeCell ref="E72:E76"/>
    <mergeCell ref="F72:F76"/>
    <mergeCell ref="E77:E81"/>
    <mergeCell ref="F77:F81"/>
    <mergeCell ref="I77:I116"/>
    <mergeCell ref="E82:E86"/>
    <mergeCell ref="F82:F86"/>
    <mergeCell ref="E87:E91"/>
    <mergeCell ref="E283:E287"/>
    <mergeCell ref="F283:F287"/>
    <mergeCell ref="E288:E292"/>
    <mergeCell ref="F288:F292"/>
    <mergeCell ref="E293:E297"/>
    <mergeCell ref="F293:F297"/>
    <mergeCell ref="E298:E302"/>
    <mergeCell ref="F298:F302"/>
    <mergeCell ref="E303:E307"/>
    <mergeCell ref="F303:F307"/>
    <mergeCell ref="E343:E347"/>
    <mergeCell ref="F343:F347"/>
    <mergeCell ref="E348:E352"/>
    <mergeCell ref="F348:F352"/>
    <mergeCell ref="A318:A352"/>
    <mergeCell ref="B318:B352"/>
    <mergeCell ref="C318:C352"/>
    <mergeCell ref="D318:D352"/>
    <mergeCell ref="E318:E322"/>
    <mergeCell ref="F318:F322"/>
    <mergeCell ref="E323:E327"/>
    <mergeCell ref="F323:F327"/>
    <mergeCell ref="E328:E332"/>
    <mergeCell ref="F328:F332"/>
    <mergeCell ref="E333:E337"/>
    <mergeCell ref="F333:F337"/>
    <mergeCell ref="E338:E342"/>
    <mergeCell ref="F338:F342"/>
  </mergeCells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K36"/>
  <sheetViews>
    <sheetView zoomScale="72" workbookViewId="0">
      <pane xSplit="1" ySplit="1" topLeftCell="B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1.4257812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  <col min="11" max="11" width="15.7109375" customWidth="1"/>
  </cols>
  <sheetData>
    <row r="1" spans="1:11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1" x14ac:dyDescent="0.25">
      <c r="A2" s="333" t="s">
        <v>67</v>
      </c>
      <c r="B2" s="336" t="s">
        <v>37</v>
      </c>
      <c r="C2" s="336" t="s">
        <v>157</v>
      </c>
      <c r="D2" s="339" t="s">
        <v>38</v>
      </c>
      <c r="E2" s="285">
        <v>43040</v>
      </c>
      <c r="F2" s="285">
        <v>43090</v>
      </c>
      <c r="G2" s="7" t="s">
        <v>154</v>
      </c>
      <c r="H2" s="63">
        <f>H4*0.75</f>
        <v>51.75</v>
      </c>
      <c r="I2" s="346" t="s">
        <v>213</v>
      </c>
      <c r="J2" s="347"/>
    </row>
    <row r="3" spans="1:11" x14ac:dyDescent="0.25">
      <c r="A3" s="334"/>
      <c r="B3" s="337"/>
      <c r="C3" s="337"/>
      <c r="D3" s="340"/>
      <c r="E3" s="337"/>
      <c r="F3" s="337"/>
      <c r="G3" s="7" t="s">
        <v>153</v>
      </c>
      <c r="H3" s="63">
        <f>H4*0.75</f>
        <v>51.75</v>
      </c>
      <c r="I3" s="343"/>
      <c r="J3" s="348"/>
    </row>
    <row r="4" spans="1:11" x14ac:dyDescent="0.25">
      <c r="A4" s="334"/>
      <c r="B4" s="337"/>
      <c r="C4" s="337"/>
      <c r="D4" s="341"/>
      <c r="E4" s="337"/>
      <c r="F4" s="337"/>
      <c r="G4" s="133" t="s">
        <v>40</v>
      </c>
      <c r="H4" s="63">
        <v>69</v>
      </c>
      <c r="I4" s="344"/>
      <c r="J4" s="348"/>
    </row>
    <row r="5" spans="1:11" x14ac:dyDescent="0.25">
      <c r="A5" s="334"/>
      <c r="B5" s="337"/>
      <c r="C5" s="337"/>
      <c r="D5" s="341"/>
      <c r="E5" s="337"/>
      <c r="F5" s="337"/>
      <c r="G5" s="133" t="s">
        <v>39</v>
      </c>
      <c r="H5" s="63">
        <f>H4+52</f>
        <v>121</v>
      </c>
      <c r="I5" s="344"/>
      <c r="J5" s="348"/>
    </row>
    <row r="6" spans="1:11" x14ac:dyDescent="0.25">
      <c r="A6" s="334"/>
      <c r="B6" s="337"/>
      <c r="C6" s="337"/>
      <c r="D6" s="341"/>
      <c r="E6" s="340"/>
      <c r="F6" s="340"/>
      <c r="G6" s="135" t="s">
        <v>41</v>
      </c>
      <c r="H6" s="154">
        <v>63.25</v>
      </c>
      <c r="I6" s="344"/>
      <c r="J6" s="348"/>
    </row>
    <row r="7" spans="1:11" x14ac:dyDescent="0.25">
      <c r="A7" s="334"/>
      <c r="B7" s="337"/>
      <c r="C7" s="337"/>
      <c r="D7" s="341"/>
      <c r="E7" s="295">
        <f>F2+1</f>
        <v>43091</v>
      </c>
      <c r="F7" s="295">
        <v>43102</v>
      </c>
      <c r="G7" s="51" t="s">
        <v>154</v>
      </c>
      <c r="H7" s="63">
        <f>H9*0.75</f>
        <v>65.25</v>
      </c>
      <c r="I7" s="344"/>
      <c r="J7" s="348"/>
    </row>
    <row r="8" spans="1:11" x14ac:dyDescent="0.25">
      <c r="A8" s="334"/>
      <c r="B8" s="337"/>
      <c r="C8" s="337"/>
      <c r="D8" s="341"/>
      <c r="E8" s="337"/>
      <c r="F8" s="337"/>
      <c r="G8" s="7" t="s">
        <v>153</v>
      </c>
      <c r="H8" s="63">
        <f>H9*0.75</f>
        <v>65.25</v>
      </c>
      <c r="I8" s="344"/>
      <c r="J8" s="348"/>
    </row>
    <row r="9" spans="1:11" x14ac:dyDescent="0.25">
      <c r="A9" s="334"/>
      <c r="B9" s="337"/>
      <c r="C9" s="337"/>
      <c r="D9" s="341"/>
      <c r="E9" s="337"/>
      <c r="F9" s="337"/>
      <c r="G9" s="133" t="s">
        <v>40</v>
      </c>
      <c r="H9" s="63">
        <v>87</v>
      </c>
      <c r="I9" s="344"/>
      <c r="J9" s="348"/>
      <c r="K9" s="64"/>
    </row>
    <row r="10" spans="1:11" x14ac:dyDescent="0.25">
      <c r="A10" s="334"/>
      <c r="B10" s="337"/>
      <c r="C10" s="337"/>
      <c r="D10" s="341"/>
      <c r="E10" s="337"/>
      <c r="F10" s="337"/>
      <c r="G10" s="133" t="s">
        <v>39</v>
      </c>
      <c r="H10" s="63">
        <f>H9+66</f>
        <v>153</v>
      </c>
      <c r="I10" s="344"/>
      <c r="J10" s="348"/>
      <c r="K10" s="64"/>
    </row>
    <row r="11" spans="1:11" x14ac:dyDescent="0.25">
      <c r="A11" s="334"/>
      <c r="B11" s="337"/>
      <c r="C11" s="337"/>
      <c r="D11" s="341"/>
      <c r="E11" s="340"/>
      <c r="F11" s="340"/>
      <c r="G11" s="135" t="s">
        <v>41</v>
      </c>
      <c r="H11" s="154">
        <v>79.75</v>
      </c>
      <c r="I11" s="344"/>
      <c r="J11" s="348"/>
      <c r="K11" s="64"/>
    </row>
    <row r="12" spans="1:11" x14ac:dyDescent="0.25">
      <c r="A12" s="334"/>
      <c r="B12" s="337"/>
      <c r="C12" s="337"/>
      <c r="D12" s="341"/>
      <c r="E12" s="295">
        <f>F7+1</f>
        <v>43103</v>
      </c>
      <c r="F12" s="295">
        <v>43220</v>
      </c>
      <c r="G12" s="51" t="s">
        <v>154</v>
      </c>
      <c r="H12" s="63">
        <f>H14*0.75</f>
        <v>51.75</v>
      </c>
      <c r="I12" s="344"/>
      <c r="J12" s="348"/>
      <c r="K12" s="64"/>
    </row>
    <row r="13" spans="1:11" x14ac:dyDescent="0.25">
      <c r="A13" s="334"/>
      <c r="B13" s="337"/>
      <c r="C13" s="337"/>
      <c r="D13" s="341"/>
      <c r="E13" s="285"/>
      <c r="F13" s="285"/>
      <c r="G13" s="7" t="s">
        <v>153</v>
      </c>
      <c r="H13" s="63">
        <f>H14*0.75</f>
        <v>51.75</v>
      </c>
      <c r="I13" s="344"/>
      <c r="J13" s="348"/>
    </row>
    <row r="14" spans="1:11" x14ac:dyDescent="0.25">
      <c r="A14" s="334"/>
      <c r="B14" s="337"/>
      <c r="C14" s="337"/>
      <c r="D14" s="341"/>
      <c r="E14" s="285"/>
      <c r="F14" s="285"/>
      <c r="G14" s="133" t="s">
        <v>40</v>
      </c>
      <c r="H14" s="63">
        <v>69</v>
      </c>
      <c r="I14" s="344"/>
      <c r="J14" s="348"/>
    </row>
    <row r="15" spans="1:11" x14ac:dyDescent="0.25">
      <c r="A15" s="334"/>
      <c r="B15" s="337"/>
      <c r="C15" s="337"/>
      <c r="D15" s="341"/>
      <c r="E15" s="285"/>
      <c r="F15" s="285"/>
      <c r="G15" s="133" t="s">
        <v>39</v>
      </c>
      <c r="H15" s="63">
        <f>H5</f>
        <v>121</v>
      </c>
      <c r="I15" s="344"/>
      <c r="J15" s="348"/>
    </row>
    <row r="16" spans="1:11" ht="15.75" thickBot="1" x14ac:dyDescent="0.3">
      <c r="A16" s="334"/>
      <c r="B16" s="337"/>
      <c r="C16" s="337"/>
      <c r="D16" s="341"/>
      <c r="E16" s="296"/>
      <c r="F16" s="296"/>
      <c r="G16" s="135" t="s">
        <v>41</v>
      </c>
      <c r="H16" s="154">
        <f>H6</f>
        <v>63.25</v>
      </c>
      <c r="I16" s="344"/>
      <c r="J16" s="348"/>
    </row>
    <row r="17" spans="1:10" x14ac:dyDescent="0.25">
      <c r="A17" s="334"/>
      <c r="B17" s="337"/>
      <c r="C17" s="337"/>
      <c r="D17" s="339" t="s">
        <v>76</v>
      </c>
      <c r="E17" s="285">
        <v>43040</v>
      </c>
      <c r="F17" s="285">
        <v>43090</v>
      </c>
      <c r="G17" s="7" t="s">
        <v>154</v>
      </c>
      <c r="H17" s="63">
        <f>H19*0.75</f>
        <v>34.500000000000007</v>
      </c>
      <c r="I17" s="346" t="s">
        <v>213</v>
      </c>
      <c r="J17" s="348"/>
    </row>
    <row r="18" spans="1:10" x14ac:dyDescent="0.25">
      <c r="A18" s="334"/>
      <c r="B18" s="337"/>
      <c r="C18" s="337"/>
      <c r="D18" s="340"/>
      <c r="E18" s="337"/>
      <c r="F18" s="337"/>
      <c r="G18" s="7" t="s">
        <v>153</v>
      </c>
      <c r="H18" s="63">
        <f>H19*0.75</f>
        <v>34.500000000000007</v>
      </c>
      <c r="I18" s="343"/>
      <c r="J18" s="348"/>
    </row>
    <row r="19" spans="1:10" x14ac:dyDescent="0.25">
      <c r="A19" s="334"/>
      <c r="B19" s="337"/>
      <c r="C19" s="337"/>
      <c r="D19" s="341"/>
      <c r="E19" s="337"/>
      <c r="F19" s="337"/>
      <c r="G19" s="133" t="s">
        <v>40</v>
      </c>
      <c r="H19" s="63">
        <v>46.000000000000007</v>
      </c>
      <c r="I19" s="344"/>
      <c r="J19" s="348"/>
    </row>
    <row r="20" spans="1:10" x14ac:dyDescent="0.25">
      <c r="A20" s="334"/>
      <c r="B20" s="337"/>
      <c r="C20" s="337"/>
      <c r="D20" s="341"/>
      <c r="E20" s="337"/>
      <c r="F20" s="337"/>
      <c r="G20" s="133" t="s">
        <v>39</v>
      </c>
      <c r="H20" s="63">
        <f>H19+35</f>
        <v>81</v>
      </c>
      <c r="I20" s="344"/>
      <c r="J20" s="348"/>
    </row>
    <row r="21" spans="1:10" x14ac:dyDescent="0.25">
      <c r="A21" s="334"/>
      <c r="B21" s="337"/>
      <c r="C21" s="337"/>
      <c r="D21" s="341"/>
      <c r="E21" s="340"/>
      <c r="F21" s="340"/>
      <c r="G21" s="135" t="s">
        <v>41</v>
      </c>
      <c r="H21" s="154">
        <v>42.17</v>
      </c>
      <c r="I21" s="344"/>
      <c r="J21" s="348"/>
    </row>
    <row r="22" spans="1:10" x14ac:dyDescent="0.25">
      <c r="A22" s="334"/>
      <c r="B22" s="337"/>
      <c r="C22" s="337"/>
      <c r="D22" s="341"/>
      <c r="E22" s="295">
        <f>F17+1</f>
        <v>43091</v>
      </c>
      <c r="F22" s="295">
        <v>43102</v>
      </c>
      <c r="G22" s="51" t="s">
        <v>154</v>
      </c>
      <c r="H22" s="63">
        <f>H24*0.75</f>
        <v>43.5</v>
      </c>
      <c r="I22" s="344"/>
      <c r="J22" s="348"/>
    </row>
    <row r="23" spans="1:10" x14ac:dyDescent="0.25">
      <c r="A23" s="334"/>
      <c r="B23" s="337"/>
      <c r="C23" s="337"/>
      <c r="D23" s="341"/>
      <c r="E23" s="337"/>
      <c r="F23" s="337"/>
      <c r="G23" s="7" t="s">
        <v>153</v>
      </c>
      <c r="H23" s="63">
        <f>H24*0.75</f>
        <v>43.5</v>
      </c>
      <c r="I23" s="344"/>
      <c r="J23" s="348"/>
    </row>
    <row r="24" spans="1:10" x14ac:dyDescent="0.25">
      <c r="A24" s="334"/>
      <c r="B24" s="337"/>
      <c r="C24" s="337"/>
      <c r="D24" s="341"/>
      <c r="E24" s="337"/>
      <c r="F24" s="337"/>
      <c r="G24" s="133" t="s">
        <v>40</v>
      </c>
      <c r="H24" s="63">
        <v>58</v>
      </c>
      <c r="I24" s="344"/>
      <c r="J24" s="348"/>
    </row>
    <row r="25" spans="1:10" x14ac:dyDescent="0.25">
      <c r="A25" s="334"/>
      <c r="B25" s="337"/>
      <c r="C25" s="337"/>
      <c r="D25" s="341"/>
      <c r="E25" s="337"/>
      <c r="F25" s="337"/>
      <c r="G25" s="133" t="s">
        <v>39</v>
      </c>
      <c r="H25" s="63">
        <f>H24+44</f>
        <v>102</v>
      </c>
      <c r="I25" s="344"/>
      <c r="J25" s="348"/>
    </row>
    <row r="26" spans="1:10" x14ac:dyDescent="0.25">
      <c r="A26" s="334"/>
      <c r="B26" s="337"/>
      <c r="C26" s="337"/>
      <c r="D26" s="341"/>
      <c r="E26" s="340"/>
      <c r="F26" s="340"/>
      <c r="G26" s="135" t="s">
        <v>41</v>
      </c>
      <c r="H26" s="154">
        <v>53.17</v>
      </c>
      <c r="I26" s="344"/>
      <c r="J26" s="348"/>
    </row>
    <row r="27" spans="1:10" x14ac:dyDescent="0.25">
      <c r="A27" s="334"/>
      <c r="B27" s="337"/>
      <c r="C27" s="337"/>
      <c r="D27" s="341"/>
      <c r="E27" s="295">
        <f>F22+1</f>
        <v>43103</v>
      </c>
      <c r="F27" s="295">
        <v>43220</v>
      </c>
      <c r="G27" s="51" t="s">
        <v>154</v>
      </c>
      <c r="H27" s="63">
        <f>H29*0.75</f>
        <v>34.500000000000007</v>
      </c>
      <c r="I27" s="344"/>
      <c r="J27" s="348"/>
    </row>
    <row r="28" spans="1:10" x14ac:dyDescent="0.25">
      <c r="A28" s="334"/>
      <c r="B28" s="337"/>
      <c r="C28" s="337"/>
      <c r="D28" s="341"/>
      <c r="E28" s="285"/>
      <c r="F28" s="285"/>
      <c r="G28" s="7" t="s">
        <v>153</v>
      </c>
      <c r="H28" s="63">
        <f>H29*0.75</f>
        <v>34.500000000000007</v>
      </c>
      <c r="I28" s="344"/>
      <c r="J28" s="348"/>
    </row>
    <row r="29" spans="1:10" x14ac:dyDescent="0.25">
      <c r="A29" s="334"/>
      <c r="B29" s="337"/>
      <c r="C29" s="337"/>
      <c r="D29" s="341"/>
      <c r="E29" s="285"/>
      <c r="F29" s="285"/>
      <c r="G29" s="133" t="s">
        <v>40</v>
      </c>
      <c r="H29" s="63">
        <f>H19</f>
        <v>46.000000000000007</v>
      </c>
      <c r="I29" s="344"/>
      <c r="J29" s="348"/>
    </row>
    <row r="30" spans="1:10" x14ac:dyDescent="0.25">
      <c r="A30" s="334"/>
      <c r="B30" s="337"/>
      <c r="C30" s="337"/>
      <c r="D30" s="341"/>
      <c r="E30" s="285"/>
      <c r="F30" s="285"/>
      <c r="G30" s="133" t="s">
        <v>39</v>
      </c>
      <c r="H30" s="63">
        <f>H20</f>
        <v>81</v>
      </c>
      <c r="I30" s="344"/>
      <c r="J30" s="348"/>
    </row>
    <row r="31" spans="1:10" ht="15.75" thickBot="1" x14ac:dyDescent="0.3">
      <c r="A31" s="334"/>
      <c r="B31" s="337"/>
      <c r="C31" s="337"/>
      <c r="D31" s="342"/>
      <c r="E31" s="296"/>
      <c r="F31" s="296"/>
      <c r="G31" s="135" t="s">
        <v>41</v>
      </c>
      <c r="H31" s="154">
        <f>H21</f>
        <v>42.17</v>
      </c>
      <c r="I31" s="345"/>
      <c r="J31" s="348"/>
    </row>
    <row r="32" spans="1:10" x14ac:dyDescent="0.25">
      <c r="A32" s="334"/>
      <c r="B32" s="337"/>
      <c r="C32" s="337"/>
      <c r="D32" s="340" t="s">
        <v>43</v>
      </c>
      <c r="E32" s="285">
        <v>43040</v>
      </c>
      <c r="F32" s="285">
        <v>43220</v>
      </c>
      <c r="G32" s="7" t="s">
        <v>154</v>
      </c>
      <c r="H32" s="63">
        <f>H34*0.75</f>
        <v>78</v>
      </c>
      <c r="I32" s="343" t="s">
        <v>213</v>
      </c>
      <c r="J32" s="348"/>
    </row>
    <row r="33" spans="1:10" x14ac:dyDescent="0.25">
      <c r="A33" s="334"/>
      <c r="B33" s="337"/>
      <c r="C33" s="337"/>
      <c r="D33" s="341"/>
      <c r="E33" s="285"/>
      <c r="F33" s="285"/>
      <c r="G33" s="7" t="s">
        <v>153</v>
      </c>
      <c r="H33" s="63">
        <f>H34*0.75</f>
        <v>78</v>
      </c>
      <c r="I33" s="344"/>
      <c r="J33" s="348"/>
    </row>
    <row r="34" spans="1:10" x14ac:dyDescent="0.25">
      <c r="A34" s="334"/>
      <c r="B34" s="337"/>
      <c r="C34" s="337"/>
      <c r="D34" s="341"/>
      <c r="E34" s="285"/>
      <c r="F34" s="285"/>
      <c r="G34" s="133" t="s">
        <v>40</v>
      </c>
      <c r="H34" s="63">
        <v>104</v>
      </c>
      <c r="I34" s="344"/>
      <c r="J34" s="348"/>
    </row>
    <row r="35" spans="1:10" x14ac:dyDescent="0.25">
      <c r="A35" s="334"/>
      <c r="B35" s="337"/>
      <c r="C35" s="337"/>
      <c r="D35" s="341"/>
      <c r="E35" s="285"/>
      <c r="F35" s="285"/>
      <c r="G35" s="133" t="s">
        <v>39</v>
      </c>
      <c r="H35" s="63">
        <v>156</v>
      </c>
      <c r="I35" s="344"/>
      <c r="J35" s="348"/>
    </row>
    <row r="36" spans="1:10" ht="15.75" thickBot="1" x14ac:dyDescent="0.3">
      <c r="A36" s="335"/>
      <c r="B36" s="338"/>
      <c r="C36" s="338"/>
      <c r="D36" s="342"/>
      <c r="E36" s="332"/>
      <c r="F36" s="332"/>
      <c r="G36" s="134" t="s">
        <v>41</v>
      </c>
      <c r="H36" s="154">
        <v>95.34</v>
      </c>
      <c r="I36" s="345"/>
      <c r="J36" s="349"/>
    </row>
  </sheetData>
  <autoFilter ref="A1:I36"/>
  <mergeCells count="24">
    <mergeCell ref="I32:I36"/>
    <mergeCell ref="F2:F6"/>
    <mergeCell ref="I2:I16"/>
    <mergeCell ref="J2:J36"/>
    <mergeCell ref="E7:E11"/>
    <mergeCell ref="F7:F11"/>
    <mergeCell ref="E12:E16"/>
    <mergeCell ref="F12:F16"/>
    <mergeCell ref="E17:E21"/>
    <mergeCell ref="F17:F21"/>
    <mergeCell ref="I17:I31"/>
    <mergeCell ref="E22:E26"/>
    <mergeCell ref="F22:F26"/>
    <mergeCell ref="E27:E31"/>
    <mergeCell ref="F27:F31"/>
    <mergeCell ref="E32:E36"/>
    <mergeCell ref="F32:F36"/>
    <mergeCell ref="A2:A36"/>
    <mergeCell ref="B2:B36"/>
    <mergeCell ref="C2:C36"/>
    <mergeCell ref="D2:D16"/>
    <mergeCell ref="E2:E6"/>
    <mergeCell ref="D17:D31"/>
    <mergeCell ref="D32:D36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J495"/>
  <sheetViews>
    <sheetView zoomScale="80" zoomScaleNormal="80" workbookViewId="0">
      <pane xSplit="1" ySplit="1" topLeftCell="B471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22" t="s">
        <v>227</v>
      </c>
      <c r="I1" s="5" t="s">
        <v>155</v>
      </c>
      <c r="J1" s="6" t="s">
        <v>156</v>
      </c>
    </row>
    <row r="2" spans="1:10" x14ac:dyDescent="0.25">
      <c r="A2" s="326" t="s">
        <v>54</v>
      </c>
      <c r="B2" s="291" t="s">
        <v>37</v>
      </c>
      <c r="C2" s="291" t="s">
        <v>157</v>
      </c>
      <c r="D2" s="291" t="s">
        <v>38</v>
      </c>
      <c r="E2" s="298">
        <v>43040</v>
      </c>
      <c r="F2" s="298">
        <v>43090</v>
      </c>
      <c r="G2" s="11" t="s">
        <v>154</v>
      </c>
      <c r="H2" s="67">
        <v>0</v>
      </c>
      <c r="I2" s="318"/>
      <c r="J2" s="313"/>
    </row>
    <row r="3" spans="1:10" x14ac:dyDescent="0.25">
      <c r="A3" s="327"/>
      <c r="B3" s="306"/>
      <c r="C3" s="306"/>
      <c r="D3" s="306"/>
      <c r="E3" s="285"/>
      <c r="F3" s="285"/>
      <c r="G3" s="7" t="s">
        <v>153</v>
      </c>
      <c r="H3" s="68" t="e">
        <f>NA()</f>
        <v>#N/A</v>
      </c>
      <c r="I3" s="319"/>
      <c r="J3" s="314"/>
    </row>
    <row r="4" spans="1:10" x14ac:dyDescent="0.25">
      <c r="A4" s="328"/>
      <c r="B4" s="307"/>
      <c r="C4" s="307"/>
      <c r="D4" s="307"/>
      <c r="E4" s="285"/>
      <c r="F4" s="285"/>
      <c r="G4" s="102" t="s">
        <v>40</v>
      </c>
      <c r="H4" s="68">
        <v>26</v>
      </c>
      <c r="I4" s="320"/>
      <c r="J4" s="315"/>
    </row>
    <row r="5" spans="1:10" x14ac:dyDescent="0.25">
      <c r="A5" s="328"/>
      <c r="B5" s="307"/>
      <c r="C5" s="307"/>
      <c r="D5" s="307"/>
      <c r="E5" s="285"/>
      <c r="F5" s="285"/>
      <c r="G5" s="102" t="s">
        <v>39</v>
      </c>
      <c r="H5" s="68">
        <v>31</v>
      </c>
      <c r="I5" s="320"/>
      <c r="J5" s="315"/>
    </row>
    <row r="6" spans="1:10" ht="15.75" thickBot="1" x14ac:dyDescent="0.3">
      <c r="A6" s="328"/>
      <c r="B6" s="307"/>
      <c r="C6" s="307"/>
      <c r="D6" s="307"/>
      <c r="E6" s="296"/>
      <c r="F6" s="296"/>
      <c r="G6" s="103" t="s">
        <v>41</v>
      </c>
      <c r="H6" s="88">
        <f>H4*0.95</f>
        <v>24.7</v>
      </c>
      <c r="I6" s="320"/>
      <c r="J6" s="315"/>
    </row>
    <row r="7" spans="1:10" x14ac:dyDescent="0.25">
      <c r="A7" s="328"/>
      <c r="B7" s="307"/>
      <c r="C7" s="307"/>
      <c r="D7" s="307"/>
      <c r="E7" s="295">
        <f>F2+1</f>
        <v>43091</v>
      </c>
      <c r="F7" s="295">
        <v>43190</v>
      </c>
      <c r="G7" s="51" t="s">
        <v>154</v>
      </c>
      <c r="H7" s="67">
        <v>0</v>
      </c>
      <c r="I7" s="320"/>
      <c r="J7" s="315"/>
    </row>
    <row r="8" spans="1:10" x14ac:dyDescent="0.25">
      <c r="A8" s="328"/>
      <c r="B8" s="307"/>
      <c r="C8" s="307"/>
      <c r="D8" s="307"/>
      <c r="E8" s="285"/>
      <c r="F8" s="285"/>
      <c r="G8" s="7" t="s">
        <v>153</v>
      </c>
      <c r="H8" s="68" t="e">
        <f>NA()</f>
        <v>#N/A</v>
      </c>
      <c r="I8" s="320"/>
      <c r="J8" s="315"/>
    </row>
    <row r="9" spans="1:10" x14ac:dyDescent="0.25">
      <c r="A9" s="328"/>
      <c r="B9" s="307"/>
      <c r="C9" s="307"/>
      <c r="D9" s="307"/>
      <c r="E9" s="285"/>
      <c r="F9" s="285"/>
      <c r="G9" s="102" t="s">
        <v>40</v>
      </c>
      <c r="H9" s="68">
        <v>29</v>
      </c>
      <c r="I9" s="320"/>
      <c r="J9" s="315"/>
    </row>
    <row r="10" spans="1:10" x14ac:dyDescent="0.25">
      <c r="A10" s="328"/>
      <c r="B10" s="307"/>
      <c r="C10" s="307"/>
      <c r="D10" s="307"/>
      <c r="E10" s="285"/>
      <c r="F10" s="285"/>
      <c r="G10" s="102" t="s">
        <v>39</v>
      </c>
      <c r="H10" s="68">
        <v>37</v>
      </c>
      <c r="I10" s="320"/>
      <c r="J10" s="315"/>
    </row>
    <row r="11" spans="1:10" ht="15.75" thickBot="1" x14ac:dyDescent="0.3">
      <c r="A11" s="328"/>
      <c r="B11" s="307"/>
      <c r="C11" s="307"/>
      <c r="D11" s="307"/>
      <c r="E11" s="296"/>
      <c r="F11" s="296"/>
      <c r="G11" s="103" t="s">
        <v>41</v>
      </c>
      <c r="H11" s="88">
        <f>H9*0.95</f>
        <v>27.549999999999997</v>
      </c>
      <c r="I11" s="320"/>
      <c r="J11" s="315"/>
    </row>
    <row r="12" spans="1:10" x14ac:dyDescent="0.25">
      <c r="A12" s="328"/>
      <c r="B12" s="307"/>
      <c r="C12" s="307"/>
      <c r="D12" s="307"/>
      <c r="E12" s="295">
        <f>F7+1</f>
        <v>43191</v>
      </c>
      <c r="F12" s="295">
        <v>43220</v>
      </c>
      <c r="G12" s="51" t="s">
        <v>154</v>
      </c>
      <c r="H12" s="67">
        <v>0</v>
      </c>
      <c r="I12" s="320"/>
      <c r="J12" s="315"/>
    </row>
    <row r="13" spans="1:10" x14ac:dyDescent="0.25">
      <c r="A13" s="328"/>
      <c r="B13" s="307"/>
      <c r="C13" s="307"/>
      <c r="D13" s="307"/>
      <c r="E13" s="285"/>
      <c r="F13" s="285"/>
      <c r="G13" s="7" t="s">
        <v>153</v>
      </c>
      <c r="H13" s="68" t="e">
        <f>NA()</f>
        <v>#N/A</v>
      </c>
      <c r="I13" s="320"/>
      <c r="J13" s="315"/>
    </row>
    <row r="14" spans="1:10" x14ac:dyDescent="0.25">
      <c r="A14" s="328"/>
      <c r="B14" s="307"/>
      <c r="C14" s="307"/>
      <c r="D14" s="307"/>
      <c r="E14" s="285"/>
      <c r="F14" s="285"/>
      <c r="G14" s="102" t="s">
        <v>40</v>
      </c>
      <c r="H14" s="68">
        <f>H4</f>
        <v>26</v>
      </c>
      <c r="I14" s="320"/>
      <c r="J14" s="315"/>
    </row>
    <row r="15" spans="1:10" x14ac:dyDescent="0.25">
      <c r="A15" s="328"/>
      <c r="B15" s="307"/>
      <c r="C15" s="307"/>
      <c r="D15" s="307"/>
      <c r="E15" s="285"/>
      <c r="F15" s="285"/>
      <c r="G15" s="102" t="s">
        <v>39</v>
      </c>
      <c r="H15" s="68">
        <f>H5</f>
        <v>31</v>
      </c>
      <c r="I15" s="320"/>
      <c r="J15" s="315"/>
    </row>
    <row r="16" spans="1:10" ht="15.75" thickBot="1" x14ac:dyDescent="0.3">
      <c r="A16" s="328"/>
      <c r="B16" s="307"/>
      <c r="C16" s="307"/>
      <c r="D16" s="307"/>
      <c r="E16" s="297"/>
      <c r="F16" s="297"/>
      <c r="G16" s="103" t="s">
        <v>41</v>
      </c>
      <c r="H16" s="88">
        <f>H14*0.95</f>
        <v>24.7</v>
      </c>
      <c r="I16" s="321"/>
      <c r="J16" s="315"/>
    </row>
    <row r="17" spans="1:10" ht="17.25" customHeight="1" thickBot="1" x14ac:dyDescent="0.3">
      <c r="A17" s="12" t="s">
        <v>46</v>
      </c>
      <c r="B17" s="13" t="e">
        <f>NA()</f>
        <v>#N/A</v>
      </c>
      <c r="C17" s="13"/>
      <c r="D17" s="13"/>
      <c r="E17" s="14"/>
      <c r="F17" s="14"/>
      <c r="G17" s="15"/>
      <c r="H17" s="16"/>
      <c r="I17" s="17"/>
      <c r="J17" s="91"/>
    </row>
    <row r="18" spans="1:10" x14ac:dyDescent="0.25">
      <c r="A18" s="326" t="s">
        <v>323</v>
      </c>
      <c r="B18" s="291" t="s">
        <v>37</v>
      </c>
      <c r="C18" s="291" t="s">
        <v>157</v>
      </c>
      <c r="D18" s="291" t="s">
        <v>38</v>
      </c>
      <c r="E18" s="298">
        <v>43040</v>
      </c>
      <c r="F18" s="298">
        <v>43090</v>
      </c>
      <c r="G18" s="11" t="s">
        <v>154</v>
      </c>
      <c r="H18" s="67">
        <v>0</v>
      </c>
      <c r="I18" s="318"/>
      <c r="J18" s="313"/>
    </row>
    <row r="19" spans="1:10" x14ac:dyDescent="0.25">
      <c r="A19" s="327"/>
      <c r="B19" s="306"/>
      <c r="C19" s="306"/>
      <c r="D19" s="306"/>
      <c r="E19" s="285"/>
      <c r="F19" s="285"/>
      <c r="G19" s="7" t="s">
        <v>153</v>
      </c>
      <c r="H19" s="68" t="e">
        <f>NA()</f>
        <v>#N/A</v>
      </c>
      <c r="I19" s="319"/>
      <c r="J19" s="314"/>
    </row>
    <row r="20" spans="1:10" x14ac:dyDescent="0.25">
      <c r="A20" s="328"/>
      <c r="B20" s="307"/>
      <c r="C20" s="307"/>
      <c r="D20" s="307"/>
      <c r="E20" s="285"/>
      <c r="F20" s="285"/>
      <c r="G20" s="102" t="s">
        <v>40</v>
      </c>
      <c r="H20" s="68">
        <v>22</v>
      </c>
      <c r="I20" s="320"/>
      <c r="J20" s="315"/>
    </row>
    <row r="21" spans="1:10" x14ac:dyDescent="0.25">
      <c r="A21" s="328"/>
      <c r="B21" s="307"/>
      <c r="C21" s="307"/>
      <c r="D21" s="307"/>
      <c r="E21" s="285"/>
      <c r="F21" s="285"/>
      <c r="G21" s="102" t="s">
        <v>39</v>
      </c>
      <c r="H21" s="68">
        <v>27</v>
      </c>
      <c r="I21" s="320"/>
      <c r="J21" s="315"/>
    </row>
    <row r="22" spans="1:10" ht="15.75" thickBot="1" x14ac:dyDescent="0.3">
      <c r="A22" s="328"/>
      <c r="B22" s="307"/>
      <c r="C22" s="307"/>
      <c r="D22" s="307"/>
      <c r="E22" s="296"/>
      <c r="F22" s="296"/>
      <c r="G22" s="103" t="s">
        <v>41</v>
      </c>
      <c r="H22" s="88">
        <f>H20*0.95</f>
        <v>20.9</v>
      </c>
      <c r="I22" s="320"/>
      <c r="J22" s="315"/>
    </row>
    <row r="23" spans="1:10" x14ac:dyDescent="0.25">
      <c r="A23" s="328"/>
      <c r="B23" s="307"/>
      <c r="C23" s="307"/>
      <c r="D23" s="307"/>
      <c r="E23" s="295">
        <f>F18+1</f>
        <v>43091</v>
      </c>
      <c r="F23" s="295">
        <v>43190</v>
      </c>
      <c r="G23" s="51" t="s">
        <v>154</v>
      </c>
      <c r="H23" s="67">
        <v>0</v>
      </c>
      <c r="I23" s="320"/>
      <c r="J23" s="315"/>
    </row>
    <row r="24" spans="1:10" x14ac:dyDescent="0.25">
      <c r="A24" s="328"/>
      <c r="B24" s="307"/>
      <c r="C24" s="307"/>
      <c r="D24" s="307"/>
      <c r="E24" s="285"/>
      <c r="F24" s="285"/>
      <c r="G24" s="7" t="s">
        <v>153</v>
      </c>
      <c r="H24" s="68" t="e">
        <f>NA()</f>
        <v>#N/A</v>
      </c>
      <c r="I24" s="320"/>
      <c r="J24" s="315"/>
    </row>
    <row r="25" spans="1:10" x14ac:dyDescent="0.25">
      <c r="A25" s="328"/>
      <c r="B25" s="307"/>
      <c r="C25" s="307"/>
      <c r="D25" s="307"/>
      <c r="E25" s="285"/>
      <c r="F25" s="285"/>
      <c r="G25" s="102" t="s">
        <v>40</v>
      </c>
      <c r="H25" s="68">
        <v>26</v>
      </c>
      <c r="I25" s="320"/>
      <c r="J25" s="315"/>
    </row>
    <row r="26" spans="1:10" x14ac:dyDescent="0.25">
      <c r="A26" s="328"/>
      <c r="B26" s="307"/>
      <c r="C26" s="307"/>
      <c r="D26" s="307"/>
      <c r="E26" s="285"/>
      <c r="F26" s="285"/>
      <c r="G26" s="102" t="s">
        <v>39</v>
      </c>
      <c r="H26" s="68">
        <v>33</v>
      </c>
      <c r="I26" s="320"/>
      <c r="J26" s="315"/>
    </row>
    <row r="27" spans="1:10" ht="15.75" thickBot="1" x14ac:dyDescent="0.3">
      <c r="A27" s="328"/>
      <c r="B27" s="307"/>
      <c r="C27" s="307"/>
      <c r="D27" s="307"/>
      <c r="E27" s="296"/>
      <c r="F27" s="296"/>
      <c r="G27" s="103" t="s">
        <v>41</v>
      </c>
      <c r="H27" s="88">
        <f>H25*0.95</f>
        <v>24.7</v>
      </c>
      <c r="I27" s="320"/>
      <c r="J27" s="315"/>
    </row>
    <row r="28" spans="1:10" x14ac:dyDescent="0.25">
      <c r="A28" s="328"/>
      <c r="B28" s="307"/>
      <c r="C28" s="307"/>
      <c r="D28" s="307"/>
      <c r="E28" s="295">
        <f>F23+1</f>
        <v>43191</v>
      </c>
      <c r="F28" s="295">
        <v>43220</v>
      </c>
      <c r="G28" s="51" t="s">
        <v>154</v>
      </c>
      <c r="H28" s="67">
        <v>0</v>
      </c>
      <c r="I28" s="320"/>
      <c r="J28" s="315"/>
    </row>
    <row r="29" spans="1:10" x14ac:dyDescent="0.25">
      <c r="A29" s="328"/>
      <c r="B29" s="307"/>
      <c r="C29" s="307"/>
      <c r="D29" s="307"/>
      <c r="E29" s="285"/>
      <c r="F29" s="285"/>
      <c r="G29" s="7" t="s">
        <v>153</v>
      </c>
      <c r="H29" s="68" t="e">
        <f>NA()</f>
        <v>#N/A</v>
      </c>
      <c r="I29" s="320"/>
      <c r="J29" s="315"/>
    </row>
    <row r="30" spans="1:10" x14ac:dyDescent="0.25">
      <c r="A30" s="328"/>
      <c r="B30" s="307"/>
      <c r="C30" s="307"/>
      <c r="D30" s="307"/>
      <c r="E30" s="285"/>
      <c r="F30" s="285"/>
      <c r="G30" s="102" t="s">
        <v>40</v>
      </c>
      <c r="H30" s="68">
        <f>H20</f>
        <v>22</v>
      </c>
      <c r="I30" s="320"/>
      <c r="J30" s="315"/>
    </row>
    <row r="31" spans="1:10" x14ac:dyDescent="0.25">
      <c r="A31" s="328"/>
      <c r="B31" s="307"/>
      <c r="C31" s="307"/>
      <c r="D31" s="307"/>
      <c r="E31" s="285"/>
      <c r="F31" s="285"/>
      <c r="G31" s="102" t="s">
        <v>39</v>
      </c>
      <c r="H31" s="68">
        <f>H21</f>
        <v>27</v>
      </c>
      <c r="I31" s="320"/>
      <c r="J31" s="315"/>
    </row>
    <row r="32" spans="1:10" ht="15.75" thickBot="1" x14ac:dyDescent="0.3">
      <c r="A32" s="328"/>
      <c r="B32" s="307"/>
      <c r="C32" s="307"/>
      <c r="D32" s="307"/>
      <c r="E32" s="297"/>
      <c r="F32" s="297"/>
      <c r="G32" s="103" t="s">
        <v>41</v>
      </c>
      <c r="H32" s="88">
        <f>H30*0.95</f>
        <v>20.9</v>
      </c>
      <c r="I32" s="321"/>
      <c r="J32" s="315"/>
    </row>
    <row r="33" spans="1:10" x14ac:dyDescent="0.25">
      <c r="A33" s="288" t="s">
        <v>47</v>
      </c>
      <c r="B33" s="291" t="s">
        <v>37</v>
      </c>
      <c r="C33" s="291" t="s">
        <v>157</v>
      </c>
      <c r="D33" s="291" t="s">
        <v>38</v>
      </c>
      <c r="E33" s="298">
        <v>43040</v>
      </c>
      <c r="F33" s="298">
        <v>43044</v>
      </c>
      <c r="G33" s="51" t="s">
        <v>154</v>
      </c>
      <c r="H33" s="84">
        <f>H35/2</f>
        <v>90</v>
      </c>
      <c r="I33" s="299"/>
      <c r="J33" s="313"/>
    </row>
    <row r="34" spans="1:10" x14ac:dyDescent="0.25">
      <c r="A34" s="289"/>
      <c r="B34" s="306"/>
      <c r="C34" s="306"/>
      <c r="D34" s="306"/>
      <c r="E34" s="285"/>
      <c r="F34" s="285"/>
      <c r="G34" s="7" t="s">
        <v>153</v>
      </c>
      <c r="H34" s="68">
        <f>H35/2</f>
        <v>90</v>
      </c>
      <c r="I34" s="365"/>
      <c r="J34" s="314"/>
    </row>
    <row r="35" spans="1:10" x14ac:dyDescent="0.25">
      <c r="A35" s="290"/>
      <c r="B35" s="307"/>
      <c r="C35" s="307"/>
      <c r="D35" s="307"/>
      <c r="E35" s="285"/>
      <c r="F35" s="285"/>
      <c r="G35" s="70" t="s">
        <v>40</v>
      </c>
      <c r="H35" s="68">
        <f>H40+20</f>
        <v>180</v>
      </c>
      <c r="I35" s="365"/>
      <c r="J35" s="315"/>
    </row>
    <row r="36" spans="1:10" x14ac:dyDescent="0.25">
      <c r="A36" s="290"/>
      <c r="B36" s="307"/>
      <c r="C36" s="307"/>
      <c r="D36" s="307"/>
      <c r="E36" s="285"/>
      <c r="F36" s="285"/>
      <c r="G36" s="70" t="s">
        <v>39</v>
      </c>
      <c r="H36" s="68">
        <f>H35+120</f>
        <v>300</v>
      </c>
      <c r="I36" s="365"/>
      <c r="J36" s="315"/>
    </row>
    <row r="37" spans="1:10" x14ac:dyDescent="0.25">
      <c r="A37" s="290"/>
      <c r="B37" s="307"/>
      <c r="C37" s="307"/>
      <c r="D37" s="307"/>
      <c r="E37" s="370"/>
      <c r="F37" s="370"/>
      <c r="G37" s="74" t="s">
        <v>41</v>
      </c>
      <c r="H37" s="69">
        <f>H35*0.95</f>
        <v>171</v>
      </c>
      <c r="I37" s="365"/>
      <c r="J37" s="315"/>
    </row>
    <row r="38" spans="1:10" x14ac:dyDescent="0.25">
      <c r="A38" s="290"/>
      <c r="B38" s="329"/>
      <c r="C38" s="329"/>
      <c r="D38" s="329"/>
      <c r="E38" s="295">
        <f>F33+1</f>
        <v>43045</v>
      </c>
      <c r="F38" s="295">
        <v>43090</v>
      </c>
      <c r="G38" s="51" t="s">
        <v>154</v>
      </c>
      <c r="H38" s="84">
        <f>H40/2</f>
        <v>80</v>
      </c>
      <c r="I38" s="365"/>
      <c r="J38" s="315"/>
    </row>
    <row r="39" spans="1:10" x14ac:dyDescent="0.25">
      <c r="A39" s="290"/>
      <c r="B39" s="329"/>
      <c r="C39" s="329"/>
      <c r="D39" s="329"/>
      <c r="E39" s="285"/>
      <c r="F39" s="285"/>
      <c r="G39" s="7" t="s">
        <v>153</v>
      </c>
      <c r="H39" s="68">
        <f>H40/2</f>
        <v>80</v>
      </c>
      <c r="I39" s="365"/>
      <c r="J39" s="315"/>
    </row>
    <row r="40" spans="1:10" x14ac:dyDescent="0.25">
      <c r="A40" s="290"/>
      <c r="B40" s="329"/>
      <c r="C40" s="329"/>
      <c r="D40" s="329"/>
      <c r="E40" s="285"/>
      <c r="F40" s="285"/>
      <c r="G40" s="196" t="s">
        <v>40</v>
      </c>
      <c r="H40" s="68">
        <v>160</v>
      </c>
      <c r="I40" s="365"/>
      <c r="J40" s="315"/>
    </row>
    <row r="41" spans="1:10" x14ac:dyDescent="0.25">
      <c r="A41" s="290"/>
      <c r="B41" s="329"/>
      <c r="C41" s="329"/>
      <c r="D41" s="329"/>
      <c r="E41" s="285"/>
      <c r="F41" s="285"/>
      <c r="G41" s="196" t="s">
        <v>39</v>
      </c>
      <c r="H41" s="68">
        <f>H40+120</f>
        <v>280</v>
      </c>
      <c r="I41" s="365"/>
      <c r="J41" s="315"/>
    </row>
    <row r="42" spans="1:10" x14ac:dyDescent="0.25">
      <c r="A42" s="290"/>
      <c r="B42" s="329"/>
      <c r="C42" s="329"/>
      <c r="D42" s="329"/>
      <c r="E42" s="370"/>
      <c r="F42" s="370"/>
      <c r="G42" s="198" t="s">
        <v>41</v>
      </c>
      <c r="H42" s="69">
        <f>H40*0.95</f>
        <v>152</v>
      </c>
      <c r="I42" s="365"/>
      <c r="J42" s="315"/>
    </row>
    <row r="43" spans="1:10" x14ac:dyDescent="0.25">
      <c r="A43" s="290"/>
      <c r="B43" s="307"/>
      <c r="C43" s="307"/>
      <c r="D43" s="307"/>
      <c r="E43" s="295">
        <f>F38+1</f>
        <v>43091</v>
      </c>
      <c r="F43" s="295">
        <v>43190</v>
      </c>
      <c r="G43" s="51" t="s">
        <v>154</v>
      </c>
      <c r="H43" s="84">
        <f>H45/2</f>
        <v>87.5</v>
      </c>
      <c r="I43" s="365"/>
      <c r="J43" s="315"/>
    </row>
    <row r="44" spans="1:10" x14ac:dyDescent="0.25">
      <c r="A44" s="290"/>
      <c r="B44" s="307"/>
      <c r="C44" s="307"/>
      <c r="D44" s="307"/>
      <c r="E44" s="285"/>
      <c r="F44" s="285"/>
      <c r="G44" s="7" t="s">
        <v>153</v>
      </c>
      <c r="H44" s="68">
        <f>H45/2</f>
        <v>87.5</v>
      </c>
      <c r="I44" s="365"/>
      <c r="J44" s="315"/>
    </row>
    <row r="45" spans="1:10" x14ac:dyDescent="0.25">
      <c r="A45" s="290"/>
      <c r="B45" s="307"/>
      <c r="C45" s="307"/>
      <c r="D45" s="307"/>
      <c r="E45" s="285"/>
      <c r="F45" s="285"/>
      <c r="G45" s="70" t="s">
        <v>40</v>
      </c>
      <c r="H45" s="68">
        <v>175</v>
      </c>
      <c r="I45" s="365"/>
      <c r="J45" s="315"/>
    </row>
    <row r="46" spans="1:10" x14ac:dyDescent="0.25">
      <c r="A46" s="290"/>
      <c r="B46" s="307"/>
      <c r="C46" s="307"/>
      <c r="D46" s="307"/>
      <c r="E46" s="285"/>
      <c r="F46" s="285"/>
      <c r="G46" s="70" t="s">
        <v>39</v>
      </c>
      <c r="H46" s="68">
        <f>H45+120</f>
        <v>295</v>
      </c>
      <c r="I46" s="365"/>
      <c r="J46" s="315"/>
    </row>
    <row r="47" spans="1:10" x14ac:dyDescent="0.25">
      <c r="A47" s="290"/>
      <c r="B47" s="307"/>
      <c r="C47" s="307"/>
      <c r="D47" s="307"/>
      <c r="E47" s="370"/>
      <c r="F47" s="370"/>
      <c r="G47" s="74" t="s">
        <v>41</v>
      </c>
      <c r="H47" s="69">
        <f>H45*0.95</f>
        <v>166.25</v>
      </c>
      <c r="I47" s="365"/>
      <c r="J47" s="315"/>
    </row>
    <row r="48" spans="1:10" x14ac:dyDescent="0.25">
      <c r="A48" s="290"/>
      <c r="B48" s="307"/>
      <c r="C48" s="307"/>
      <c r="D48" s="307"/>
      <c r="E48" s="295">
        <f>F43+1</f>
        <v>43191</v>
      </c>
      <c r="F48" s="295">
        <v>43220</v>
      </c>
      <c r="G48" s="51" t="s">
        <v>154</v>
      </c>
      <c r="H48" s="84">
        <f>H50/2</f>
        <v>77.5</v>
      </c>
      <c r="I48" s="365"/>
      <c r="J48" s="315"/>
    </row>
    <row r="49" spans="1:10" x14ac:dyDescent="0.25">
      <c r="A49" s="290"/>
      <c r="B49" s="307"/>
      <c r="C49" s="307"/>
      <c r="D49" s="307"/>
      <c r="E49" s="285"/>
      <c r="F49" s="285"/>
      <c r="G49" s="7" t="s">
        <v>153</v>
      </c>
      <c r="H49" s="68">
        <f>H50/2</f>
        <v>77.5</v>
      </c>
      <c r="I49" s="365"/>
      <c r="J49" s="315"/>
    </row>
    <row r="50" spans="1:10" x14ac:dyDescent="0.25">
      <c r="A50" s="290"/>
      <c r="B50" s="307"/>
      <c r="C50" s="307"/>
      <c r="D50" s="307"/>
      <c r="E50" s="285"/>
      <c r="F50" s="285"/>
      <c r="G50" s="70" t="s">
        <v>40</v>
      </c>
      <c r="H50" s="68">
        <v>155</v>
      </c>
      <c r="I50" s="365"/>
      <c r="J50" s="315"/>
    </row>
    <row r="51" spans="1:10" x14ac:dyDescent="0.25">
      <c r="A51" s="290"/>
      <c r="B51" s="307"/>
      <c r="C51" s="307"/>
      <c r="D51" s="307"/>
      <c r="E51" s="285"/>
      <c r="F51" s="285"/>
      <c r="G51" s="70" t="s">
        <v>39</v>
      </c>
      <c r="H51" s="68">
        <f>H50+120</f>
        <v>275</v>
      </c>
      <c r="I51" s="365"/>
      <c r="J51" s="315"/>
    </row>
    <row r="52" spans="1:10" ht="15.75" thickBot="1" x14ac:dyDescent="0.3">
      <c r="A52" s="290"/>
      <c r="B52" s="307"/>
      <c r="C52" s="307"/>
      <c r="D52" s="308"/>
      <c r="E52" s="370"/>
      <c r="F52" s="370"/>
      <c r="G52" s="74" t="s">
        <v>41</v>
      </c>
      <c r="H52" s="69">
        <f>H50*0.95</f>
        <v>147.25</v>
      </c>
      <c r="I52" s="366"/>
      <c r="J52" s="315"/>
    </row>
    <row r="53" spans="1:10" x14ac:dyDescent="0.25">
      <c r="A53" s="290"/>
      <c r="B53" s="307"/>
      <c r="C53" s="307"/>
      <c r="D53" s="291" t="s">
        <v>43</v>
      </c>
      <c r="E53" s="298">
        <v>43040</v>
      </c>
      <c r="F53" s="298">
        <v>43044</v>
      </c>
      <c r="G53" s="51" t="s">
        <v>154</v>
      </c>
      <c r="H53" s="84" t="e">
        <f>NA()</f>
        <v>#N/A</v>
      </c>
      <c r="I53" s="367"/>
      <c r="J53" s="315"/>
    </row>
    <row r="54" spans="1:10" x14ac:dyDescent="0.25">
      <c r="A54" s="290"/>
      <c r="B54" s="307"/>
      <c r="C54" s="307"/>
      <c r="D54" s="307"/>
      <c r="E54" s="285"/>
      <c r="F54" s="285"/>
      <c r="G54" s="7" t="s">
        <v>153</v>
      </c>
      <c r="H54" s="68" t="e">
        <f>NA()</f>
        <v>#N/A</v>
      </c>
      <c r="I54" s="368"/>
      <c r="J54" s="315"/>
    </row>
    <row r="55" spans="1:10" x14ac:dyDescent="0.25">
      <c r="A55" s="290"/>
      <c r="B55" s="307"/>
      <c r="C55" s="307"/>
      <c r="D55" s="307"/>
      <c r="E55" s="285"/>
      <c r="F55" s="285"/>
      <c r="G55" s="70" t="s">
        <v>40</v>
      </c>
      <c r="H55" s="68">
        <f>H60+20</f>
        <v>193</v>
      </c>
      <c r="I55" s="368"/>
      <c r="J55" s="315"/>
    </row>
    <row r="56" spans="1:10" x14ac:dyDescent="0.25">
      <c r="A56" s="290"/>
      <c r="B56" s="307"/>
      <c r="C56" s="307"/>
      <c r="D56" s="307"/>
      <c r="E56" s="285"/>
      <c r="F56" s="285"/>
      <c r="G56" s="70" t="s">
        <v>39</v>
      </c>
      <c r="H56" s="68">
        <f>H55+130</f>
        <v>323</v>
      </c>
      <c r="I56" s="368"/>
      <c r="J56" s="315"/>
    </row>
    <row r="57" spans="1:10" x14ac:dyDescent="0.25">
      <c r="A57" s="290"/>
      <c r="B57" s="307"/>
      <c r="C57" s="307"/>
      <c r="D57" s="307"/>
      <c r="E57" s="370"/>
      <c r="F57" s="370"/>
      <c r="G57" s="74" t="s">
        <v>41</v>
      </c>
      <c r="H57" s="69" t="e">
        <f>NA()</f>
        <v>#N/A</v>
      </c>
      <c r="I57" s="368"/>
      <c r="J57" s="315"/>
    </row>
    <row r="58" spans="1:10" x14ac:dyDescent="0.25">
      <c r="A58" s="290"/>
      <c r="B58" s="307"/>
      <c r="C58" s="307"/>
      <c r="D58" s="307"/>
      <c r="E58" s="295">
        <f>F53+1</f>
        <v>43045</v>
      </c>
      <c r="F58" s="295">
        <v>43090</v>
      </c>
      <c r="G58" s="51" t="s">
        <v>154</v>
      </c>
      <c r="H58" s="84" t="e">
        <f>NA()</f>
        <v>#N/A</v>
      </c>
      <c r="I58" s="368"/>
      <c r="J58" s="315"/>
    </row>
    <row r="59" spans="1:10" x14ac:dyDescent="0.25">
      <c r="A59" s="290"/>
      <c r="B59" s="307"/>
      <c r="C59" s="307"/>
      <c r="D59" s="307"/>
      <c r="E59" s="285"/>
      <c r="F59" s="285"/>
      <c r="G59" s="7" t="s">
        <v>153</v>
      </c>
      <c r="H59" s="68" t="e">
        <f>NA()</f>
        <v>#N/A</v>
      </c>
      <c r="I59" s="368"/>
      <c r="J59" s="315"/>
    </row>
    <row r="60" spans="1:10" x14ac:dyDescent="0.25">
      <c r="A60" s="290"/>
      <c r="B60" s="307"/>
      <c r="C60" s="307"/>
      <c r="D60" s="307"/>
      <c r="E60" s="285"/>
      <c r="F60" s="285"/>
      <c r="G60" s="70" t="s">
        <v>40</v>
      </c>
      <c r="H60" s="68">
        <v>173</v>
      </c>
      <c r="I60" s="368"/>
      <c r="J60" s="315"/>
    </row>
    <row r="61" spans="1:10" x14ac:dyDescent="0.25">
      <c r="A61" s="290"/>
      <c r="B61" s="307"/>
      <c r="C61" s="307"/>
      <c r="D61" s="307"/>
      <c r="E61" s="285"/>
      <c r="F61" s="285"/>
      <c r="G61" s="70" t="s">
        <v>39</v>
      </c>
      <c r="H61" s="68">
        <f>H60+130</f>
        <v>303</v>
      </c>
      <c r="I61" s="368"/>
      <c r="J61" s="315"/>
    </row>
    <row r="62" spans="1:10" x14ac:dyDescent="0.25">
      <c r="A62" s="290"/>
      <c r="B62" s="307"/>
      <c r="C62" s="307"/>
      <c r="D62" s="307"/>
      <c r="E62" s="370"/>
      <c r="F62" s="370"/>
      <c r="G62" s="74" t="s">
        <v>41</v>
      </c>
      <c r="H62" s="69" t="e">
        <f>NA()</f>
        <v>#N/A</v>
      </c>
      <c r="I62" s="368"/>
      <c r="J62" s="315"/>
    </row>
    <row r="63" spans="1:10" x14ac:dyDescent="0.25">
      <c r="A63" s="290"/>
      <c r="B63" s="293"/>
      <c r="C63" s="293"/>
      <c r="D63" s="293"/>
      <c r="E63" s="295">
        <f>F58+1</f>
        <v>43091</v>
      </c>
      <c r="F63" s="295">
        <v>43190</v>
      </c>
      <c r="G63" s="51" t="s">
        <v>154</v>
      </c>
      <c r="H63" s="84" t="e">
        <f>NA()</f>
        <v>#N/A</v>
      </c>
      <c r="I63" s="368"/>
      <c r="J63" s="315"/>
    </row>
    <row r="64" spans="1:10" x14ac:dyDescent="0.25">
      <c r="A64" s="290"/>
      <c r="B64" s="293"/>
      <c r="C64" s="293"/>
      <c r="D64" s="293"/>
      <c r="E64" s="285"/>
      <c r="F64" s="285"/>
      <c r="G64" s="7" t="s">
        <v>153</v>
      </c>
      <c r="H64" s="68" t="e">
        <f>NA()</f>
        <v>#N/A</v>
      </c>
      <c r="I64" s="368"/>
      <c r="J64" s="315"/>
    </row>
    <row r="65" spans="1:10" x14ac:dyDescent="0.25">
      <c r="A65" s="290"/>
      <c r="B65" s="293"/>
      <c r="C65" s="293"/>
      <c r="D65" s="293"/>
      <c r="E65" s="285"/>
      <c r="F65" s="285"/>
      <c r="G65" s="108" t="s">
        <v>40</v>
      </c>
      <c r="H65" s="68">
        <v>188</v>
      </c>
      <c r="I65" s="368"/>
      <c r="J65" s="315"/>
    </row>
    <row r="66" spans="1:10" x14ac:dyDescent="0.25">
      <c r="A66" s="290"/>
      <c r="B66" s="293"/>
      <c r="C66" s="293"/>
      <c r="D66" s="293"/>
      <c r="E66" s="285"/>
      <c r="F66" s="285"/>
      <c r="G66" s="108" t="s">
        <v>39</v>
      </c>
      <c r="H66" s="68">
        <f>H65+130</f>
        <v>318</v>
      </c>
      <c r="I66" s="368"/>
      <c r="J66" s="315"/>
    </row>
    <row r="67" spans="1:10" x14ac:dyDescent="0.25">
      <c r="A67" s="290"/>
      <c r="B67" s="293"/>
      <c r="C67" s="293"/>
      <c r="D67" s="293"/>
      <c r="E67" s="370"/>
      <c r="F67" s="370"/>
      <c r="G67" s="111" t="s">
        <v>41</v>
      </c>
      <c r="H67" s="69" t="e">
        <f>NA()</f>
        <v>#N/A</v>
      </c>
      <c r="I67" s="368"/>
      <c r="J67" s="315"/>
    </row>
    <row r="68" spans="1:10" x14ac:dyDescent="0.25">
      <c r="A68" s="290"/>
      <c r="B68" s="307"/>
      <c r="C68" s="307"/>
      <c r="D68" s="307"/>
      <c r="E68" s="295">
        <f>F63+1</f>
        <v>43191</v>
      </c>
      <c r="F68" s="295">
        <v>43220</v>
      </c>
      <c r="G68" s="51" t="s">
        <v>154</v>
      </c>
      <c r="H68" s="84" t="e">
        <f>NA()</f>
        <v>#N/A</v>
      </c>
      <c r="I68" s="368"/>
      <c r="J68" s="315"/>
    </row>
    <row r="69" spans="1:10" x14ac:dyDescent="0.25">
      <c r="A69" s="290"/>
      <c r="B69" s="307"/>
      <c r="C69" s="307"/>
      <c r="D69" s="307"/>
      <c r="E69" s="285"/>
      <c r="F69" s="285"/>
      <c r="G69" s="7" t="s">
        <v>153</v>
      </c>
      <c r="H69" s="68" t="e">
        <f>NA()</f>
        <v>#N/A</v>
      </c>
      <c r="I69" s="368"/>
      <c r="J69" s="315"/>
    </row>
    <row r="70" spans="1:10" x14ac:dyDescent="0.25">
      <c r="A70" s="290"/>
      <c r="B70" s="307"/>
      <c r="C70" s="307"/>
      <c r="D70" s="307"/>
      <c r="E70" s="285"/>
      <c r="F70" s="285"/>
      <c r="G70" s="70" t="s">
        <v>40</v>
      </c>
      <c r="H70" s="68">
        <v>168</v>
      </c>
      <c r="I70" s="368"/>
      <c r="J70" s="315"/>
    </row>
    <row r="71" spans="1:10" x14ac:dyDescent="0.25">
      <c r="A71" s="290"/>
      <c r="B71" s="307"/>
      <c r="C71" s="307"/>
      <c r="D71" s="307"/>
      <c r="E71" s="285"/>
      <c r="F71" s="285"/>
      <c r="G71" s="70" t="s">
        <v>39</v>
      </c>
      <c r="H71" s="68">
        <f>H70+130</f>
        <v>298</v>
      </c>
      <c r="I71" s="368"/>
      <c r="J71" s="315"/>
    </row>
    <row r="72" spans="1:10" ht="15.75" thickBot="1" x14ac:dyDescent="0.3">
      <c r="A72" s="290"/>
      <c r="B72" s="307"/>
      <c r="C72" s="307"/>
      <c r="D72" s="308"/>
      <c r="E72" s="370"/>
      <c r="F72" s="370"/>
      <c r="G72" s="74" t="s">
        <v>41</v>
      </c>
      <c r="H72" s="69" t="e">
        <f>NA()</f>
        <v>#N/A</v>
      </c>
      <c r="I72" s="369"/>
      <c r="J72" s="315"/>
    </row>
    <row r="73" spans="1:10" x14ac:dyDescent="0.25">
      <c r="A73" s="290"/>
      <c r="B73" s="307"/>
      <c r="C73" s="307"/>
      <c r="D73" s="291" t="s">
        <v>35</v>
      </c>
      <c r="E73" s="298">
        <v>43040</v>
      </c>
      <c r="F73" s="298">
        <v>43044</v>
      </c>
      <c r="G73" s="51" t="s">
        <v>154</v>
      </c>
      <c r="H73" s="84">
        <f>H75/2</f>
        <v>103.5</v>
      </c>
      <c r="I73" s="300"/>
      <c r="J73" s="315"/>
    </row>
    <row r="74" spans="1:10" x14ac:dyDescent="0.25">
      <c r="A74" s="290"/>
      <c r="B74" s="307"/>
      <c r="C74" s="307"/>
      <c r="D74" s="307"/>
      <c r="E74" s="285"/>
      <c r="F74" s="285"/>
      <c r="G74" s="7" t="s">
        <v>153</v>
      </c>
      <c r="H74" s="68">
        <f>H75/2</f>
        <v>103.5</v>
      </c>
      <c r="I74" s="365"/>
      <c r="J74" s="315"/>
    </row>
    <row r="75" spans="1:10" x14ac:dyDescent="0.25">
      <c r="A75" s="290"/>
      <c r="B75" s="307"/>
      <c r="C75" s="307"/>
      <c r="D75" s="307"/>
      <c r="E75" s="285"/>
      <c r="F75" s="285"/>
      <c r="G75" s="70" t="s">
        <v>40</v>
      </c>
      <c r="H75" s="68">
        <f>H80+20</f>
        <v>207</v>
      </c>
      <c r="I75" s="365"/>
      <c r="J75" s="315"/>
    </row>
    <row r="76" spans="1:10" x14ac:dyDescent="0.25">
      <c r="A76" s="290"/>
      <c r="B76" s="307"/>
      <c r="C76" s="307"/>
      <c r="D76" s="307"/>
      <c r="E76" s="285"/>
      <c r="F76" s="285"/>
      <c r="G76" s="70" t="s">
        <v>39</v>
      </c>
      <c r="H76" s="68">
        <f>H75+140</f>
        <v>347</v>
      </c>
      <c r="I76" s="365"/>
      <c r="J76" s="315"/>
    </row>
    <row r="77" spans="1:10" x14ac:dyDescent="0.25">
      <c r="A77" s="290"/>
      <c r="B77" s="307"/>
      <c r="C77" s="307"/>
      <c r="D77" s="307"/>
      <c r="E77" s="370"/>
      <c r="F77" s="370"/>
      <c r="G77" s="74" t="s">
        <v>41</v>
      </c>
      <c r="H77" s="69">
        <f>H75*0.95</f>
        <v>196.64999999999998</v>
      </c>
      <c r="I77" s="365"/>
      <c r="J77" s="315"/>
    </row>
    <row r="78" spans="1:10" x14ac:dyDescent="0.25">
      <c r="A78" s="290"/>
      <c r="B78" s="307"/>
      <c r="C78" s="307"/>
      <c r="D78" s="307"/>
      <c r="E78" s="295">
        <f>F73+1</f>
        <v>43045</v>
      </c>
      <c r="F78" s="295">
        <v>43090</v>
      </c>
      <c r="G78" s="51" t="s">
        <v>154</v>
      </c>
      <c r="H78" s="84">
        <f>H80/2</f>
        <v>93.5</v>
      </c>
      <c r="I78" s="365"/>
      <c r="J78" s="315"/>
    </row>
    <row r="79" spans="1:10" x14ac:dyDescent="0.25">
      <c r="A79" s="290"/>
      <c r="B79" s="307"/>
      <c r="C79" s="307"/>
      <c r="D79" s="307"/>
      <c r="E79" s="285"/>
      <c r="F79" s="285"/>
      <c r="G79" s="7" t="s">
        <v>153</v>
      </c>
      <c r="H79" s="68">
        <f>H80/2</f>
        <v>93.5</v>
      </c>
      <c r="I79" s="365"/>
      <c r="J79" s="315"/>
    </row>
    <row r="80" spans="1:10" x14ac:dyDescent="0.25">
      <c r="A80" s="290"/>
      <c r="B80" s="307"/>
      <c r="C80" s="307"/>
      <c r="D80" s="307"/>
      <c r="E80" s="285"/>
      <c r="F80" s="285"/>
      <c r="G80" s="70" t="s">
        <v>40</v>
      </c>
      <c r="H80" s="68">
        <v>187</v>
      </c>
      <c r="I80" s="365"/>
      <c r="J80" s="315"/>
    </row>
    <row r="81" spans="1:10" x14ac:dyDescent="0.25">
      <c r="A81" s="290"/>
      <c r="B81" s="307"/>
      <c r="C81" s="307"/>
      <c r="D81" s="307"/>
      <c r="E81" s="285"/>
      <c r="F81" s="285"/>
      <c r="G81" s="70" t="s">
        <v>39</v>
      </c>
      <c r="H81" s="68">
        <f>H80+140</f>
        <v>327</v>
      </c>
      <c r="I81" s="365"/>
      <c r="J81" s="315"/>
    </row>
    <row r="82" spans="1:10" x14ac:dyDescent="0.25">
      <c r="A82" s="290"/>
      <c r="B82" s="307"/>
      <c r="C82" s="307"/>
      <c r="D82" s="307"/>
      <c r="E82" s="370"/>
      <c r="F82" s="370"/>
      <c r="G82" s="74" t="s">
        <v>41</v>
      </c>
      <c r="H82" s="69">
        <f>H80*0.95</f>
        <v>177.65</v>
      </c>
      <c r="I82" s="365"/>
      <c r="J82" s="315"/>
    </row>
    <row r="83" spans="1:10" x14ac:dyDescent="0.25">
      <c r="A83" s="290"/>
      <c r="B83" s="293"/>
      <c r="C83" s="293"/>
      <c r="D83" s="293"/>
      <c r="E83" s="295">
        <f>F78+1</f>
        <v>43091</v>
      </c>
      <c r="F83" s="295">
        <v>43190</v>
      </c>
      <c r="G83" s="51" t="s">
        <v>154</v>
      </c>
      <c r="H83" s="84">
        <f>H85/2</f>
        <v>101</v>
      </c>
      <c r="I83" s="365"/>
      <c r="J83" s="315"/>
    </row>
    <row r="84" spans="1:10" x14ac:dyDescent="0.25">
      <c r="A84" s="290"/>
      <c r="B84" s="293"/>
      <c r="C84" s="293"/>
      <c r="D84" s="293"/>
      <c r="E84" s="285"/>
      <c r="F84" s="285"/>
      <c r="G84" s="7" t="s">
        <v>153</v>
      </c>
      <c r="H84" s="68">
        <f>H85/2</f>
        <v>101</v>
      </c>
      <c r="I84" s="365"/>
      <c r="J84" s="315"/>
    </row>
    <row r="85" spans="1:10" x14ac:dyDescent="0.25">
      <c r="A85" s="290"/>
      <c r="B85" s="293"/>
      <c r="C85" s="293"/>
      <c r="D85" s="293"/>
      <c r="E85" s="285"/>
      <c r="F85" s="285"/>
      <c r="G85" s="108" t="s">
        <v>40</v>
      </c>
      <c r="H85" s="68">
        <v>202</v>
      </c>
      <c r="I85" s="365"/>
      <c r="J85" s="315"/>
    </row>
    <row r="86" spans="1:10" x14ac:dyDescent="0.25">
      <c r="A86" s="290"/>
      <c r="B86" s="293"/>
      <c r="C86" s="293"/>
      <c r="D86" s="293"/>
      <c r="E86" s="285"/>
      <c r="F86" s="285"/>
      <c r="G86" s="108" t="s">
        <v>39</v>
      </c>
      <c r="H86" s="68">
        <f>H85+140</f>
        <v>342</v>
      </c>
      <c r="I86" s="365"/>
      <c r="J86" s="315"/>
    </row>
    <row r="87" spans="1:10" x14ac:dyDescent="0.25">
      <c r="A87" s="290"/>
      <c r="B87" s="293"/>
      <c r="C87" s="293"/>
      <c r="D87" s="293"/>
      <c r="E87" s="370"/>
      <c r="F87" s="370"/>
      <c r="G87" s="111" t="s">
        <v>41</v>
      </c>
      <c r="H87" s="69">
        <f>H85*0.95</f>
        <v>191.89999999999998</v>
      </c>
      <c r="I87" s="365"/>
      <c r="J87" s="315"/>
    </row>
    <row r="88" spans="1:10" x14ac:dyDescent="0.25">
      <c r="A88" s="290"/>
      <c r="B88" s="307"/>
      <c r="C88" s="307"/>
      <c r="D88" s="307"/>
      <c r="E88" s="295">
        <f>F83+1</f>
        <v>43191</v>
      </c>
      <c r="F88" s="295">
        <v>43220</v>
      </c>
      <c r="G88" s="51" t="s">
        <v>154</v>
      </c>
      <c r="H88" s="84">
        <f>H90/2</f>
        <v>91</v>
      </c>
      <c r="I88" s="365"/>
      <c r="J88" s="315"/>
    </row>
    <row r="89" spans="1:10" x14ac:dyDescent="0.25">
      <c r="A89" s="290"/>
      <c r="B89" s="307"/>
      <c r="C89" s="307"/>
      <c r="D89" s="307"/>
      <c r="E89" s="285"/>
      <c r="F89" s="285"/>
      <c r="G89" s="7" t="s">
        <v>153</v>
      </c>
      <c r="H89" s="68">
        <f>H90/2</f>
        <v>91</v>
      </c>
      <c r="I89" s="365"/>
      <c r="J89" s="315"/>
    </row>
    <row r="90" spans="1:10" x14ac:dyDescent="0.25">
      <c r="A90" s="290"/>
      <c r="B90" s="307"/>
      <c r="C90" s="307"/>
      <c r="D90" s="307"/>
      <c r="E90" s="285"/>
      <c r="F90" s="285"/>
      <c r="G90" s="70" t="s">
        <v>40</v>
      </c>
      <c r="H90" s="68">
        <v>182</v>
      </c>
      <c r="I90" s="365"/>
      <c r="J90" s="315"/>
    </row>
    <row r="91" spans="1:10" x14ac:dyDescent="0.25">
      <c r="A91" s="290"/>
      <c r="B91" s="307"/>
      <c r="C91" s="307"/>
      <c r="D91" s="307"/>
      <c r="E91" s="285"/>
      <c r="F91" s="285"/>
      <c r="G91" s="70" t="s">
        <v>39</v>
      </c>
      <c r="H91" s="68">
        <f>H90+140</f>
        <v>322</v>
      </c>
      <c r="I91" s="365"/>
      <c r="J91" s="315"/>
    </row>
    <row r="92" spans="1:10" ht="15.75" thickBot="1" x14ac:dyDescent="0.3">
      <c r="A92" s="290"/>
      <c r="B92" s="307"/>
      <c r="C92" s="307"/>
      <c r="D92" s="308"/>
      <c r="E92" s="370"/>
      <c r="F92" s="370"/>
      <c r="G92" s="74" t="s">
        <v>41</v>
      </c>
      <c r="H92" s="69">
        <f>H90*0.95</f>
        <v>172.9</v>
      </c>
      <c r="I92" s="365"/>
      <c r="J92" s="315"/>
    </row>
    <row r="93" spans="1:10" x14ac:dyDescent="0.25">
      <c r="A93" s="290"/>
      <c r="B93" s="307"/>
      <c r="C93" s="307"/>
      <c r="D93" s="291" t="s">
        <v>217</v>
      </c>
      <c r="E93" s="298">
        <v>43040</v>
      </c>
      <c r="F93" s="298">
        <v>43044</v>
      </c>
      <c r="G93" s="51" t="s">
        <v>154</v>
      </c>
      <c r="H93" s="84">
        <f>H95/2</f>
        <v>110</v>
      </c>
      <c r="I93" s="299"/>
      <c r="J93" s="315"/>
    </row>
    <row r="94" spans="1:10" x14ac:dyDescent="0.25">
      <c r="A94" s="290"/>
      <c r="B94" s="307"/>
      <c r="C94" s="307"/>
      <c r="D94" s="307"/>
      <c r="E94" s="285"/>
      <c r="F94" s="285"/>
      <c r="G94" s="7" t="s">
        <v>153</v>
      </c>
      <c r="H94" s="68">
        <f>H95/2</f>
        <v>110</v>
      </c>
      <c r="I94" s="365"/>
      <c r="J94" s="315"/>
    </row>
    <row r="95" spans="1:10" x14ac:dyDescent="0.25">
      <c r="A95" s="290"/>
      <c r="B95" s="307"/>
      <c r="C95" s="307"/>
      <c r="D95" s="307"/>
      <c r="E95" s="285"/>
      <c r="F95" s="285"/>
      <c r="G95" s="70" t="s">
        <v>40</v>
      </c>
      <c r="H95" s="68">
        <f>H100+20</f>
        <v>220</v>
      </c>
      <c r="I95" s="365"/>
      <c r="J95" s="315"/>
    </row>
    <row r="96" spans="1:10" x14ac:dyDescent="0.25">
      <c r="A96" s="290"/>
      <c r="B96" s="307"/>
      <c r="C96" s="307"/>
      <c r="D96" s="307"/>
      <c r="E96" s="285"/>
      <c r="F96" s="285"/>
      <c r="G96" s="70" t="s">
        <v>39</v>
      </c>
      <c r="H96" s="68">
        <f>H95+135</f>
        <v>355</v>
      </c>
      <c r="I96" s="365"/>
      <c r="J96" s="315"/>
    </row>
    <row r="97" spans="1:10" x14ac:dyDescent="0.25">
      <c r="A97" s="290"/>
      <c r="B97" s="307"/>
      <c r="C97" s="307"/>
      <c r="D97" s="307"/>
      <c r="E97" s="370"/>
      <c r="F97" s="370"/>
      <c r="G97" s="74" t="s">
        <v>41</v>
      </c>
      <c r="H97" s="69">
        <f>H95*0.95</f>
        <v>209</v>
      </c>
      <c r="I97" s="365"/>
      <c r="J97" s="315"/>
    </row>
    <row r="98" spans="1:10" x14ac:dyDescent="0.25">
      <c r="A98" s="290"/>
      <c r="B98" s="293"/>
      <c r="C98" s="293"/>
      <c r="D98" s="293"/>
      <c r="E98" s="295">
        <f>F93+1</f>
        <v>43045</v>
      </c>
      <c r="F98" s="295">
        <v>43090</v>
      </c>
      <c r="G98" s="51" t="s">
        <v>154</v>
      </c>
      <c r="H98" s="84">
        <f t="shared" ref="H98" si="0">H100/2</f>
        <v>100</v>
      </c>
      <c r="I98" s="365"/>
      <c r="J98" s="315"/>
    </row>
    <row r="99" spans="1:10" x14ac:dyDescent="0.25">
      <c r="A99" s="290"/>
      <c r="B99" s="293"/>
      <c r="C99" s="293"/>
      <c r="D99" s="293"/>
      <c r="E99" s="285"/>
      <c r="F99" s="285"/>
      <c r="G99" s="7" t="s">
        <v>153</v>
      </c>
      <c r="H99" s="68">
        <f t="shared" ref="H99" si="1">H100/2</f>
        <v>100</v>
      </c>
      <c r="I99" s="365"/>
      <c r="J99" s="315"/>
    </row>
    <row r="100" spans="1:10" x14ac:dyDescent="0.25">
      <c r="A100" s="290"/>
      <c r="B100" s="293"/>
      <c r="C100" s="293"/>
      <c r="D100" s="293"/>
      <c r="E100" s="285"/>
      <c r="F100" s="285"/>
      <c r="G100" s="108" t="s">
        <v>40</v>
      </c>
      <c r="H100" s="68">
        <v>200</v>
      </c>
      <c r="I100" s="365"/>
      <c r="J100" s="315"/>
    </row>
    <row r="101" spans="1:10" x14ac:dyDescent="0.25">
      <c r="A101" s="290"/>
      <c r="B101" s="293"/>
      <c r="C101" s="293"/>
      <c r="D101" s="293"/>
      <c r="E101" s="285"/>
      <c r="F101" s="285"/>
      <c r="G101" s="108" t="s">
        <v>39</v>
      </c>
      <c r="H101" s="68">
        <f>H100+135</f>
        <v>335</v>
      </c>
      <c r="I101" s="365"/>
      <c r="J101" s="315"/>
    </row>
    <row r="102" spans="1:10" x14ac:dyDescent="0.25">
      <c r="A102" s="290"/>
      <c r="B102" s="293"/>
      <c r="C102" s="293"/>
      <c r="D102" s="293"/>
      <c r="E102" s="370"/>
      <c r="F102" s="370"/>
      <c r="G102" s="111" t="s">
        <v>41</v>
      </c>
      <c r="H102" s="69">
        <f t="shared" ref="H102" si="2">H100*0.95</f>
        <v>190</v>
      </c>
      <c r="I102" s="365"/>
      <c r="J102" s="315"/>
    </row>
    <row r="103" spans="1:10" x14ac:dyDescent="0.25">
      <c r="A103" s="290"/>
      <c r="B103" s="307"/>
      <c r="C103" s="307"/>
      <c r="D103" s="307"/>
      <c r="E103" s="295">
        <f>F98+1</f>
        <v>43091</v>
      </c>
      <c r="F103" s="295">
        <v>43190</v>
      </c>
      <c r="G103" s="51" t="s">
        <v>154</v>
      </c>
      <c r="H103" s="84">
        <f t="shared" ref="H103" si="3">H105/2</f>
        <v>107.5</v>
      </c>
      <c r="I103" s="365"/>
      <c r="J103" s="315"/>
    </row>
    <row r="104" spans="1:10" x14ac:dyDescent="0.25">
      <c r="A104" s="290"/>
      <c r="B104" s="307"/>
      <c r="C104" s="307"/>
      <c r="D104" s="307"/>
      <c r="E104" s="285"/>
      <c r="F104" s="285"/>
      <c r="G104" s="7" t="s">
        <v>153</v>
      </c>
      <c r="H104" s="68">
        <f t="shared" ref="H104" si="4">H105/2</f>
        <v>107.5</v>
      </c>
      <c r="I104" s="365"/>
      <c r="J104" s="315"/>
    </row>
    <row r="105" spans="1:10" x14ac:dyDescent="0.25">
      <c r="A105" s="290"/>
      <c r="B105" s="307"/>
      <c r="C105" s="307"/>
      <c r="D105" s="307"/>
      <c r="E105" s="285"/>
      <c r="F105" s="285"/>
      <c r="G105" s="70" t="s">
        <v>40</v>
      </c>
      <c r="H105" s="68">
        <v>215</v>
      </c>
      <c r="I105" s="365"/>
      <c r="J105" s="315"/>
    </row>
    <row r="106" spans="1:10" x14ac:dyDescent="0.25">
      <c r="A106" s="290"/>
      <c r="B106" s="307"/>
      <c r="C106" s="307"/>
      <c r="D106" s="307"/>
      <c r="E106" s="285"/>
      <c r="F106" s="285"/>
      <c r="G106" s="70" t="s">
        <v>39</v>
      </c>
      <c r="H106" s="68">
        <f>H105+135</f>
        <v>350</v>
      </c>
      <c r="I106" s="365"/>
      <c r="J106" s="315"/>
    </row>
    <row r="107" spans="1:10" x14ac:dyDescent="0.25">
      <c r="A107" s="290"/>
      <c r="B107" s="307"/>
      <c r="C107" s="307"/>
      <c r="D107" s="307"/>
      <c r="E107" s="370"/>
      <c r="F107" s="370"/>
      <c r="G107" s="74" t="s">
        <v>41</v>
      </c>
      <c r="H107" s="69">
        <f t="shared" ref="H107" si="5">H105*0.95</f>
        <v>204.25</v>
      </c>
      <c r="I107" s="365"/>
      <c r="J107" s="315"/>
    </row>
    <row r="108" spans="1:10" x14ac:dyDescent="0.25">
      <c r="A108" s="290"/>
      <c r="B108" s="307"/>
      <c r="C108" s="307"/>
      <c r="D108" s="307"/>
      <c r="E108" s="295">
        <f>F103+1</f>
        <v>43191</v>
      </c>
      <c r="F108" s="295">
        <v>43220</v>
      </c>
      <c r="G108" s="51" t="s">
        <v>154</v>
      </c>
      <c r="H108" s="84">
        <f t="shared" ref="H108" si="6">H110/2</f>
        <v>97.5</v>
      </c>
      <c r="I108" s="365"/>
      <c r="J108" s="315"/>
    </row>
    <row r="109" spans="1:10" x14ac:dyDescent="0.25">
      <c r="A109" s="290"/>
      <c r="B109" s="307"/>
      <c r="C109" s="307"/>
      <c r="D109" s="307"/>
      <c r="E109" s="285"/>
      <c r="F109" s="285"/>
      <c r="G109" s="7" t="s">
        <v>153</v>
      </c>
      <c r="H109" s="68">
        <f t="shared" ref="H109" si="7">H110/2</f>
        <v>97.5</v>
      </c>
      <c r="I109" s="365"/>
      <c r="J109" s="315"/>
    </row>
    <row r="110" spans="1:10" x14ac:dyDescent="0.25">
      <c r="A110" s="290"/>
      <c r="B110" s="307"/>
      <c r="C110" s="307"/>
      <c r="D110" s="307"/>
      <c r="E110" s="285"/>
      <c r="F110" s="285"/>
      <c r="G110" s="70" t="s">
        <v>40</v>
      </c>
      <c r="H110" s="68">
        <v>195</v>
      </c>
      <c r="I110" s="365"/>
      <c r="J110" s="315"/>
    </row>
    <row r="111" spans="1:10" x14ac:dyDescent="0.25">
      <c r="A111" s="290"/>
      <c r="B111" s="307"/>
      <c r="C111" s="307"/>
      <c r="D111" s="307"/>
      <c r="E111" s="285"/>
      <c r="F111" s="285"/>
      <c r="G111" s="70" t="s">
        <v>39</v>
      </c>
      <c r="H111" s="68">
        <f>H110+135</f>
        <v>330</v>
      </c>
      <c r="I111" s="365"/>
      <c r="J111" s="315"/>
    </row>
    <row r="112" spans="1:10" ht="15.75" thickBot="1" x14ac:dyDescent="0.3">
      <c r="A112" s="290"/>
      <c r="B112" s="307"/>
      <c r="C112" s="307"/>
      <c r="D112" s="308"/>
      <c r="E112" s="370"/>
      <c r="F112" s="370"/>
      <c r="G112" s="74" t="s">
        <v>41</v>
      </c>
      <c r="H112" s="69">
        <f t="shared" ref="H112" si="8">H110*0.95</f>
        <v>185.25</v>
      </c>
      <c r="I112" s="365"/>
      <c r="J112" s="315"/>
    </row>
    <row r="113" spans="1:10" x14ac:dyDescent="0.25">
      <c r="A113" s="288" t="s">
        <v>218</v>
      </c>
      <c r="B113" s="291" t="s">
        <v>37</v>
      </c>
      <c r="C113" s="291" t="s">
        <v>157</v>
      </c>
      <c r="D113" s="291" t="s">
        <v>38</v>
      </c>
      <c r="E113" s="298">
        <v>43040</v>
      </c>
      <c r="F113" s="298">
        <v>43090</v>
      </c>
      <c r="G113" s="51" t="s">
        <v>154</v>
      </c>
      <c r="H113" s="84">
        <f>H115/2</f>
        <v>75.5</v>
      </c>
      <c r="I113" s="299"/>
      <c r="J113" s="313" t="s">
        <v>369</v>
      </c>
    </row>
    <row r="114" spans="1:10" x14ac:dyDescent="0.25">
      <c r="A114" s="289"/>
      <c r="B114" s="292"/>
      <c r="C114" s="292"/>
      <c r="D114" s="292"/>
      <c r="E114" s="285"/>
      <c r="F114" s="285"/>
      <c r="G114" s="7" t="s">
        <v>153</v>
      </c>
      <c r="H114" s="68" t="e">
        <f>NA()</f>
        <v>#N/A</v>
      </c>
      <c r="I114" s="365"/>
      <c r="J114" s="317"/>
    </row>
    <row r="115" spans="1:10" x14ac:dyDescent="0.25">
      <c r="A115" s="290"/>
      <c r="B115" s="293"/>
      <c r="C115" s="293"/>
      <c r="D115" s="293"/>
      <c r="E115" s="285"/>
      <c r="F115" s="285"/>
      <c r="G115" s="137" t="s">
        <v>40</v>
      </c>
      <c r="H115" s="68">
        <v>151</v>
      </c>
      <c r="I115" s="365"/>
      <c r="J115" s="315"/>
    </row>
    <row r="116" spans="1:10" x14ac:dyDescent="0.25">
      <c r="A116" s="290"/>
      <c r="B116" s="293"/>
      <c r="C116" s="293"/>
      <c r="D116" s="293"/>
      <c r="E116" s="285"/>
      <c r="F116" s="285"/>
      <c r="G116" s="137" t="s">
        <v>39</v>
      </c>
      <c r="H116" s="68">
        <f>H115+60</f>
        <v>211</v>
      </c>
      <c r="I116" s="365"/>
      <c r="J116" s="315"/>
    </row>
    <row r="117" spans="1:10" x14ac:dyDescent="0.25">
      <c r="A117" s="290"/>
      <c r="B117" s="293"/>
      <c r="C117" s="293"/>
      <c r="D117" s="293"/>
      <c r="E117" s="296"/>
      <c r="F117" s="296"/>
      <c r="G117" s="138" t="s">
        <v>41</v>
      </c>
      <c r="H117" s="88">
        <f>H115*0.95</f>
        <v>143.44999999999999</v>
      </c>
      <c r="I117" s="365"/>
      <c r="J117" s="315"/>
    </row>
    <row r="118" spans="1:10" x14ac:dyDescent="0.25">
      <c r="A118" s="290"/>
      <c r="B118" s="293"/>
      <c r="C118" s="293"/>
      <c r="D118" s="293"/>
      <c r="E118" s="295">
        <f>F113+1</f>
        <v>43091</v>
      </c>
      <c r="F118" s="295">
        <v>43102</v>
      </c>
      <c r="G118" s="51" t="s">
        <v>154</v>
      </c>
      <c r="H118" s="84">
        <f t="shared" ref="H118" si="9">H120/2</f>
        <v>92.5</v>
      </c>
      <c r="I118" s="365"/>
      <c r="J118" s="315"/>
    </row>
    <row r="119" spans="1:10" x14ac:dyDescent="0.25">
      <c r="A119" s="290"/>
      <c r="B119" s="293"/>
      <c r="C119" s="293"/>
      <c r="D119" s="293"/>
      <c r="E119" s="285"/>
      <c r="F119" s="285"/>
      <c r="G119" s="7" t="s">
        <v>153</v>
      </c>
      <c r="H119" s="68" t="e">
        <f>NA()</f>
        <v>#N/A</v>
      </c>
      <c r="I119" s="365"/>
      <c r="J119" s="315"/>
    </row>
    <row r="120" spans="1:10" x14ac:dyDescent="0.25">
      <c r="A120" s="290"/>
      <c r="B120" s="293"/>
      <c r="C120" s="293"/>
      <c r="D120" s="293"/>
      <c r="E120" s="285"/>
      <c r="F120" s="285"/>
      <c r="G120" s="137" t="s">
        <v>40</v>
      </c>
      <c r="H120" s="68">
        <v>185</v>
      </c>
      <c r="I120" s="365"/>
      <c r="J120" s="315"/>
    </row>
    <row r="121" spans="1:10" x14ac:dyDescent="0.25">
      <c r="A121" s="290"/>
      <c r="B121" s="293"/>
      <c r="C121" s="293"/>
      <c r="D121" s="293"/>
      <c r="E121" s="285"/>
      <c r="F121" s="285"/>
      <c r="G121" s="137" t="s">
        <v>39</v>
      </c>
      <c r="H121" s="68">
        <f>H120+60</f>
        <v>245</v>
      </c>
      <c r="I121" s="365"/>
      <c r="J121" s="315"/>
    </row>
    <row r="122" spans="1:10" x14ac:dyDescent="0.25">
      <c r="A122" s="290"/>
      <c r="B122" s="293"/>
      <c r="C122" s="293"/>
      <c r="D122" s="293"/>
      <c r="E122" s="296"/>
      <c r="F122" s="296"/>
      <c r="G122" s="138" t="s">
        <v>41</v>
      </c>
      <c r="H122" s="88">
        <f t="shared" ref="H122" si="10">H120*0.95</f>
        <v>175.75</v>
      </c>
      <c r="I122" s="365"/>
      <c r="J122" s="315"/>
    </row>
    <row r="123" spans="1:10" x14ac:dyDescent="0.25">
      <c r="A123" s="290"/>
      <c r="B123" s="293"/>
      <c r="C123" s="293"/>
      <c r="D123" s="293"/>
      <c r="E123" s="295">
        <f>F118+1</f>
        <v>43103</v>
      </c>
      <c r="F123" s="295">
        <v>43220</v>
      </c>
      <c r="G123" s="51" t="s">
        <v>154</v>
      </c>
      <c r="H123" s="84">
        <f t="shared" ref="H123" si="11">H125/2</f>
        <v>75.5</v>
      </c>
      <c r="I123" s="365"/>
      <c r="J123" s="315"/>
    </row>
    <row r="124" spans="1:10" x14ac:dyDescent="0.25">
      <c r="A124" s="290"/>
      <c r="B124" s="293"/>
      <c r="C124" s="293"/>
      <c r="D124" s="293"/>
      <c r="E124" s="285"/>
      <c r="F124" s="285"/>
      <c r="G124" s="7" t="s">
        <v>153</v>
      </c>
      <c r="H124" s="68" t="e">
        <f>NA()</f>
        <v>#N/A</v>
      </c>
      <c r="I124" s="365"/>
      <c r="J124" s="315"/>
    </row>
    <row r="125" spans="1:10" x14ac:dyDescent="0.25">
      <c r="A125" s="290"/>
      <c r="B125" s="293"/>
      <c r="C125" s="293"/>
      <c r="D125" s="293"/>
      <c r="E125" s="285"/>
      <c r="F125" s="285"/>
      <c r="G125" s="137" t="s">
        <v>40</v>
      </c>
      <c r="H125" s="68">
        <f>H115</f>
        <v>151</v>
      </c>
      <c r="I125" s="365"/>
      <c r="J125" s="315"/>
    </row>
    <row r="126" spans="1:10" x14ac:dyDescent="0.25">
      <c r="A126" s="290"/>
      <c r="B126" s="293"/>
      <c r="C126" s="293"/>
      <c r="D126" s="293"/>
      <c r="E126" s="285"/>
      <c r="F126" s="285"/>
      <c r="G126" s="137" t="s">
        <v>39</v>
      </c>
      <c r="H126" s="68">
        <f>H125+60</f>
        <v>211</v>
      </c>
      <c r="I126" s="365"/>
      <c r="J126" s="315"/>
    </row>
    <row r="127" spans="1:10" ht="15.75" thickBot="1" x14ac:dyDescent="0.3">
      <c r="A127" s="290"/>
      <c r="B127" s="293"/>
      <c r="C127" s="293"/>
      <c r="D127" s="308"/>
      <c r="E127" s="296"/>
      <c r="F127" s="296"/>
      <c r="G127" s="138" t="s">
        <v>41</v>
      </c>
      <c r="H127" s="88">
        <f t="shared" ref="H127" si="12">H125*0.95</f>
        <v>143.44999999999999</v>
      </c>
      <c r="I127" s="366"/>
      <c r="J127" s="315"/>
    </row>
    <row r="128" spans="1:10" x14ac:dyDescent="0.25">
      <c r="A128" s="290"/>
      <c r="B128" s="293"/>
      <c r="C128" s="293"/>
      <c r="D128" s="291" t="s">
        <v>42</v>
      </c>
      <c r="E128" s="298">
        <v>43040</v>
      </c>
      <c r="F128" s="298">
        <v>43090</v>
      </c>
      <c r="G128" s="51" t="s">
        <v>154</v>
      </c>
      <c r="H128" s="84">
        <f>H130/2</f>
        <v>80.5</v>
      </c>
      <c r="I128" s="367"/>
      <c r="J128" s="315"/>
    </row>
    <row r="129" spans="1:10" x14ac:dyDescent="0.25">
      <c r="A129" s="290"/>
      <c r="B129" s="293"/>
      <c r="C129" s="293"/>
      <c r="D129" s="293"/>
      <c r="E129" s="285"/>
      <c r="F129" s="285"/>
      <c r="G129" s="7" t="s">
        <v>153</v>
      </c>
      <c r="H129" s="68" t="e">
        <f>NA()</f>
        <v>#N/A</v>
      </c>
      <c r="I129" s="368"/>
      <c r="J129" s="315"/>
    </row>
    <row r="130" spans="1:10" x14ac:dyDescent="0.25">
      <c r="A130" s="290"/>
      <c r="B130" s="293"/>
      <c r="C130" s="293"/>
      <c r="D130" s="293"/>
      <c r="E130" s="285"/>
      <c r="F130" s="285"/>
      <c r="G130" s="244" t="s">
        <v>40</v>
      </c>
      <c r="H130" s="68">
        <v>161</v>
      </c>
      <c r="I130" s="368"/>
      <c r="J130" s="315"/>
    </row>
    <row r="131" spans="1:10" x14ac:dyDescent="0.25">
      <c r="A131" s="290"/>
      <c r="B131" s="293"/>
      <c r="C131" s="293"/>
      <c r="D131" s="293"/>
      <c r="E131" s="285"/>
      <c r="F131" s="285"/>
      <c r="G131" s="244" t="s">
        <v>39</v>
      </c>
      <c r="H131" s="68">
        <f>H116+20</f>
        <v>231</v>
      </c>
      <c r="I131" s="368"/>
      <c r="J131" s="315"/>
    </row>
    <row r="132" spans="1:10" x14ac:dyDescent="0.25">
      <c r="A132" s="290"/>
      <c r="B132" s="293"/>
      <c r="C132" s="293"/>
      <c r="D132" s="293"/>
      <c r="E132" s="296"/>
      <c r="F132" s="296"/>
      <c r="G132" s="245" t="s">
        <v>41</v>
      </c>
      <c r="H132" s="88">
        <f>H130*0.95</f>
        <v>152.94999999999999</v>
      </c>
      <c r="I132" s="368"/>
      <c r="J132" s="315"/>
    </row>
    <row r="133" spans="1:10" x14ac:dyDescent="0.25">
      <c r="A133" s="290"/>
      <c r="B133" s="293"/>
      <c r="C133" s="293"/>
      <c r="D133" s="293"/>
      <c r="E133" s="295">
        <f>F128+1</f>
        <v>43091</v>
      </c>
      <c r="F133" s="295">
        <v>43102</v>
      </c>
      <c r="G133" s="51" t="s">
        <v>154</v>
      </c>
      <c r="H133" s="84">
        <f t="shared" ref="H133" si="13">H135/2</f>
        <v>97.5</v>
      </c>
      <c r="I133" s="368"/>
      <c r="J133" s="315"/>
    </row>
    <row r="134" spans="1:10" x14ac:dyDescent="0.25">
      <c r="A134" s="290"/>
      <c r="B134" s="293"/>
      <c r="C134" s="293"/>
      <c r="D134" s="293"/>
      <c r="E134" s="285"/>
      <c r="F134" s="285"/>
      <c r="G134" s="7" t="s">
        <v>153</v>
      </c>
      <c r="H134" s="68" t="e">
        <f>NA()</f>
        <v>#N/A</v>
      </c>
      <c r="I134" s="368"/>
      <c r="J134" s="315"/>
    </row>
    <row r="135" spans="1:10" x14ac:dyDescent="0.25">
      <c r="A135" s="290"/>
      <c r="B135" s="293"/>
      <c r="C135" s="293"/>
      <c r="D135" s="293"/>
      <c r="E135" s="285"/>
      <c r="F135" s="285"/>
      <c r="G135" s="244" t="s">
        <v>40</v>
      </c>
      <c r="H135" s="68">
        <v>195</v>
      </c>
      <c r="I135" s="368"/>
      <c r="J135" s="315"/>
    </row>
    <row r="136" spans="1:10" x14ac:dyDescent="0.25">
      <c r="A136" s="290"/>
      <c r="B136" s="293"/>
      <c r="C136" s="293"/>
      <c r="D136" s="293"/>
      <c r="E136" s="285"/>
      <c r="F136" s="285"/>
      <c r="G136" s="244" t="s">
        <v>39</v>
      </c>
      <c r="H136" s="68">
        <f>H121+20</f>
        <v>265</v>
      </c>
      <c r="I136" s="368"/>
      <c r="J136" s="315"/>
    </row>
    <row r="137" spans="1:10" x14ac:dyDescent="0.25">
      <c r="A137" s="290"/>
      <c r="B137" s="293"/>
      <c r="C137" s="293"/>
      <c r="D137" s="293"/>
      <c r="E137" s="296"/>
      <c r="F137" s="296"/>
      <c r="G137" s="245" t="s">
        <v>41</v>
      </c>
      <c r="H137" s="88">
        <f t="shared" ref="H137" si="14">H135*0.95</f>
        <v>185.25</v>
      </c>
      <c r="I137" s="368"/>
      <c r="J137" s="315"/>
    </row>
    <row r="138" spans="1:10" x14ac:dyDescent="0.25">
      <c r="A138" s="290"/>
      <c r="B138" s="293"/>
      <c r="C138" s="293"/>
      <c r="D138" s="293"/>
      <c r="E138" s="295">
        <f>F133+1</f>
        <v>43103</v>
      </c>
      <c r="F138" s="295">
        <v>43220</v>
      </c>
      <c r="G138" s="51" t="s">
        <v>154</v>
      </c>
      <c r="H138" s="84">
        <f t="shared" ref="H138" si="15">H140/2</f>
        <v>80.5</v>
      </c>
      <c r="I138" s="368"/>
      <c r="J138" s="315"/>
    </row>
    <row r="139" spans="1:10" x14ac:dyDescent="0.25">
      <c r="A139" s="290"/>
      <c r="B139" s="293"/>
      <c r="C139" s="293"/>
      <c r="D139" s="293"/>
      <c r="E139" s="285"/>
      <c r="F139" s="285"/>
      <c r="G139" s="7" t="s">
        <v>153</v>
      </c>
      <c r="H139" s="68" t="e">
        <f>NA()</f>
        <v>#N/A</v>
      </c>
      <c r="I139" s="368"/>
      <c r="J139" s="315"/>
    </row>
    <row r="140" spans="1:10" x14ac:dyDescent="0.25">
      <c r="A140" s="290"/>
      <c r="B140" s="293"/>
      <c r="C140" s="293"/>
      <c r="D140" s="293"/>
      <c r="E140" s="285"/>
      <c r="F140" s="285"/>
      <c r="G140" s="244" t="s">
        <v>40</v>
      </c>
      <c r="H140" s="68">
        <f>H130</f>
        <v>161</v>
      </c>
      <c r="I140" s="368"/>
      <c r="J140" s="315"/>
    </row>
    <row r="141" spans="1:10" x14ac:dyDescent="0.25">
      <c r="A141" s="290"/>
      <c r="B141" s="293"/>
      <c r="C141" s="293"/>
      <c r="D141" s="293"/>
      <c r="E141" s="285"/>
      <c r="F141" s="285"/>
      <c r="G141" s="244" t="s">
        <v>39</v>
      </c>
      <c r="H141" s="68">
        <f>H126+20</f>
        <v>231</v>
      </c>
      <c r="I141" s="368"/>
      <c r="J141" s="315"/>
    </row>
    <row r="142" spans="1:10" ht="15.75" thickBot="1" x14ac:dyDescent="0.3">
      <c r="A142" s="290"/>
      <c r="B142" s="293"/>
      <c r="C142" s="293"/>
      <c r="D142" s="308"/>
      <c r="E142" s="296"/>
      <c r="F142" s="296"/>
      <c r="G142" s="245" t="s">
        <v>41</v>
      </c>
      <c r="H142" s="88">
        <f t="shared" ref="H142" si="16">H140*0.95</f>
        <v>152.94999999999999</v>
      </c>
      <c r="I142" s="369"/>
      <c r="J142" s="315"/>
    </row>
    <row r="143" spans="1:10" x14ac:dyDescent="0.25">
      <c r="A143" s="290"/>
      <c r="B143" s="293"/>
      <c r="C143" s="293"/>
      <c r="D143" s="291" t="s">
        <v>287</v>
      </c>
      <c r="E143" s="298">
        <v>43040</v>
      </c>
      <c r="F143" s="298">
        <v>43090</v>
      </c>
      <c r="G143" s="51" t="s">
        <v>154</v>
      </c>
      <c r="H143" s="84">
        <f>H145/2</f>
        <v>88</v>
      </c>
      <c r="I143" s="299"/>
      <c r="J143" s="315"/>
    </row>
    <row r="144" spans="1:10" x14ac:dyDescent="0.25">
      <c r="A144" s="290"/>
      <c r="B144" s="293"/>
      <c r="C144" s="293"/>
      <c r="D144" s="293"/>
      <c r="E144" s="285"/>
      <c r="F144" s="285"/>
      <c r="G144" s="7" t="s">
        <v>153</v>
      </c>
      <c r="H144" s="68" t="e">
        <f>NA()</f>
        <v>#N/A</v>
      </c>
      <c r="I144" s="365"/>
      <c r="J144" s="315"/>
    </row>
    <row r="145" spans="1:10" x14ac:dyDescent="0.25">
      <c r="A145" s="290"/>
      <c r="B145" s="293"/>
      <c r="C145" s="293"/>
      <c r="D145" s="293"/>
      <c r="E145" s="285"/>
      <c r="F145" s="285"/>
      <c r="G145" s="244" t="s">
        <v>40</v>
      </c>
      <c r="H145" s="68">
        <v>176</v>
      </c>
      <c r="I145" s="365"/>
      <c r="J145" s="315"/>
    </row>
    <row r="146" spans="1:10" x14ac:dyDescent="0.25">
      <c r="A146" s="290"/>
      <c r="B146" s="293"/>
      <c r="C146" s="293"/>
      <c r="D146" s="293"/>
      <c r="E146" s="285"/>
      <c r="F146" s="285"/>
      <c r="G146" s="244" t="s">
        <v>39</v>
      </c>
      <c r="H146" s="68">
        <f>H116+50</f>
        <v>261</v>
      </c>
      <c r="I146" s="365"/>
      <c r="J146" s="315"/>
    </row>
    <row r="147" spans="1:10" x14ac:dyDescent="0.25">
      <c r="A147" s="290"/>
      <c r="B147" s="293"/>
      <c r="C147" s="293"/>
      <c r="D147" s="293"/>
      <c r="E147" s="296"/>
      <c r="F147" s="296"/>
      <c r="G147" s="245" t="s">
        <v>41</v>
      </c>
      <c r="H147" s="88">
        <f>H145*0.95</f>
        <v>167.2</v>
      </c>
      <c r="I147" s="365"/>
      <c r="J147" s="315"/>
    </row>
    <row r="148" spans="1:10" x14ac:dyDescent="0.25">
      <c r="A148" s="290"/>
      <c r="B148" s="293"/>
      <c r="C148" s="293"/>
      <c r="D148" s="293"/>
      <c r="E148" s="295">
        <f>F143+1</f>
        <v>43091</v>
      </c>
      <c r="F148" s="295">
        <v>43102</v>
      </c>
      <c r="G148" s="51" t="s">
        <v>154</v>
      </c>
      <c r="H148" s="84">
        <f t="shared" ref="H148" si="17">H150/2</f>
        <v>105</v>
      </c>
      <c r="I148" s="365"/>
      <c r="J148" s="315"/>
    </row>
    <row r="149" spans="1:10" x14ac:dyDescent="0.25">
      <c r="A149" s="290"/>
      <c r="B149" s="293"/>
      <c r="C149" s="293"/>
      <c r="D149" s="293"/>
      <c r="E149" s="285"/>
      <c r="F149" s="285"/>
      <c r="G149" s="7" t="s">
        <v>153</v>
      </c>
      <c r="H149" s="68" t="e">
        <f>NA()</f>
        <v>#N/A</v>
      </c>
      <c r="I149" s="365"/>
      <c r="J149" s="315"/>
    </row>
    <row r="150" spans="1:10" x14ac:dyDescent="0.25">
      <c r="A150" s="290"/>
      <c r="B150" s="293"/>
      <c r="C150" s="293"/>
      <c r="D150" s="293"/>
      <c r="E150" s="285"/>
      <c r="F150" s="285"/>
      <c r="G150" s="244" t="s">
        <v>40</v>
      </c>
      <c r="H150" s="68">
        <v>210</v>
      </c>
      <c r="I150" s="365"/>
      <c r="J150" s="315"/>
    </row>
    <row r="151" spans="1:10" x14ac:dyDescent="0.25">
      <c r="A151" s="290"/>
      <c r="B151" s="293"/>
      <c r="C151" s="293"/>
      <c r="D151" s="293"/>
      <c r="E151" s="285"/>
      <c r="F151" s="285"/>
      <c r="G151" s="244" t="s">
        <v>39</v>
      </c>
      <c r="H151" s="68">
        <f>H121+50</f>
        <v>295</v>
      </c>
      <c r="I151" s="365"/>
      <c r="J151" s="315"/>
    </row>
    <row r="152" spans="1:10" x14ac:dyDescent="0.25">
      <c r="A152" s="290"/>
      <c r="B152" s="293"/>
      <c r="C152" s="293"/>
      <c r="D152" s="293"/>
      <c r="E152" s="296"/>
      <c r="F152" s="296"/>
      <c r="G152" s="245" t="s">
        <v>41</v>
      </c>
      <c r="H152" s="88">
        <f t="shared" ref="H152" si="18">H150*0.95</f>
        <v>199.5</v>
      </c>
      <c r="I152" s="365"/>
      <c r="J152" s="315"/>
    </row>
    <row r="153" spans="1:10" x14ac:dyDescent="0.25">
      <c r="A153" s="290"/>
      <c r="B153" s="293"/>
      <c r="C153" s="293"/>
      <c r="D153" s="293"/>
      <c r="E153" s="295">
        <f>F148+1</f>
        <v>43103</v>
      </c>
      <c r="F153" s="295">
        <v>43220</v>
      </c>
      <c r="G153" s="51" t="s">
        <v>154</v>
      </c>
      <c r="H153" s="84">
        <f t="shared" ref="H153" si="19">H155/2</f>
        <v>88</v>
      </c>
      <c r="I153" s="365"/>
      <c r="J153" s="315"/>
    </row>
    <row r="154" spans="1:10" x14ac:dyDescent="0.25">
      <c r="A154" s="290"/>
      <c r="B154" s="293"/>
      <c r="C154" s="293"/>
      <c r="D154" s="293"/>
      <c r="E154" s="285"/>
      <c r="F154" s="285"/>
      <c r="G154" s="7" t="s">
        <v>153</v>
      </c>
      <c r="H154" s="68" t="e">
        <f>NA()</f>
        <v>#N/A</v>
      </c>
      <c r="I154" s="365"/>
      <c r="J154" s="315"/>
    </row>
    <row r="155" spans="1:10" x14ac:dyDescent="0.25">
      <c r="A155" s="290"/>
      <c r="B155" s="293"/>
      <c r="C155" s="293"/>
      <c r="D155" s="293"/>
      <c r="E155" s="285"/>
      <c r="F155" s="285"/>
      <c r="G155" s="244" t="s">
        <v>40</v>
      </c>
      <c r="H155" s="68">
        <f>H145</f>
        <v>176</v>
      </c>
      <c r="I155" s="365"/>
      <c r="J155" s="315"/>
    </row>
    <row r="156" spans="1:10" x14ac:dyDescent="0.25">
      <c r="A156" s="290"/>
      <c r="B156" s="293"/>
      <c r="C156" s="293"/>
      <c r="D156" s="293"/>
      <c r="E156" s="285"/>
      <c r="F156" s="285"/>
      <c r="G156" s="244" t="s">
        <v>39</v>
      </c>
      <c r="H156" s="68">
        <f>H126+50</f>
        <v>261</v>
      </c>
      <c r="I156" s="365"/>
      <c r="J156" s="315"/>
    </row>
    <row r="157" spans="1:10" ht="15.75" thickBot="1" x14ac:dyDescent="0.3">
      <c r="A157" s="290"/>
      <c r="B157" s="293"/>
      <c r="C157" s="293"/>
      <c r="D157" s="308"/>
      <c r="E157" s="296"/>
      <c r="F157" s="296"/>
      <c r="G157" s="245" t="s">
        <v>41</v>
      </c>
      <c r="H157" s="88">
        <f t="shared" ref="H157" si="20">H155*0.95</f>
        <v>167.2</v>
      </c>
      <c r="I157" s="365"/>
      <c r="J157" s="316"/>
    </row>
    <row r="158" spans="1:10" x14ac:dyDescent="0.25">
      <c r="A158" s="378" t="s">
        <v>215</v>
      </c>
      <c r="B158" s="359" t="s">
        <v>37</v>
      </c>
      <c r="C158" s="359" t="s">
        <v>157</v>
      </c>
      <c r="D158" s="359" t="s">
        <v>38</v>
      </c>
      <c r="E158" s="294">
        <v>43040</v>
      </c>
      <c r="F158" s="294">
        <v>43069</v>
      </c>
      <c r="G158" s="162" t="s">
        <v>154</v>
      </c>
      <c r="H158" s="155">
        <f>H160/2</f>
        <v>57.5</v>
      </c>
      <c r="I158" s="309"/>
      <c r="J158" s="380"/>
    </row>
    <row r="159" spans="1:10" x14ac:dyDescent="0.25">
      <c r="A159" s="289"/>
      <c r="B159" s="379"/>
      <c r="C159" s="379"/>
      <c r="D159" s="379"/>
      <c r="E159" s="285"/>
      <c r="F159" s="285"/>
      <c r="G159" s="7" t="s">
        <v>153</v>
      </c>
      <c r="H159" s="75" t="e">
        <v>#N/A</v>
      </c>
      <c r="I159" s="365"/>
      <c r="J159" s="381"/>
    </row>
    <row r="160" spans="1:10" x14ac:dyDescent="0.25">
      <c r="A160" s="290"/>
      <c r="B160" s="361"/>
      <c r="C160" s="361"/>
      <c r="D160" s="361"/>
      <c r="E160" s="285"/>
      <c r="F160" s="285"/>
      <c r="G160" s="186" t="s">
        <v>40</v>
      </c>
      <c r="H160" s="75">
        <v>115</v>
      </c>
      <c r="I160" s="365"/>
      <c r="J160" s="315"/>
    </row>
    <row r="161" spans="1:10" x14ac:dyDescent="0.25">
      <c r="A161" s="290"/>
      <c r="B161" s="361"/>
      <c r="C161" s="361"/>
      <c r="D161" s="361"/>
      <c r="E161" s="285"/>
      <c r="F161" s="285"/>
      <c r="G161" s="186" t="s">
        <v>39</v>
      </c>
      <c r="H161" s="75">
        <v>196</v>
      </c>
      <c r="I161" s="365"/>
      <c r="J161" s="315"/>
    </row>
    <row r="162" spans="1:10" x14ac:dyDescent="0.25">
      <c r="A162" s="290"/>
      <c r="B162" s="361"/>
      <c r="C162" s="361"/>
      <c r="D162" s="361"/>
      <c r="E162" s="286"/>
      <c r="F162" s="286"/>
      <c r="G162" s="161" t="s">
        <v>41</v>
      </c>
      <c r="H162" s="75">
        <f>H160*0.95</f>
        <v>109.25</v>
      </c>
      <c r="I162" s="365"/>
      <c r="J162" s="315"/>
    </row>
    <row r="163" spans="1:10" x14ac:dyDescent="0.25">
      <c r="A163" s="290"/>
      <c r="B163" s="361"/>
      <c r="C163" s="361"/>
      <c r="D163" s="361"/>
      <c r="E163" s="284">
        <f>F158+1</f>
        <v>43070</v>
      </c>
      <c r="F163" s="284">
        <v>43090</v>
      </c>
      <c r="G163" s="162" t="s">
        <v>154</v>
      </c>
      <c r="H163" s="155">
        <f>H165/2</f>
        <v>52.5</v>
      </c>
      <c r="I163" s="365"/>
      <c r="J163" s="315"/>
    </row>
    <row r="164" spans="1:10" x14ac:dyDescent="0.25">
      <c r="A164" s="290"/>
      <c r="B164" s="361"/>
      <c r="C164" s="361"/>
      <c r="D164" s="361"/>
      <c r="E164" s="285"/>
      <c r="F164" s="285"/>
      <c r="G164" s="7" t="s">
        <v>153</v>
      </c>
      <c r="H164" s="75" t="e">
        <v>#N/A</v>
      </c>
      <c r="I164" s="365"/>
      <c r="J164" s="315"/>
    </row>
    <row r="165" spans="1:10" x14ac:dyDescent="0.25">
      <c r="A165" s="290"/>
      <c r="B165" s="361"/>
      <c r="C165" s="361"/>
      <c r="D165" s="361"/>
      <c r="E165" s="285"/>
      <c r="F165" s="285"/>
      <c r="G165" s="186" t="s">
        <v>40</v>
      </c>
      <c r="H165" s="75">
        <v>105</v>
      </c>
      <c r="I165" s="365"/>
      <c r="J165" s="315"/>
    </row>
    <row r="166" spans="1:10" x14ac:dyDescent="0.25">
      <c r="A166" s="290"/>
      <c r="B166" s="361"/>
      <c r="C166" s="361"/>
      <c r="D166" s="361"/>
      <c r="E166" s="285"/>
      <c r="F166" s="285"/>
      <c r="G166" s="186" t="s">
        <v>39</v>
      </c>
      <c r="H166" s="75">
        <v>179</v>
      </c>
      <c r="I166" s="365"/>
      <c r="J166" s="315"/>
    </row>
    <row r="167" spans="1:10" x14ac:dyDescent="0.25">
      <c r="A167" s="290"/>
      <c r="B167" s="361"/>
      <c r="C167" s="361"/>
      <c r="D167" s="361"/>
      <c r="E167" s="286"/>
      <c r="F167" s="286"/>
      <c r="G167" s="161" t="s">
        <v>41</v>
      </c>
      <c r="H167" s="75">
        <f>H165*0.95</f>
        <v>99.75</v>
      </c>
      <c r="I167" s="365"/>
      <c r="J167" s="315"/>
    </row>
    <row r="168" spans="1:10" x14ac:dyDescent="0.25">
      <c r="A168" s="290"/>
      <c r="B168" s="361"/>
      <c r="C168" s="361"/>
      <c r="D168" s="361"/>
      <c r="E168" s="284">
        <f>F163+1</f>
        <v>43091</v>
      </c>
      <c r="F168" s="284">
        <v>43102</v>
      </c>
      <c r="G168" s="162" t="s">
        <v>154</v>
      </c>
      <c r="H168" s="155">
        <f>H170/2</f>
        <v>76</v>
      </c>
      <c r="I168" s="365"/>
      <c r="J168" s="315"/>
    </row>
    <row r="169" spans="1:10" x14ac:dyDescent="0.25">
      <c r="A169" s="290"/>
      <c r="B169" s="361"/>
      <c r="C169" s="361"/>
      <c r="D169" s="361"/>
      <c r="E169" s="285"/>
      <c r="F169" s="285"/>
      <c r="G169" s="7" t="s">
        <v>153</v>
      </c>
      <c r="H169" s="75" t="e">
        <v>#N/A</v>
      </c>
      <c r="I169" s="365"/>
      <c r="J169" s="315"/>
    </row>
    <row r="170" spans="1:10" x14ac:dyDescent="0.25">
      <c r="A170" s="290"/>
      <c r="B170" s="361"/>
      <c r="C170" s="361"/>
      <c r="D170" s="361"/>
      <c r="E170" s="285"/>
      <c r="F170" s="285"/>
      <c r="G170" s="186" t="s">
        <v>40</v>
      </c>
      <c r="H170" s="75">
        <v>152</v>
      </c>
      <c r="I170" s="365"/>
      <c r="J170" s="315"/>
    </row>
    <row r="171" spans="1:10" x14ac:dyDescent="0.25">
      <c r="A171" s="290"/>
      <c r="B171" s="361"/>
      <c r="C171" s="361"/>
      <c r="D171" s="361"/>
      <c r="E171" s="285"/>
      <c r="F171" s="285"/>
      <c r="G171" s="186" t="s">
        <v>39</v>
      </c>
      <c r="H171" s="75">
        <v>258</v>
      </c>
      <c r="I171" s="365"/>
      <c r="J171" s="315"/>
    </row>
    <row r="172" spans="1:10" x14ac:dyDescent="0.25">
      <c r="A172" s="290"/>
      <c r="B172" s="361"/>
      <c r="C172" s="361"/>
      <c r="D172" s="361"/>
      <c r="E172" s="286"/>
      <c r="F172" s="286"/>
      <c r="G172" s="161" t="s">
        <v>41</v>
      </c>
      <c r="H172" s="75">
        <f>H170*0.95</f>
        <v>144.4</v>
      </c>
      <c r="I172" s="365"/>
      <c r="J172" s="315"/>
    </row>
    <row r="173" spans="1:10" x14ac:dyDescent="0.25">
      <c r="A173" s="290"/>
      <c r="B173" s="329"/>
      <c r="C173" s="329"/>
      <c r="D173" s="329"/>
      <c r="E173" s="284">
        <f>F168+1</f>
        <v>43103</v>
      </c>
      <c r="F173" s="284">
        <v>43131</v>
      </c>
      <c r="G173" s="162" t="s">
        <v>154</v>
      </c>
      <c r="H173" s="155">
        <f>H175/2</f>
        <v>57.5</v>
      </c>
      <c r="I173" s="365"/>
      <c r="J173" s="315"/>
    </row>
    <row r="174" spans="1:10" x14ac:dyDescent="0.25">
      <c r="A174" s="290"/>
      <c r="B174" s="329"/>
      <c r="C174" s="329"/>
      <c r="D174" s="329"/>
      <c r="E174" s="285"/>
      <c r="F174" s="285"/>
      <c r="G174" s="7" t="s">
        <v>153</v>
      </c>
      <c r="H174" s="75" t="e">
        <v>#N/A</v>
      </c>
      <c r="I174" s="365"/>
      <c r="J174" s="315"/>
    </row>
    <row r="175" spans="1:10" x14ac:dyDescent="0.25">
      <c r="A175" s="290"/>
      <c r="B175" s="329"/>
      <c r="C175" s="329"/>
      <c r="D175" s="329"/>
      <c r="E175" s="285"/>
      <c r="F175" s="285"/>
      <c r="G175" s="236" t="s">
        <v>40</v>
      </c>
      <c r="H175" s="75">
        <v>115</v>
      </c>
      <c r="I175" s="365"/>
      <c r="J175" s="315"/>
    </row>
    <row r="176" spans="1:10" x14ac:dyDescent="0.25">
      <c r="A176" s="290"/>
      <c r="B176" s="329"/>
      <c r="C176" s="329"/>
      <c r="D176" s="329"/>
      <c r="E176" s="285"/>
      <c r="F176" s="285"/>
      <c r="G176" s="236" t="s">
        <v>39</v>
      </c>
      <c r="H176" s="75">
        <v>196</v>
      </c>
      <c r="I176" s="365"/>
      <c r="J176" s="315"/>
    </row>
    <row r="177" spans="1:10" x14ac:dyDescent="0.25">
      <c r="A177" s="290"/>
      <c r="B177" s="329"/>
      <c r="C177" s="329"/>
      <c r="D177" s="329"/>
      <c r="E177" s="286"/>
      <c r="F177" s="286"/>
      <c r="G177" s="161" t="s">
        <v>41</v>
      </c>
      <c r="H177" s="75">
        <f>H175*0.95</f>
        <v>109.25</v>
      </c>
      <c r="I177" s="365"/>
      <c r="J177" s="315"/>
    </row>
    <row r="178" spans="1:10" x14ac:dyDescent="0.25">
      <c r="A178" s="290"/>
      <c r="B178" s="329"/>
      <c r="C178" s="329"/>
      <c r="D178" s="329"/>
      <c r="E178" s="284">
        <f>F173+1</f>
        <v>43132</v>
      </c>
      <c r="F178" s="284">
        <v>43191</v>
      </c>
      <c r="G178" s="162" t="s">
        <v>154</v>
      </c>
      <c r="H178" s="155">
        <f>H180/2</f>
        <v>64.5</v>
      </c>
      <c r="I178" s="365"/>
      <c r="J178" s="315"/>
    </row>
    <row r="179" spans="1:10" x14ac:dyDescent="0.25">
      <c r="A179" s="290"/>
      <c r="B179" s="329"/>
      <c r="C179" s="329"/>
      <c r="D179" s="329"/>
      <c r="E179" s="285"/>
      <c r="F179" s="285"/>
      <c r="G179" s="7" t="s">
        <v>153</v>
      </c>
      <c r="H179" s="75" t="e">
        <v>#N/A</v>
      </c>
      <c r="I179" s="365"/>
      <c r="J179" s="315"/>
    </row>
    <row r="180" spans="1:10" x14ac:dyDescent="0.25">
      <c r="A180" s="290"/>
      <c r="B180" s="329"/>
      <c r="C180" s="329"/>
      <c r="D180" s="329"/>
      <c r="E180" s="285"/>
      <c r="F180" s="285"/>
      <c r="G180" s="236" t="s">
        <v>40</v>
      </c>
      <c r="H180" s="75">
        <v>129</v>
      </c>
      <c r="I180" s="365"/>
      <c r="J180" s="315"/>
    </row>
    <row r="181" spans="1:10" x14ac:dyDescent="0.25">
      <c r="A181" s="290"/>
      <c r="B181" s="329"/>
      <c r="C181" s="329"/>
      <c r="D181" s="329"/>
      <c r="E181" s="285"/>
      <c r="F181" s="285"/>
      <c r="G181" s="236" t="s">
        <v>39</v>
      </c>
      <c r="H181" s="75">
        <v>219</v>
      </c>
      <c r="I181" s="365"/>
      <c r="J181" s="315"/>
    </row>
    <row r="182" spans="1:10" x14ac:dyDescent="0.25">
      <c r="A182" s="290"/>
      <c r="B182" s="329"/>
      <c r="C182" s="329"/>
      <c r="D182" s="329"/>
      <c r="E182" s="286"/>
      <c r="F182" s="286"/>
      <c r="G182" s="161" t="s">
        <v>41</v>
      </c>
      <c r="H182" s="75">
        <f>H180*0.95</f>
        <v>122.55</v>
      </c>
      <c r="I182" s="365"/>
      <c r="J182" s="315"/>
    </row>
    <row r="183" spans="1:10" x14ac:dyDescent="0.25">
      <c r="A183" s="290"/>
      <c r="B183" s="361"/>
      <c r="C183" s="361"/>
      <c r="D183" s="361"/>
      <c r="E183" s="284">
        <f>F173+1</f>
        <v>43132</v>
      </c>
      <c r="F183" s="284">
        <v>43220</v>
      </c>
      <c r="G183" s="162" t="s">
        <v>154</v>
      </c>
      <c r="H183" s="155">
        <f>H185/2</f>
        <v>57.5</v>
      </c>
      <c r="I183" s="365"/>
      <c r="J183" s="315"/>
    </row>
    <row r="184" spans="1:10" x14ac:dyDescent="0.25">
      <c r="A184" s="290"/>
      <c r="B184" s="361"/>
      <c r="C184" s="361"/>
      <c r="D184" s="361"/>
      <c r="E184" s="285"/>
      <c r="F184" s="285"/>
      <c r="G184" s="7" t="s">
        <v>153</v>
      </c>
      <c r="H184" s="75" t="e">
        <v>#N/A</v>
      </c>
      <c r="I184" s="365"/>
      <c r="J184" s="315"/>
    </row>
    <row r="185" spans="1:10" x14ac:dyDescent="0.25">
      <c r="A185" s="290"/>
      <c r="B185" s="361"/>
      <c r="C185" s="361"/>
      <c r="D185" s="361"/>
      <c r="E185" s="285"/>
      <c r="F185" s="285"/>
      <c r="G185" s="186" t="s">
        <v>40</v>
      </c>
      <c r="H185" s="75">
        <v>115</v>
      </c>
      <c r="I185" s="365"/>
      <c r="J185" s="315"/>
    </row>
    <row r="186" spans="1:10" x14ac:dyDescent="0.25">
      <c r="A186" s="290"/>
      <c r="B186" s="361"/>
      <c r="C186" s="361"/>
      <c r="D186" s="361"/>
      <c r="E186" s="285"/>
      <c r="F186" s="285"/>
      <c r="G186" s="186" t="s">
        <v>39</v>
      </c>
      <c r="H186" s="75">
        <v>196</v>
      </c>
      <c r="I186" s="365"/>
      <c r="J186" s="315"/>
    </row>
    <row r="187" spans="1:10" ht="15.75" thickBot="1" x14ac:dyDescent="0.3">
      <c r="A187" s="290"/>
      <c r="B187" s="361"/>
      <c r="C187" s="361"/>
      <c r="D187" s="308"/>
      <c r="E187" s="286"/>
      <c r="F187" s="286"/>
      <c r="G187" s="161" t="s">
        <v>41</v>
      </c>
      <c r="H187" s="75">
        <f>H185*0.95</f>
        <v>109.25</v>
      </c>
      <c r="I187" s="366"/>
      <c r="J187" s="315"/>
    </row>
    <row r="188" spans="1:10" x14ac:dyDescent="0.25">
      <c r="A188" s="290"/>
      <c r="B188" s="361"/>
      <c r="C188" s="361"/>
      <c r="D188" s="359" t="s">
        <v>42</v>
      </c>
      <c r="E188" s="294">
        <v>43040</v>
      </c>
      <c r="F188" s="294">
        <v>43069</v>
      </c>
      <c r="G188" s="162" t="s">
        <v>154</v>
      </c>
      <c r="H188" s="155">
        <f>H190/2</f>
        <v>61.5</v>
      </c>
      <c r="I188" s="374"/>
      <c r="J188" s="315"/>
    </row>
    <row r="189" spans="1:10" x14ac:dyDescent="0.25">
      <c r="A189" s="290"/>
      <c r="B189" s="361"/>
      <c r="C189" s="361"/>
      <c r="D189" s="379"/>
      <c r="E189" s="285"/>
      <c r="F189" s="285"/>
      <c r="G189" s="7" t="s">
        <v>153</v>
      </c>
      <c r="H189" s="75" t="e">
        <v>#N/A</v>
      </c>
      <c r="I189" s="368"/>
      <c r="J189" s="315"/>
    </row>
    <row r="190" spans="1:10" x14ac:dyDescent="0.25">
      <c r="A190" s="290"/>
      <c r="B190" s="361"/>
      <c r="C190" s="361"/>
      <c r="D190" s="361"/>
      <c r="E190" s="285"/>
      <c r="F190" s="285"/>
      <c r="G190" s="186" t="s">
        <v>40</v>
      </c>
      <c r="H190" s="75">
        <v>123</v>
      </c>
      <c r="I190" s="368"/>
      <c r="J190" s="315"/>
    </row>
    <row r="191" spans="1:10" x14ac:dyDescent="0.25">
      <c r="A191" s="290"/>
      <c r="B191" s="361"/>
      <c r="C191" s="361"/>
      <c r="D191" s="361"/>
      <c r="E191" s="285"/>
      <c r="F191" s="285"/>
      <c r="G191" s="186" t="s">
        <v>39</v>
      </c>
      <c r="H191" s="75">
        <v>209</v>
      </c>
      <c r="I191" s="368"/>
      <c r="J191" s="315"/>
    </row>
    <row r="192" spans="1:10" x14ac:dyDescent="0.25">
      <c r="A192" s="290"/>
      <c r="B192" s="361"/>
      <c r="C192" s="361"/>
      <c r="D192" s="361"/>
      <c r="E192" s="286"/>
      <c r="F192" s="286"/>
      <c r="G192" s="161" t="s">
        <v>41</v>
      </c>
      <c r="H192" s="75">
        <f>H190*0.95</f>
        <v>116.85</v>
      </c>
      <c r="I192" s="368"/>
      <c r="J192" s="315"/>
    </row>
    <row r="193" spans="1:10" x14ac:dyDescent="0.25">
      <c r="A193" s="290"/>
      <c r="B193" s="361"/>
      <c r="C193" s="361"/>
      <c r="D193" s="361"/>
      <c r="E193" s="284">
        <f>F188+1</f>
        <v>43070</v>
      </c>
      <c r="F193" s="284">
        <v>43090</v>
      </c>
      <c r="G193" s="162" t="s">
        <v>154</v>
      </c>
      <c r="H193" s="155">
        <f>H195/2</f>
        <v>56.5</v>
      </c>
      <c r="I193" s="368"/>
      <c r="J193" s="315"/>
    </row>
    <row r="194" spans="1:10" x14ac:dyDescent="0.25">
      <c r="A194" s="290"/>
      <c r="B194" s="361"/>
      <c r="C194" s="361"/>
      <c r="D194" s="361"/>
      <c r="E194" s="285"/>
      <c r="F194" s="285"/>
      <c r="G194" s="7" t="s">
        <v>153</v>
      </c>
      <c r="H194" s="75" t="e">
        <v>#N/A</v>
      </c>
      <c r="I194" s="368"/>
      <c r="J194" s="315"/>
    </row>
    <row r="195" spans="1:10" x14ac:dyDescent="0.25">
      <c r="A195" s="290"/>
      <c r="B195" s="361"/>
      <c r="C195" s="361"/>
      <c r="D195" s="361"/>
      <c r="E195" s="285"/>
      <c r="F195" s="285"/>
      <c r="G195" s="186" t="s">
        <v>40</v>
      </c>
      <c r="H195" s="75">
        <v>113</v>
      </c>
      <c r="I195" s="368"/>
      <c r="J195" s="315"/>
    </row>
    <row r="196" spans="1:10" x14ac:dyDescent="0.25">
      <c r="A196" s="290"/>
      <c r="B196" s="361"/>
      <c r="C196" s="361"/>
      <c r="D196" s="361"/>
      <c r="E196" s="285"/>
      <c r="F196" s="285"/>
      <c r="G196" s="186" t="s">
        <v>39</v>
      </c>
      <c r="H196" s="75">
        <v>192</v>
      </c>
      <c r="I196" s="368"/>
      <c r="J196" s="315"/>
    </row>
    <row r="197" spans="1:10" x14ac:dyDescent="0.25">
      <c r="A197" s="290"/>
      <c r="B197" s="361"/>
      <c r="C197" s="361"/>
      <c r="D197" s="361"/>
      <c r="E197" s="286"/>
      <c r="F197" s="286"/>
      <c r="G197" s="161" t="s">
        <v>41</v>
      </c>
      <c r="H197" s="75">
        <f>H195*0.95</f>
        <v>107.35</v>
      </c>
      <c r="I197" s="368"/>
      <c r="J197" s="315"/>
    </row>
    <row r="198" spans="1:10" x14ac:dyDescent="0.25">
      <c r="A198" s="290"/>
      <c r="B198" s="361"/>
      <c r="C198" s="361"/>
      <c r="D198" s="361"/>
      <c r="E198" s="284">
        <f>F193+1</f>
        <v>43091</v>
      </c>
      <c r="F198" s="284">
        <v>43102</v>
      </c>
      <c r="G198" s="162" t="s">
        <v>154</v>
      </c>
      <c r="H198" s="155">
        <f>H200/2</f>
        <v>80</v>
      </c>
      <c r="I198" s="368"/>
      <c r="J198" s="315"/>
    </row>
    <row r="199" spans="1:10" x14ac:dyDescent="0.25">
      <c r="A199" s="290"/>
      <c r="B199" s="361"/>
      <c r="C199" s="361"/>
      <c r="D199" s="361"/>
      <c r="E199" s="285"/>
      <c r="F199" s="285"/>
      <c r="G199" s="7" t="s">
        <v>153</v>
      </c>
      <c r="H199" s="75" t="e">
        <v>#N/A</v>
      </c>
      <c r="I199" s="368"/>
      <c r="J199" s="315"/>
    </row>
    <row r="200" spans="1:10" x14ac:dyDescent="0.25">
      <c r="A200" s="290"/>
      <c r="B200" s="361"/>
      <c r="C200" s="361"/>
      <c r="D200" s="361"/>
      <c r="E200" s="285"/>
      <c r="F200" s="285"/>
      <c r="G200" s="186" t="s">
        <v>40</v>
      </c>
      <c r="H200" s="75">
        <v>160</v>
      </c>
      <c r="I200" s="368"/>
      <c r="J200" s="315"/>
    </row>
    <row r="201" spans="1:10" x14ac:dyDescent="0.25">
      <c r="A201" s="290"/>
      <c r="B201" s="361"/>
      <c r="C201" s="361"/>
      <c r="D201" s="361"/>
      <c r="E201" s="285"/>
      <c r="F201" s="285"/>
      <c r="G201" s="186" t="s">
        <v>39</v>
      </c>
      <c r="H201" s="75">
        <v>272</v>
      </c>
      <c r="I201" s="368"/>
      <c r="J201" s="315"/>
    </row>
    <row r="202" spans="1:10" x14ac:dyDescent="0.25">
      <c r="A202" s="290"/>
      <c r="B202" s="361"/>
      <c r="C202" s="361"/>
      <c r="D202" s="361"/>
      <c r="E202" s="286"/>
      <c r="F202" s="286"/>
      <c r="G202" s="161" t="s">
        <v>41</v>
      </c>
      <c r="H202" s="75">
        <f>H200*0.95</f>
        <v>152</v>
      </c>
      <c r="I202" s="368"/>
      <c r="J202" s="315"/>
    </row>
    <row r="203" spans="1:10" x14ac:dyDescent="0.25">
      <c r="A203" s="290"/>
      <c r="B203" s="329"/>
      <c r="C203" s="329"/>
      <c r="D203" s="329"/>
      <c r="E203" s="284">
        <f>F198+1</f>
        <v>43103</v>
      </c>
      <c r="F203" s="284">
        <v>43131</v>
      </c>
      <c r="G203" s="162" t="s">
        <v>154</v>
      </c>
      <c r="H203" s="155">
        <f>H205/2</f>
        <v>61.5</v>
      </c>
      <c r="I203" s="368"/>
      <c r="J203" s="315"/>
    </row>
    <row r="204" spans="1:10" x14ac:dyDescent="0.25">
      <c r="A204" s="290"/>
      <c r="B204" s="329"/>
      <c r="C204" s="329"/>
      <c r="D204" s="329"/>
      <c r="E204" s="285"/>
      <c r="F204" s="285"/>
      <c r="G204" s="7" t="s">
        <v>153</v>
      </c>
      <c r="H204" s="75" t="e">
        <v>#N/A</v>
      </c>
      <c r="I204" s="368"/>
      <c r="J204" s="315"/>
    </row>
    <row r="205" spans="1:10" x14ac:dyDescent="0.25">
      <c r="A205" s="290"/>
      <c r="B205" s="329"/>
      <c r="C205" s="329"/>
      <c r="D205" s="329"/>
      <c r="E205" s="285"/>
      <c r="F205" s="285"/>
      <c r="G205" s="236" t="s">
        <v>40</v>
      </c>
      <c r="H205" s="75">
        <v>123</v>
      </c>
      <c r="I205" s="368"/>
      <c r="J205" s="315"/>
    </row>
    <row r="206" spans="1:10" x14ac:dyDescent="0.25">
      <c r="A206" s="290"/>
      <c r="B206" s="329"/>
      <c r="C206" s="329"/>
      <c r="D206" s="329"/>
      <c r="E206" s="285"/>
      <c r="F206" s="285"/>
      <c r="G206" s="236" t="s">
        <v>39</v>
      </c>
      <c r="H206" s="75">
        <v>209</v>
      </c>
      <c r="I206" s="368"/>
      <c r="J206" s="315"/>
    </row>
    <row r="207" spans="1:10" x14ac:dyDescent="0.25">
      <c r="A207" s="290"/>
      <c r="B207" s="329"/>
      <c r="C207" s="329"/>
      <c r="D207" s="329"/>
      <c r="E207" s="286"/>
      <c r="F207" s="286"/>
      <c r="G207" s="161" t="s">
        <v>41</v>
      </c>
      <c r="H207" s="75">
        <f>H205*0.95</f>
        <v>116.85</v>
      </c>
      <c r="I207" s="368"/>
      <c r="J207" s="315"/>
    </row>
    <row r="208" spans="1:10" x14ac:dyDescent="0.25">
      <c r="A208" s="290"/>
      <c r="B208" s="329"/>
      <c r="C208" s="329"/>
      <c r="D208" s="329"/>
      <c r="E208" s="284">
        <f>F203+1</f>
        <v>43132</v>
      </c>
      <c r="F208" s="284">
        <v>43191</v>
      </c>
      <c r="G208" s="162" t="s">
        <v>154</v>
      </c>
      <c r="H208" s="155">
        <f>H210/2</f>
        <v>68.5</v>
      </c>
      <c r="I208" s="368"/>
      <c r="J208" s="315"/>
    </row>
    <row r="209" spans="1:10" x14ac:dyDescent="0.25">
      <c r="A209" s="290"/>
      <c r="B209" s="329"/>
      <c r="C209" s="329"/>
      <c r="D209" s="329"/>
      <c r="E209" s="285"/>
      <c r="F209" s="285"/>
      <c r="G209" s="7" t="s">
        <v>153</v>
      </c>
      <c r="H209" s="75" t="e">
        <v>#N/A</v>
      </c>
      <c r="I209" s="368"/>
      <c r="J209" s="315"/>
    </row>
    <row r="210" spans="1:10" x14ac:dyDescent="0.25">
      <c r="A210" s="290"/>
      <c r="B210" s="329"/>
      <c r="C210" s="329"/>
      <c r="D210" s="329"/>
      <c r="E210" s="285"/>
      <c r="F210" s="285"/>
      <c r="G210" s="236" t="s">
        <v>40</v>
      </c>
      <c r="H210" s="75">
        <v>137</v>
      </c>
      <c r="I210" s="368"/>
      <c r="J210" s="315"/>
    </row>
    <row r="211" spans="1:10" x14ac:dyDescent="0.25">
      <c r="A211" s="290"/>
      <c r="B211" s="329"/>
      <c r="C211" s="329"/>
      <c r="D211" s="329"/>
      <c r="E211" s="285"/>
      <c r="F211" s="285"/>
      <c r="G211" s="236" t="s">
        <v>39</v>
      </c>
      <c r="H211" s="75">
        <v>233</v>
      </c>
      <c r="I211" s="368"/>
      <c r="J211" s="315"/>
    </row>
    <row r="212" spans="1:10" x14ac:dyDescent="0.25">
      <c r="A212" s="290"/>
      <c r="B212" s="329"/>
      <c r="C212" s="329"/>
      <c r="D212" s="329"/>
      <c r="E212" s="286"/>
      <c r="F212" s="286"/>
      <c r="G212" s="161" t="s">
        <v>41</v>
      </c>
      <c r="H212" s="75">
        <f>H210*0.95</f>
        <v>130.15</v>
      </c>
      <c r="I212" s="368"/>
      <c r="J212" s="315"/>
    </row>
    <row r="213" spans="1:10" x14ac:dyDescent="0.25">
      <c r="A213" s="290"/>
      <c r="B213" s="361"/>
      <c r="C213" s="361"/>
      <c r="D213" s="361"/>
      <c r="E213" s="284">
        <f>F203+1</f>
        <v>43132</v>
      </c>
      <c r="F213" s="284">
        <v>43220</v>
      </c>
      <c r="G213" s="162" t="s">
        <v>154</v>
      </c>
      <c r="H213" s="155">
        <f>H215/2</f>
        <v>61.5</v>
      </c>
      <c r="I213" s="368"/>
      <c r="J213" s="315"/>
    </row>
    <row r="214" spans="1:10" x14ac:dyDescent="0.25">
      <c r="A214" s="290"/>
      <c r="B214" s="361"/>
      <c r="C214" s="361"/>
      <c r="D214" s="361"/>
      <c r="E214" s="285"/>
      <c r="F214" s="285"/>
      <c r="G214" s="7" t="s">
        <v>153</v>
      </c>
      <c r="H214" s="75" t="e">
        <v>#N/A</v>
      </c>
      <c r="I214" s="368"/>
      <c r="J214" s="315"/>
    </row>
    <row r="215" spans="1:10" x14ac:dyDescent="0.25">
      <c r="A215" s="290"/>
      <c r="B215" s="361"/>
      <c r="C215" s="361"/>
      <c r="D215" s="361"/>
      <c r="E215" s="285"/>
      <c r="F215" s="285"/>
      <c r="G215" s="186" t="s">
        <v>40</v>
      </c>
      <c r="H215" s="75">
        <v>123</v>
      </c>
      <c r="I215" s="368"/>
      <c r="J215" s="315"/>
    </row>
    <row r="216" spans="1:10" x14ac:dyDescent="0.25">
      <c r="A216" s="290"/>
      <c r="B216" s="361"/>
      <c r="C216" s="361"/>
      <c r="D216" s="361"/>
      <c r="E216" s="285"/>
      <c r="F216" s="285"/>
      <c r="G216" s="186" t="s">
        <v>39</v>
      </c>
      <c r="H216" s="75">
        <v>209</v>
      </c>
      <c r="I216" s="368"/>
      <c r="J216" s="315"/>
    </row>
    <row r="217" spans="1:10" ht="15.75" thickBot="1" x14ac:dyDescent="0.3">
      <c r="A217" s="290"/>
      <c r="B217" s="361"/>
      <c r="C217" s="361"/>
      <c r="D217" s="308"/>
      <c r="E217" s="286"/>
      <c r="F217" s="286"/>
      <c r="G217" s="161" t="s">
        <v>41</v>
      </c>
      <c r="H217" s="75">
        <f>H215*0.95</f>
        <v>116.85</v>
      </c>
      <c r="I217" s="369"/>
      <c r="J217" s="315"/>
    </row>
    <row r="218" spans="1:10" x14ac:dyDescent="0.25">
      <c r="A218" s="290"/>
      <c r="B218" s="361"/>
      <c r="C218" s="361"/>
      <c r="D218" s="359" t="s">
        <v>49</v>
      </c>
      <c r="E218" s="294">
        <v>43040</v>
      </c>
      <c r="F218" s="294">
        <v>43069</v>
      </c>
      <c r="G218" s="162" t="s">
        <v>154</v>
      </c>
      <c r="H218" s="155">
        <f>H220/2</f>
        <v>72.5</v>
      </c>
      <c r="I218" s="374" t="s">
        <v>321</v>
      </c>
      <c r="J218" s="315"/>
    </row>
    <row r="219" spans="1:10" x14ac:dyDescent="0.25">
      <c r="A219" s="290"/>
      <c r="B219" s="361"/>
      <c r="C219" s="361"/>
      <c r="D219" s="379"/>
      <c r="E219" s="285"/>
      <c r="F219" s="285"/>
      <c r="G219" s="7" t="s">
        <v>153</v>
      </c>
      <c r="H219" s="75" t="e">
        <v>#N/A</v>
      </c>
      <c r="I219" s="368"/>
      <c r="J219" s="315"/>
    </row>
    <row r="220" spans="1:10" x14ac:dyDescent="0.25">
      <c r="A220" s="290"/>
      <c r="B220" s="361"/>
      <c r="C220" s="361"/>
      <c r="D220" s="361"/>
      <c r="E220" s="285"/>
      <c r="F220" s="285"/>
      <c r="G220" s="186" t="s">
        <v>40</v>
      </c>
      <c r="H220" s="75">
        <v>145</v>
      </c>
      <c r="I220" s="368"/>
      <c r="J220" s="315"/>
    </row>
    <row r="221" spans="1:10" x14ac:dyDescent="0.25">
      <c r="A221" s="290"/>
      <c r="B221" s="361"/>
      <c r="C221" s="361"/>
      <c r="D221" s="361"/>
      <c r="E221" s="285"/>
      <c r="F221" s="285"/>
      <c r="G221" s="186" t="s">
        <v>39</v>
      </c>
      <c r="H221" s="75">
        <v>247</v>
      </c>
      <c r="I221" s="368"/>
      <c r="J221" s="315"/>
    </row>
    <row r="222" spans="1:10" x14ac:dyDescent="0.25">
      <c r="A222" s="290"/>
      <c r="B222" s="361"/>
      <c r="C222" s="361"/>
      <c r="D222" s="361"/>
      <c r="E222" s="286"/>
      <c r="F222" s="286"/>
      <c r="G222" s="161" t="s">
        <v>41</v>
      </c>
      <c r="H222" s="75">
        <f>H220*0.95</f>
        <v>137.75</v>
      </c>
      <c r="I222" s="368"/>
      <c r="J222" s="315"/>
    </row>
    <row r="223" spans="1:10" x14ac:dyDescent="0.25">
      <c r="A223" s="290"/>
      <c r="B223" s="361"/>
      <c r="C223" s="361"/>
      <c r="D223" s="361"/>
      <c r="E223" s="284">
        <f>F218+1</f>
        <v>43070</v>
      </c>
      <c r="F223" s="284">
        <v>43090</v>
      </c>
      <c r="G223" s="162" t="s">
        <v>154</v>
      </c>
      <c r="H223" s="155">
        <f>H225/2</f>
        <v>67.5</v>
      </c>
      <c r="I223" s="368"/>
      <c r="J223" s="315"/>
    </row>
    <row r="224" spans="1:10" x14ac:dyDescent="0.25">
      <c r="A224" s="290"/>
      <c r="B224" s="361"/>
      <c r="C224" s="361"/>
      <c r="D224" s="361"/>
      <c r="E224" s="285"/>
      <c r="F224" s="285"/>
      <c r="G224" s="7" t="s">
        <v>153</v>
      </c>
      <c r="H224" s="75" t="e">
        <v>#N/A</v>
      </c>
      <c r="I224" s="368"/>
      <c r="J224" s="315"/>
    </row>
    <row r="225" spans="1:10" x14ac:dyDescent="0.25">
      <c r="A225" s="290"/>
      <c r="B225" s="361"/>
      <c r="C225" s="361"/>
      <c r="D225" s="361"/>
      <c r="E225" s="285"/>
      <c r="F225" s="285"/>
      <c r="G225" s="186" t="s">
        <v>40</v>
      </c>
      <c r="H225" s="75">
        <v>135</v>
      </c>
      <c r="I225" s="368"/>
      <c r="J225" s="315"/>
    </row>
    <row r="226" spans="1:10" x14ac:dyDescent="0.25">
      <c r="A226" s="290"/>
      <c r="B226" s="361"/>
      <c r="C226" s="361"/>
      <c r="D226" s="361"/>
      <c r="E226" s="285"/>
      <c r="F226" s="285"/>
      <c r="G226" s="186" t="s">
        <v>39</v>
      </c>
      <c r="H226" s="75">
        <v>230</v>
      </c>
      <c r="I226" s="368"/>
      <c r="J226" s="315"/>
    </row>
    <row r="227" spans="1:10" x14ac:dyDescent="0.25">
      <c r="A227" s="290"/>
      <c r="B227" s="361"/>
      <c r="C227" s="361"/>
      <c r="D227" s="361"/>
      <c r="E227" s="286"/>
      <c r="F227" s="286"/>
      <c r="G227" s="161" t="s">
        <v>41</v>
      </c>
      <c r="H227" s="75">
        <f>H225*0.95</f>
        <v>128.25</v>
      </c>
      <c r="I227" s="368"/>
      <c r="J227" s="315"/>
    </row>
    <row r="228" spans="1:10" x14ac:dyDescent="0.25">
      <c r="A228" s="290"/>
      <c r="B228" s="329"/>
      <c r="C228" s="329"/>
      <c r="D228" s="329"/>
      <c r="E228" s="284">
        <f>F223+1</f>
        <v>43091</v>
      </c>
      <c r="F228" s="284">
        <v>43102</v>
      </c>
      <c r="G228" s="162" t="s">
        <v>154</v>
      </c>
      <c r="H228" s="155">
        <f>H230/2</f>
        <v>91</v>
      </c>
      <c r="I228" s="368"/>
      <c r="J228" s="315"/>
    </row>
    <row r="229" spans="1:10" x14ac:dyDescent="0.25">
      <c r="A229" s="290"/>
      <c r="B229" s="329"/>
      <c r="C229" s="329"/>
      <c r="D229" s="329"/>
      <c r="E229" s="285"/>
      <c r="F229" s="285"/>
      <c r="G229" s="7" t="s">
        <v>153</v>
      </c>
      <c r="H229" s="75" t="e">
        <v>#N/A</v>
      </c>
      <c r="I229" s="368"/>
      <c r="J229" s="315"/>
    </row>
    <row r="230" spans="1:10" x14ac:dyDescent="0.25">
      <c r="A230" s="290"/>
      <c r="B230" s="329"/>
      <c r="C230" s="329"/>
      <c r="D230" s="329"/>
      <c r="E230" s="285"/>
      <c r="F230" s="285"/>
      <c r="G230" s="236" t="s">
        <v>40</v>
      </c>
      <c r="H230" s="75">
        <v>182</v>
      </c>
      <c r="I230" s="368"/>
      <c r="J230" s="315"/>
    </row>
    <row r="231" spans="1:10" x14ac:dyDescent="0.25">
      <c r="A231" s="290"/>
      <c r="B231" s="329"/>
      <c r="C231" s="329"/>
      <c r="D231" s="329"/>
      <c r="E231" s="285"/>
      <c r="F231" s="285"/>
      <c r="G231" s="236" t="s">
        <v>39</v>
      </c>
      <c r="H231" s="75">
        <v>309</v>
      </c>
      <c r="I231" s="368"/>
      <c r="J231" s="315"/>
    </row>
    <row r="232" spans="1:10" x14ac:dyDescent="0.25">
      <c r="A232" s="290"/>
      <c r="B232" s="329"/>
      <c r="C232" s="329"/>
      <c r="D232" s="329"/>
      <c r="E232" s="286"/>
      <c r="F232" s="286"/>
      <c r="G232" s="161" t="s">
        <v>41</v>
      </c>
      <c r="H232" s="75">
        <f>H230*0.95</f>
        <v>172.9</v>
      </c>
      <c r="I232" s="368"/>
      <c r="J232" s="315"/>
    </row>
    <row r="233" spans="1:10" x14ac:dyDescent="0.25">
      <c r="A233" s="290"/>
      <c r="B233" s="329"/>
      <c r="C233" s="329"/>
      <c r="D233" s="329"/>
      <c r="E233" s="284">
        <f>F228+1</f>
        <v>43103</v>
      </c>
      <c r="F233" s="284">
        <v>43131</v>
      </c>
      <c r="G233" s="162" t="s">
        <v>154</v>
      </c>
      <c r="H233" s="155">
        <f>H235/2</f>
        <v>72.5</v>
      </c>
      <c r="I233" s="368"/>
      <c r="J233" s="315"/>
    </row>
    <row r="234" spans="1:10" x14ac:dyDescent="0.25">
      <c r="A234" s="290"/>
      <c r="B234" s="329"/>
      <c r="C234" s="329"/>
      <c r="D234" s="329"/>
      <c r="E234" s="285"/>
      <c r="F234" s="285"/>
      <c r="G234" s="7" t="s">
        <v>153</v>
      </c>
      <c r="H234" s="75" t="e">
        <v>#N/A</v>
      </c>
      <c r="I234" s="368"/>
      <c r="J234" s="315"/>
    </row>
    <row r="235" spans="1:10" x14ac:dyDescent="0.25">
      <c r="A235" s="290"/>
      <c r="B235" s="329"/>
      <c r="C235" s="329"/>
      <c r="D235" s="329"/>
      <c r="E235" s="285"/>
      <c r="F235" s="285"/>
      <c r="G235" s="236" t="s">
        <v>40</v>
      </c>
      <c r="H235" s="75">
        <v>145</v>
      </c>
      <c r="I235" s="368"/>
      <c r="J235" s="315"/>
    </row>
    <row r="236" spans="1:10" x14ac:dyDescent="0.25">
      <c r="A236" s="290"/>
      <c r="B236" s="329"/>
      <c r="C236" s="329"/>
      <c r="D236" s="329"/>
      <c r="E236" s="285"/>
      <c r="F236" s="285"/>
      <c r="G236" s="236" t="s">
        <v>39</v>
      </c>
      <c r="H236" s="75">
        <v>247</v>
      </c>
      <c r="I236" s="368"/>
      <c r="J236" s="315"/>
    </row>
    <row r="237" spans="1:10" x14ac:dyDescent="0.25">
      <c r="A237" s="290"/>
      <c r="B237" s="329"/>
      <c r="C237" s="329"/>
      <c r="D237" s="329"/>
      <c r="E237" s="286"/>
      <c r="F237" s="286"/>
      <c r="G237" s="161" t="s">
        <v>41</v>
      </c>
      <c r="H237" s="75">
        <f>H235*0.95</f>
        <v>137.75</v>
      </c>
      <c r="I237" s="368"/>
      <c r="J237" s="315"/>
    </row>
    <row r="238" spans="1:10" x14ac:dyDescent="0.25">
      <c r="A238" s="290"/>
      <c r="B238" s="361"/>
      <c r="C238" s="361"/>
      <c r="D238" s="361"/>
      <c r="E238" s="284">
        <f>F233+1</f>
        <v>43132</v>
      </c>
      <c r="F238" s="284">
        <v>43191</v>
      </c>
      <c r="G238" s="162" t="s">
        <v>154</v>
      </c>
      <c r="H238" s="155">
        <f>H240/2</f>
        <v>79.5</v>
      </c>
      <c r="I238" s="368"/>
      <c r="J238" s="315"/>
    </row>
    <row r="239" spans="1:10" x14ac:dyDescent="0.25">
      <c r="A239" s="290"/>
      <c r="B239" s="361"/>
      <c r="C239" s="361"/>
      <c r="D239" s="361"/>
      <c r="E239" s="285"/>
      <c r="F239" s="285"/>
      <c r="G239" s="7" t="s">
        <v>153</v>
      </c>
      <c r="H239" s="75" t="e">
        <v>#N/A</v>
      </c>
      <c r="I239" s="368"/>
      <c r="J239" s="315"/>
    </row>
    <row r="240" spans="1:10" x14ac:dyDescent="0.25">
      <c r="A240" s="290"/>
      <c r="B240" s="361"/>
      <c r="C240" s="361"/>
      <c r="D240" s="361"/>
      <c r="E240" s="285"/>
      <c r="F240" s="285"/>
      <c r="G240" s="186" t="s">
        <v>40</v>
      </c>
      <c r="H240" s="75">
        <v>159</v>
      </c>
      <c r="I240" s="368"/>
      <c r="J240" s="315"/>
    </row>
    <row r="241" spans="1:10" x14ac:dyDescent="0.25">
      <c r="A241" s="290"/>
      <c r="B241" s="361"/>
      <c r="C241" s="361"/>
      <c r="D241" s="361"/>
      <c r="E241" s="285"/>
      <c r="F241" s="285"/>
      <c r="G241" s="186" t="s">
        <v>39</v>
      </c>
      <c r="H241" s="75">
        <v>270</v>
      </c>
      <c r="I241" s="368"/>
      <c r="J241" s="315"/>
    </row>
    <row r="242" spans="1:10" x14ac:dyDescent="0.25">
      <c r="A242" s="290"/>
      <c r="B242" s="361"/>
      <c r="C242" s="361"/>
      <c r="D242" s="361"/>
      <c r="E242" s="286"/>
      <c r="F242" s="286"/>
      <c r="G242" s="161" t="s">
        <v>41</v>
      </c>
      <c r="H242" s="75">
        <f>H240*0.95</f>
        <v>151.04999999999998</v>
      </c>
      <c r="I242" s="368"/>
      <c r="J242" s="315"/>
    </row>
    <row r="243" spans="1:10" x14ac:dyDescent="0.25">
      <c r="A243" s="290"/>
      <c r="B243" s="361"/>
      <c r="C243" s="361"/>
      <c r="D243" s="361"/>
      <c r="E243" s="284">
        <f>F233+1</f>
        <v>43132</v>
      </c>
      <c r="F243" s="284">
        <v>43220</v>
      </c>
      <c r="G243" s="162" t="s">
        <v>154</v>
      </c>
      <c r="H243" s="155">
        <f>H245/2</f>
        <v>72.5</v>
      </c>
      <c r="I243" s="368"/>
      <c r="J243" s="315"/>
    </row>
    <row r="244" spans="1:10" x14ac:dyDescent="0.25">
      <c r="A244" s="290"/>
      <c r="B244" s="361"/>
      <c r="C244" s="361"/>
      <c r="D244" s="361"/>
      <c r="E244" s="285"/>
      <c r="F244" s="285"/>
      <c r="G244" s="7" t="s">
        <v>153</v>
      </c>
      <c r="H244" s="75" t="e">
        <v>#N/A</v>
      </c>
      <c r="I244" s="368"/>
      <c r="J244" s="315"/>
    </row>
    <row r="245" spans="1:10" x14ac:dyDescent="0.25">
      <c r="A245" s="290"/>
      <c r="B245" s="361"/>
      <c r="C245" s="361"/>
      <c r="D245" s="361"/>
      <c r="E245" s="285"/>
      <c r="F245" s="285"/>
      <c r="G245" s="186" t="s">
        <v>40</v>
      </c>
      <c r="H245" s="75">
        <v>145</v>
      </c>
      <c r="I245" s="368"/>
      <c r="J245" s="315"/>
    </row>
    <row r="246" spans="1:10" x14ac:dyDescent="0.25">
      <c r="A246" s="290"/>
      <c r="B246" s="361"/>
      <c r="C246" s="361"/>
      <c r="D246" s="361"/>
      <c r="E246" s="285"/>
      <c r="F246" s="285"/>
      <c r="G246" s="186" t="s">
        <v>39</v>
      </c>
      <c r="H246" s="75">
        <v>247</v>
      </c>
      <c r="I246" s="368"/>
      <c r="J246" s="315"/>
    </row>
    <row r="247" spans="1:10" ht="15.75" thickBot="1" x14ac:dyDescent="0.3">
      <c r="A247" s="290"/>
      <c r="B247" s="361"/>
      <c r="C247" s="361"/>
      <c r="D247" s="308"/>
      <c r="E247" s="286"/>
      <c r="F247" s="286"/>
      <c r="G247" s="161" t="s">
        <v>41</v>
      </c>
      <c r="H247" s="75">
        <f>H245*0.95</f>
        <v>137.75</v>
      </c>
      <c r="I247" s="369"/>
      <c r="J247" s="315"/>
    </row>
    <row r="248" spans="1:10" x14ac:dyDescent="0.25">
      <c r="A248" s="290"/>
      <c r="B248" s="361"/>
      <c r="C248" s="361"/>
      <c r="D248" s="359" t="s">
        <v>322</v>
      </c>
      <c r="E248" s="294">
        <v>43040</v>
      </c>
      <c r="F248" s="294">
        <v>43069</v>
      </c>
      <c r="G248" s="162" t="s">
        <v>154</v>
      </c>
      <c r="H248" s="155">
        <f>H250/2</f>
        <v>82.5</v>
      </c>
      <c r="I248" s="309" t="s">
        <v>321</v>
      </c>
      <c r="J248" s="315"/>
    </row>
    <row r="249" spans="1:10" x14ac:dyDescent="0.25">
      <c r="A249" s="290"/>
      <c r="B249" s="361"/>
      <c r="C249" s="361"/>
      <c r="D249" s="379"/>
      <c r="E249" s="285"/>
      <c r="F249" s="285"/>
      <c r="G249" s="7" t="s">
        <v>153</v>
      </c>
      <c r="H249" s="75" t="e">
        <v>#N/A</v>
      </c>
      <c r="I249" s="365"/>
      <c r="J249" s="315"/>
    </row>
    <row r="250" spans="1:10" x14ac:dyDescent="0.25">
      <c r="A250" s="290"/>
      <c r="B250" s="361"/>
      <c r="C250" s="361"/>
      <c r="D250" s="361"/>
      <c r="E250" s="285"/>
      <c r="F250" s="285"/>
      <c r="G250" s="186" t="s">
        <v>40</v>
      </c>
      <c r="H250" s="75">
        <v>165</v>
      </c>
      <c r="I250" s="365"/>
      <c r="J250" s="315"/>
    </row>
    <row r="251" spans="1:10" x14ac:dyDescent="0.25">
      <c r="A251" s="290"/>
      <c r="B251" s="361"/>
      <c r="C251" s="361"/>
      <c r="D251" s="361"/>
      <c r="E251" s="285"/>
      <c r="F251" s="285"/>
      <c r="G251" s="186" t="s">
        <v>39</v>
      </c>
      <c r="H251" s="75">
        <v>281</v>
      </c>
      <c r="I251" s="365"/>
      <c r="J251" s="315"/>
    </row>
    <row r="252" spans="1:10" x14ac:dyDescent="0.25">
      <c r="A252" s="290"/>
      <c r="B252" s="361"/>
      <c r="C252" s="361"/>
      <c r="D252" s="361"/>
      <c r="E252" s="286"/>
      <c r="F252" s="286"/>
      <c r="G252" s="161" t="s">
        <v>41</v>
      </c>
      <c r="H252" s="75">
        <f>H250*0.95</f>
        <v>156.75</v>
      </c>
      <c r="I252" s="365"/>
      <c r="J252" s="315"/>
    </row>
    <row r="253" spans="1:10" x14ac:dyDescent="0.25">
      <c r="A253" s="290"/>
      <c r="B253" s="361"/>
      <c r="C253" s="361"/>
      <c r="D253" s="361"/>
      <c r="E253" s="284">
        <f>F248+1</f>
        <v>43070</v>
      </c>
      <c r="F253" s="284">
        <v>43090</v>
      </c>
      <c r="G253" s="162" t="s">
        <v>154</v>
      </c>
      <c r="H253" s="155">
        <f>H255/2</f>
        <v>77.5</v>
      </c>
      <c r="I253" s="365"/>
      <c r="J253" s="315"/>
    </row>
    <row r="254" spans="1:10" x14ac:dyDescent="0.25">
      <c r="A254" s="290"/>
      <c r="B254" s="361"/>
      <c r="C254" s="361"/>
      <c r="D254" s="361"/>
      <c r="E254" s="285"/>
      <c r="F254" s="285"/>
      <c r="G254" s="7" t="s">
        <v>153</v>
      </c>
      <c r="H254" s="75" t="e">
        <v>#N/A</v>
      </c>
      <c r="I254" s="365"/>
      <c r="J254" s="315"/>
    </row>
    <row r="255" spans="1:10" x14ac:dyDescent="0.25">
      <c r="A255" s="290"/>
      <c r="B255" s="361"/>
      <c r="C255" s="361"/>
      <c r="D255" s="361"/>
      <c r="E255" s="285"/>
      <c r="F255" s="285"/>
      <c r="G255" s="186" t="s">
        <v>40</v>
      </c>
      <c r="H255" s="75">
        <v>155</v>
      </c>
      <c r="I255" s="365"/>
      <c r="J255" s="315"/>
    </row>
    <row r="256" spans="1:10" x14ac:dyDescent="0.25">
      <c r="A256" s="290"/>
      <c r="B256" s="361"/>
      <c r="C256" s="361"/>
      <c r="D256" s="361"/>
      <c r="E256" s="285"/>
      <c r="F256" s="285"/>
      <c r="G256" s="186" t="s">
        <v>39</v>
      </c>
      <c r="H256" s="75">
        <v>264</v>
      </c>
      <c r="I256" s="365"/>
      <c r="J256" s="315"/>
    </row>
    <row r="257" spans="1:10" x14ac:dyDescent="0.25">
      <c r="A257" s="290"/>
      <c r="B257" s="361"/>
      <c r="C257" s="361"/>
      <c r="D257" s="361"/>
      <c r="E257" s="286"/>
      <c r="F257" s="286"/>
      <c r="G257" s="161" t="s">
        <v>41</v>
      </c>
      <c r="H257" s="75">
        <f>H255*0.95</f>
        <v>147.25</v>
      </c>
      <c r="I257" s="365"/>
      <c r="J257" s="315"/>
    </row>
    <row r="258" spans="1:10" x14ac:dyDescent="0.25">
      <c r="A258" s="290"/>
      <c r="B258" s="329"/>
      <c r="C258" s="329"/>
      <c r="D258" s="329"/>
      <c r="E258" s="284">
        <f>F253+1</f>
        <v>43091</v>
      </c>
      <c r="F258" s="284">
        <v>43102</v>
      </c>
      <c r="G258" s="162" t="s">
        <v>154</v>
      </c>
      <c r="H258" s="155">
        <f>H260/2</f>
        <v>101</v>
      </c>
      <c r="I258" s="365"/>
      <c r="J258" s="315"/>
    </row>
    <row r="259" spans="1:10" x14ac:dyDescent="0.25">
      <c r="A259" s="290"/>
      <c r="B259" s="329"/>
      <c r="C259" s="329"/>
      <c r="D259" s="329"/>
      <c r="E259" s="285"/>
      <c r="F259" s="285"/>
      <c r="G259" s="7" t="s">
        <v>153</v>
      </c>
      <c r="H259" s="75" t="e">
        <v>#N/A</v>
      </c>
      <c r="I259" s="365"/>
      <c r="J259" s="315"/>
    </row>
    <row r="260" spans="1:10" x14ac:dyDescent="0.25">
      <c r="A260" s="290"/>
      <c r="B260" s="329"/>
      <c r="C260" s="329"/>
      <c r="D260" s="329"/>
      <c r="E260" s="285"/>
      <c r="F260" s="285"/>
      <c r="G260" s="236" t="s">
        <v>40</v>
      </c>
      <c r="H260" s="75">
        <v>202</v>
      </c>
      <c r="I260" s="365"/>
      <c r="J260" s="315"/>
    </row>
    <row r="261" spans="1:10" x14ac:dyDescent="0.25">
      <c r="A261" s="290"/>
      <c r="B261" s="329"/>
      <c r="C261" s="329"/>
      <c r="D261" s="329"/>
      <c r="E261" s="285"/>
      <c r="F261" s="285"/>
      <c r="G261" s="236" t="s">
        <v>39</v>
      </c>
      <c r="H261" s="75">
        <v>343</v>
      </c>
      <c r="I261" s="365"/>
      <c r="J261" s="315"/>
    </row>
    <row r="262" spans="1:10" x14ac:dyDescent="0.25">
      <c r="A262" s="290"/>
      <c r="B262" s="329"/>
      <c r="C262" s="329"/>
      <c r="D262" s="329"/>
      <c r="E262" s="286"/>
      <c r="F262" s="286"/>
      <c r="G262" s="161" t="s">
        <v>41</v>
      </c>
      <c r="H262" s="75">
        <f>H260*0.95</f>
        <v>191.89999999999998</v>
      </c>
      <c r="I262" s="365"/>
      <c r="J262" s="315"/>
    </row>
    <row r="263" spans="1:10" x14ac:dyDescent="0.25">
      <c r="A263" s="290"/>
      <c r="B263" s="329"/>
      <c r="C263" s="329"/>
      <c r="D263" s="329"/>
      <c r="E263" s="284">
        <f>F258+1</f>
        <v>43103</v>
      </c>
      <c r="F263" s="284">
        <v>43131</v>
      </c>
      <c r="G263" s="162" t="s">
        <v>154</v>
      </c>
      <c r="H263" s="155">
        <f>H265/2</f>
        <v>82.5</v>
      </c>
      <c r="I263" s="365"/>
      <c r="J263" s="315"/>
    </row>
    <row r="264" spans="1:10" x14ac:dyDescent="0.25">
      <c r="A264" s="290"/>
      <c r="B264" s="329"/>
      <c r="C264" s="329"/>
      <c r="D264" s="329"/>
      <c r="E264" s="285"/>
      <c r="F264" s="285"/>
      <c r="G264" s="7" t="s">
        <v>153</v>
      </c>
      <c r="H264" s="75" t="e">
        <v>#N/A</v>
      </c>
      <c r="I264" s="365"/>
      <c r="J264" s="315"/>
    </row>
    <row r="265" spans="1:10" x14ac:dyDescent="0.25">
      <c r="A265" s="290"/>
      <c r="B265" s="329"/>
      <c r="C265" s="329"/>
      <c r="D265" s="329"/>
      <c r="E265" s="285"/>
      <c r="F265" s="285"/>
      <c r="G265" s="236" t="s">
        <v>40</v>
      </c>
      <c r="H265" s="75">
        <v>165</v>
      </c>
      <c r="I265" s="365"/>
      <c r="J265" s="315"/>
    </row>
    <row r="266" spans="1:10" x14ac:dyDescent="0.25">
      <c r="A266" s="290"/>
      <c r="B266" s="329"/>
      <c r="C266" s="329"/>
      <c r="D266" s="329"/>
      <c r="E266" s="285"/>
      <c r="F266" s="285"/>
      <c r="G266" s="236" t="s">
        <v>39</v>
      </c>
      <c r="H266" s="75">
        <v>281</v>
      </c>
      <c r="I266" s="365"/>
      <c r="J266" s="315"/>
    </row>
    <row r="267" spans="1:10" x14ac:dyDescent="0.25">
      <c r="A267" s="290"/>
      <c r="B267" s="329"/>
      <c r="C267" s="329"/>
      <c r="D267" s="329"/>
      <c r="E267" s="286"/>
      <c r="F267" s="286"/>
      <c r="G267" s="161" t="s">
        <v>41</v>
      </c>
      <c r="H267" s="75">
        <f>H265*0.95</f>
        <v>156.75</v>
      </c>
      <c r="I267" s="365"/>
      <c r="J267" s="315"/>
    </row>
    <row r="268" spans="1:10" x14ac:dyDescent="0.25">
      <c r="A268" s="290"/>
      <c r="B268" s="361"/>
      <c r="C268" s="361"/>
      <c r="D268" s="361"/>
      <c r="E268" s="284">
        <f>F263+1</f>
        <v>43132</v>
      </c>
      <c r="F268" s="284">
        <v>43191</v>
      </c>
      <c r="G268" s="162" t="s">
        <v>154</v>
      </c>
      <c r="H268" s="155">
        <f>H270/2</f>
        <v>89.5</v>
      </c>
      <c r="I268" s="365"/>
      <c r="J268" s="315"/>
    </row>
    <row r="269" spans="1:10" x14ac:dyDescent="0.25">
      <c r="A269" s="290"/>
      <c r="B269" s="361"/>
      <c r="C269" s="361"/>
      <c r="D269" s="361"/>
      <c r="E269" s="285"/>
      <c r="F269" s="285"/>
      <c r="G269" s="7" t="s">
        <v>153</v>
      </c>
      <c r="H269" s="75" t="e">
        <v>#N/A</v>
      </c>
      <c r="I269" s="365"/>
      <c r="J269" s="315"/>
    </row>
    <row r="270" spans="1:10" x14ac:dyDescent="0.25">
      <c r="A270" s="290"/>
      <c r="B270" s="361"/>
      <c r="C270" s="361"/>
      <c r="D270" s="361"/>
      <c r="E270" s="285"/>
      <c r="F270" s="285"/>
      <c r="G270" s="186" t="s">
        <v>40</v>
      </c>
      <c r="H270" s="75">
        <v>179</v>
      </c>
      <c r="I270" s="365"/>
      <c r="J270" s="315"/>
    </row>
    <row r="271" spans="1:10" x14ac:dyDescent="0.25">
      <c r="A271" s="290"/>
      <c r="B271" s="361"/>
      <c r="C271" s="361"/>
      <c r="D271" s="361"/>
      <c r="E271" s="285"/>
      <c r="F271" s="285"/>
      <c r="G271" s="186" t="s">
        <v>39</v>
      </c>
      <c r="H271" s="75">
        <v>304</v>
      </c>
      <c r="I271" s="365"/>
      <c r="J271" s="315"/>
    </row>
    <row r="272" spans="1:10" x14ac:dyDescent="0.25">
      <c r="A272" s="290"/>
      <c r="B272" s="361"/>
      <c r="C272" s="361"/>
      <c r="D272" s="361"/>
      <c r="E272" s="286"/>
      <c r="F272" s="286"/>
      <c r="G272" s="161" t="s">
        <v>41</v>
      </c>
      <c r="H272" s="75">
        <f>H270*0.95</f>
        <v>170.04999999999998</v>
      </c>
      <c r="I272" s="365"/>
      <c r="J272" s="315"/>
    </row>
    <row r="273" spans="1:10" x14ac:dyDescent="0.25">
      <c r="A273" s="290"/>
      <c r="B273" s="361"/>
      <c r="C273" s="361"/>
      <c r="D273" s="361"/>
      <c r="E273" s="284">
        <f>F263+1</f>
        <v>43132</v>
      </c>
      <c r="F273" s="284">
        <v>43220</v>
      </c>
      <c r="G273" s="162" t="s">
        <v>154</v>
      </c>
      <c r="H273" s="155">
        <f>H275/2</f>
        <v>82.5</v>
      </c>
      <c r="I273" s="365"/>
      <c r="J273" s="315"/>
    </row>
    <row r="274" spans="1:10" x14ac:dyDescent="0.25">
      <c r="A274" s="290"/>
      <c r="B274" s="361"/>
      <c r="C274" s="361"/>
      <c r="D274" s="361"/>
      <c r="E274" s="285"/>
      <c r="F274" s="285"/>
      <c r="G274" s="7" t="s">
        <v>153</v>
      </c>
      <c r="H274" s="75" t="e">
        <v>#N/A</v>
      </c>
      <c r="I274" s="365"/>
      <c r="J274" s="315"/>
    </row>
    <row r="275" spans="1:10" x14ac:dyDescent="0.25">
      <c r="A275" s="290"/>
      <c r="B275" s="361"/>
      <c r="C275" s="361"/>
      <c r="D275" s="361"/>
      <c r="E275" s="285"/>
      <c r="F275" s="285"/>
      <c r="G275" s="186" t="s">
        <v>40</v>
      </c>
      <c r="H275" s="75">
        <v>165</v>
      </c>
      <c r="I275" s="365"/>
      <c r="J275" s="315"/>
    </row>
    <row r="276" spans="1:10" x14ac:dyDescent="0.25">
      <c r="A276" s="290"/>
      <c r="B276" s="361"/>
      <c r="C276" s="361"/>
      <c r="D276" s="361"/>
      <c r="E276" s="285"/>
      <c r="F276" s="285"/>
      <c r="G276" s="186" t="s">
        <v>39</v>
      </c>
      <c r="H276" s="75">
        <v>281</v>
      </c>
      <c r="I276" s="365"/>
      <c r="J276" s="315"/>
    </row>
    <row r="277" spans="1:10" ht="15.75" thickBot="1" x14ac:dyDescent="0.3">
      <c r="A277" s="290"/>
      <c r="B277" s="361"/>
      <c r="C277" s="361"/>
      <c r="D277" s="308"/>
      <c r="E277" s="286"/>
      <c r="F277" s="286"/>
      <c r="G277" s="161" t="s">
        <v>41</v>
      </c>
      <c r="H277" s="75">
        <f>H275*0.95</f>
        <v>156.75</v>
      </c>
      <c r="I277" s="365"/>
      <c r="J277" s="375"/>
    </row>
    <row r="278" spans="1:10" x14ac:dyDescent="0.25">
      <c r="A278" s="326" t="s">
        <v>258</v>
      </c>
      <c r="B278" s="291" t="s">
        <v>37</v>
      </c>
      <c r="C278" s="291" t="s">
        <v>157</v>
      </c>
      <c r="D278" s="306" t="s">
        <v>38</v>
      </c>
      <c r="E278" s="298">
        <v>43040</v>
      </c>
      <c r="F278" s="298">
        <v>43090</v>
      </c>
      <c r="G278" s="11" t="s">
        <v>154</v>
      </c>
      <c r="H278" s="67">
        <v>0</v>
      </c>
      <c r="I278" s="318"/>
      <c r="J278" s="313"/>
    </row>
    <row r="279" spans="1:10" x14ac:dyDescent="0.25">
      <c r="A279" s="328"/>
      <c r="B279" s="307"/>
      <c r="C279" s="307"/>
      <c r="D279" s="306"/>
      <c r="E279" s="285"/>
      <c r="F279" s="285"/>
      <c r="G279" s="7" t="s">
        <v>153</v>
      </c>
      <c r="H279" s="68" t="e">
        <f>NA()</f>
        <v>#N/A</v>
      </c>
      <c r="I279" s="319"/>
      <c r="J279" s="314"/>
    </row>
    <row r="280" spans="1:10" x14ac:dyDescent="0.25">
      <c r="A280" s="328"/>
      <c r="B280" s="307"/>
      <c r="C280" s="307"/>
      <c r="D280" s="307"/>
      <c r="E280" s="285"/>
      <c r="F280" s="285"/>
      <c r="G280" s="102" t="s">
        <v>40</v>
      </c>
      <c r="H280" s="68">
        <v>39</v>
      </c>
      <c r="I280" s="320"/>
      <c r="J280" s="315"/>
    </row>
    <row r="281" spans="1:10" x14ac:dyDescent="0.25">
      <c r="A281" s="328"/>
      <c r="B281" s="307"/>
      <c r="C281" s="307"/>
      <c r="D281" s="307"/>
      <c r="E281" s="285"/>
      <c r="F281" s="285"/>
      <c r="G281" s="102" t="s">
        <v>39</v>
      </c>
      <c r="H281" s="68">
        <v>41</v>
      </c>
      <c r="I281" s="320"/>
      <c r="J281" s="315"/>
    </row>
    <row r="282" spans="1:10" ht="15.75" thickBot="1" x14ac:dyDescent="0.3">
      <c r="A282" s="328"/>
      <c r="B282" s="307"/>
      <c r="C282" s="307"/>
      <c r="D282" s="307"/>
      <c r="E282" s="296"/>
      <c r="F282" s="296"/>
      <c r="G282" s="103" t="s">
        <v>41</v>
      </c>
      <c r="H282" s="88" t="e">
        <f>NA()</f>
        <v>#N/A</v>
      </c>
      <c r="I282" s="320"/>
      <c r="J282" s="315"/>
    </row>
    <row r="283" spans="1:10" x14ac:dyDescent="0.25">
      <c r="A283" s="328"/>
      <c r="B283" s="293"/>
      <c r="C283" s="293"/>
      <c r="D283" s="293"/>
      <c r="E283" s="295">
        <f>F278+1</f>
        <v>43091</v>
      </c>
      <c r="F283" s="295">
        <v>43092</v>
      </c>
      <c r="G283" s="51" t="s">
        <v>154</v>
      </c>
      <c r="H283" s="67">
        <v>0</v>
      </c>
      <c r="I283" s="323"/>
      <c r="J283" s="315"/>
    </row>
    <row r="284" spans="1:10" x14ac:dyDescent="0.25">
      <c r="A284" s="328"/>
      <c r="B284" s="293"/>
      <c r="C284" s="293"/>
      <c r="D284" s="293"/>
      <c r="E284" s="285"/>
      <c r="F284" s="285"/>
      <c r="G284" s="7" t="s">
        <v>153</v>
      </c>
      <c r="H284" s="68" t="e">
        <f>NA()</f>
        <v>#N/A</v>
      </c>
      <c r="I284" s="323"/>
      <c r="J284" s="315"/>
    </row>
    <row r="285" spans="1:10" x14ac:dyDescent="0.25">
      <c r="A285" s="328"/>
      <c r="B285" s="293"/>
      <c r="C285" s="293"/>
      <c r="D285" s="293"/>
      <c r="E285" s="285"/>
      <c r="F285" s="285"/>
      <c r="G285" s="102" t="s">
        <v>40</v>
      </c>
      <c r="H285" s="68">
        <v>43</v>
      </c>
      <c r="I285" s="323"/>
      <c r="J285" s="315"/>
    </row>
    <row r="286" spans="1:10" x14ac:dyDescent="0.25">
      <c r="A286" s="328"/>
      <c r="B286" s="293"/>
      <c r="C286" s="293"/>
      <c r="D286" s="293"/>
      <c r="E286" s="285"/>
      <c r="F286" s="285"/>
      <c r="G286" s="102" t="s">
        <v>39</v>
      </c>
      <c r="H286" s="68">
        <v>48</v>
      </c>
      <c r="I286" s="323"/>
      <c r="J286" s="315"/>
    </row>
    <row r="287" spans="1:10" ht="15.75" thickBot="1" x14ac:dyDescent="0.3">
      <c r="A287" s="328"/>
      <c r="B287" s="293"/>
      <c r="C287" s="293"/>
      <c r="D287" s="293"/>
      <c r="E287" s="296"/>
      <c r="F287" s="296"/>
      <c r="G287" s="103" t="s">
        <v>41</v>
      </c>
      <c r="H287" s="88" t="e">
        <f>NA()</f>
        <v>#N/A</v>
      </c>
      <c r="I287" s="323"/>
      <c r="J287" s="315"/>
    </row>
    <row r="288" spans="1:10" x14ac:dyDescent="0.25">
      <c r="A288" s="328"/>
      <c r="B288" s="293"/>
      <c r="C288" s="293"/>
      <c r="D288" s="293"/>
      <c r="E288" s="295">
        <f>F283+1</f>
        <v>43093</v>
      </c>
      <c r="F288" s="295">
        <v>43093</v>
      </c>
      <c r="G288" s="51" t="s">
        <v>154</v>
      </c>
      <c r="H288" s="67">
        <v>0</v>
      </c>
      <c r="I288" s="323"/>
      <c r="J288" s="315"/>
    </row>
    <row r="289" spans="1:10" x14ac:dyDescent="0.25">
      <c r="A289" s="328"/>
      <c r="B289" s="293"/>
      <c r="C289" s="293"/>
      <c r="D289" s="293"/>
      <c r="E289" s="285"/>
      <c r="F289" s="285"/>
      <c r="G289" s="7" t="s">
        <v>153</v>
      </c>
      <c r="H289" s="68" t="e">
        <f>NA()</f>
        <v>#N/A</v>
      </c>
      <c r="I289" s="323"/>
      <c r="J289" s="315"/>
    </row>
    <row r="290" spans="1:10" x14ac:dyDescent="0.25">
      <c r="A290" s="328"/>
      <c r="B290" s="293"/>
      <c r="C290" s="293"/>
      <c r="D290" s="293"/>
      <c r="E290" s="285"/>
      <c r="F290" s="285"/>
      <c r="G290" s="102" t="s">
        <v>40</v>
      </c>
      <c r="H290" s="68">
        <f>H285+12</f>
        <v>55</v>
      </c>
      <c r="I290" s="323"/>
      <c r="J290" s="315"/>
    </row>
    <row r="291" spans="1:10" x14ac:dyDescent="0.25">
      <c r="A291" s="328"/>
      <c r="B291" s="293"/>
      <c r="C291" s="293"/>
      <c r="D291" s="293"/>
      <c r="E291" s="285"/>
      <c r="F291" s="285"/>
      <c r="G291" s="102" t="s">
        <v>39</v>
      </c>
      <c r="H291" s="68">
        <f>H286+12</f>
        <v>60</v>
      </c>
      <c r="I291" s="323"/>
      <c r="J291" s="315"/>
    </row>
    <row r="292" spans="1:10" ht="15.75" thickBot="1" x14ac:dyDescent="0.3">
      <c r="A292" s="328"/>
      <c r="B292" s="293"/>
      <c r="C292" s="293"/>
      <c r="D292" s="293"/>
      <c r="E292" s="296"/>
      <c r="F292" s="296"/>
      <c r="G292" s="103" t="s">
        <v>41</v>
      </c>
      <c r="H292" s="88" t="e">
        <f>NA()</f>
        <v>#N/A</v>
      </c>
      <c r="I292" s="323"/>
      <c r="J292" s="315"/>
    </row>
    <row r="293" spans="1:10" x14ac:dyDescent="0.25">
      <c r="A293" s="328"/>
      <c r="B293" s="307"/>
      <c r="C293" s="307"/>
      <c r="D293" s="307"/>
      <c r="E293" s="295">
        <f>F288+1</f>
        <v>43094</v>
      </c>
      <c r="F293" s="295">
        <v>43099</v>
      </c>
      <c r="G293" s="51" t="s">
        <v>154</v>
      </c>
      <c r="H293" s="67">
        <v>0</v>
      </c>
      <c r="I293" s="320"/>
      <c r="J293" s="315"/>
    </row>
    <row r="294" spans="1:10" x14ac:dyDescent="0.25">
      <c r="A294" s="328"/>
      <c r="B294" s="307"/>
      <c r="C294" s="307"/>
      <c r="D294" s="307"/>
      <c r="E294" s="285"/>
      <c r="F294" s="285"/>
      <c r="G294" s="7" t="s">
        <v>153</v>
      </c>
      <c r="H294" s="68" t="e">
        <f>NA()</f>
        <v>#N/A</v>
      </c>
      <c r="I294" s="320"/>
      <c r="J294" s="315"/>
    </row>
    <row r="295" spans="1:10" x14ac:dyDescent="0.25">
      <c r="A295" s="328"/>
      <c r="B295" s="307"/>
      <c r="C295" s="307"/>
      <c r="D295" s="307"/>
      <c r="E295" s="285"/>
      <c r="F295" s="285"/>
      <c r="G295" s="102" t="s">
        <v>40</v>
      </c>
      <c r="H295" s="68">
        <f>H285</f>
        <v>43</v>
      </c>
      <c r="I295" s="320"/>
      <c r="J295" s="315"/>
    </row>
    <row r="296" spans="1:10" x14ac:dyDescent="0.25">
      <c r="A296" s="328"/>
      <c r="B296" s="307"/>
      <c r="C296" s="307"/>
      <c r="D296" s="307"/>
      <c r="E296" s="285"/>
      <c r="F296" s="285"/>
      <c r="G296" s="102" t="s">
        <v>39</v>
      </c>
      <c r="H296" s="68">
        <f>H286</f>
        <v>48</v>
      </c>
      <c r="I296" s="320"/>
      <c r="J296" s="315"/>
    </row>
    <row r="297" spans="1:10" ht="15.75" thickBot="1" x14ac:dyDescent="0.3">
      <c r="A297" s="328"/>
      <c r="B297" s="307"/>
      <c r="C297" s="307"/>
      <c r="D297" s="307"/>
      <c r="E297" s="296"/>
      <c r="F297" s="296"/>
      <c r="G297" s="103" t="s">
        <v>41</v>
      </c>
      <c r="H297" s="88" t="e">
        <f>NA()</f>
        <v>#N/A</v>
      </c>
      <c r="I297" s="320"/>
      <c r="J297" s="315"/>
    </row>
    <row r="298" spans="1:10" x14ac:dyDescent="0.25">
      <c r="A298" s="328"/>
      <c r="B298" s="293"/>
      <c r="C298" s="293"/>
      <c r="D298" s="293"/>
      <c r="E298" s="295">
        <f>F293+1</f>
        <v>43100</v>
      </c>
      <c r="F298" s="295">
        <v>43100</v>
      </c>
      <c r="G298" s="51" t="s">
        <v>154</v>
      </c>
      <c r="H298" s="67">
        <v>0</v>
      </c>
      <c r="I298" s="323"/>
      <c r="J298" s="315"/>
    </row>
    <row r="299" spans="1:10" x14ac:dyDescent="0.25">
      <c r="A299" s="328"/>
      <c r="B299" s="293"/>
      <c r="C299" s="293"/>
      <c r="D299" s="293"/>
      <c r="E299" s="285"/>
      <c r="F299" s="285"/>
      <c r="G299" s="7" t="s">
        <v>153</v>
      </c>
      <c r="H299" s="68" t="e">
        <f>NA()</f>
        <v>#N/A</v>
      </c>
      <c r="I299" s="323"/>
      <c r="J299" s="315"/>
    </row>
    <row r="300" spans="1:10" x14ac:dyDescent="0.25">
      <c r="A300" s="328"/>
      <c r="B300" s="293"/>
      <c r="C300" s="293"/>
      <c r="D300" s="293"/>
      <c r="E300" s="285"/>
      <c r="F300" s="285"/>
      <c r="G300" s="102" t="s">
        <v>40</v>
      </c>
      <c r="H300" s="68">
        <f>H295+12</f>
        <v>55</v>
      </c>
      <c r="I300" s="323"/>
      <c r="J300" s="315"/>
    </row>
    <row r="301" spans="1:10" x14ac:dyDescent="0.25">
      <c r="A301" s="328"/>
      <c r="B301" s="293"/>
      <c r="C301" s="293"/>
      <c r="D301" s="293"/>
      <c r="E301" s="285"/>
      <c r="F301" s="285"/>
      <c r="G301" s="102" t="s">
        <v>39</v>
      </c>
      <c r="H301" s="68">
        <f>H296+12</f>
        <v>60</v>
      </c>
      <c r="I301" s="323"/>
      <c r="J301" s="315"/>
    </row>
    <row r="302" spans="1:10" ht="15.75" thickBot="1" x14ac:dyDescent="0.3">
      <c r="A302" s="328"/>
      <c r="B302" s="293"/>
      <c r="C302" s="293"/>
      <c r="D302" s="293"/>
      <c r="E302" s="296"/>
      <c r="F302" s="296"/>
      <c r="G302" s="103" t="s">
        <v>41</v>
      </c>
      <c r="H302" s="88" t="e">
        <f>NA()</f>
        <v>#N/A</v>
      </c>
      <c r="I302" s="323"/>
      <c r="J302" s="315"/>
    </row>
    <row r="303" spans="1:10" x14ac:dyDescent="0.25">
      <c r="A303" s="328"/>
      <c r="B303" s="293"/>
      <c r="C303" s="293"/>
      <c r="D303" s="293"/>
      <c r="E303" s="295">
        <f>F298+1</f>
        <v>43101</v>
      </c>
      <c r="F303" s="295">
        <v>43190</v>
      </c>
      <c r="G303" s="51" t="s">
        <v>154</v>
      </c>
      <c r="H303" s="67">
        <v>0</v>
      </c>
      <c r="I303" s="323"/>
      <c r="J303" s="315"/>
    </row>
    <row r="304" spans="1:10" x14ac:dyDescent="0.25">
      <c r="A304" s="328"/>
      <c r="B304" s="293"/>
      <c r="C304" s="293"/>
      <c r="D304" s="293"/>
      <c r="E304" s="285"/>
      <c r="F304" s="285"/>
      <c r="G304" s="7" t="s">
        <v>153</v>
      </c>
      <c r="H304" s="68" t="e">
        <f>NA()</f>
        <v>#N/A</v>
      </c>
      <c r="I304" s="323"/>
      <c r="J304" s="315"/>
    </row>
    <row r="305" spans="1:10" x14ac:dyDescent="0.25">
      <c r="A305" s="328"/>
      <c r="B305" s="293"/>
      <c r="C305" s="293"/>
      <c r="D305" s="293"/>
      <c r="E305" s="285"/>
      <c r="F305" s="285"/>
      <c r="G305" s="102" t="s">
        <v>40</v>
      </c>
      <c r="H305" s="68">
        <f>H295</f>
        <v>43</v>
      </c>
      <c r="I305" s="323"/>
      <c r="J305" s="315"/>
    </row>
    <row r="306" spans="1:10" x14ac:dyDescent="0.25">
      <c r="A306" s="328"/>
      <c r="B306" s="293"/>
      <c r="C306" s="293"/>
      <c r="D306" s="293"/>
      <c r="E306" s="285"/>
      <c r="F306" s="285"/>
      <c r="G306" s="102" t="s">
        <v>39</v>
      </c>
      <c r="H306" s="68">
        <f>H296</f>
        <v>48</v>
      </c>
      <c r="I306" s="323"/>
      <c r="J306" s="315"/>
    </row>
    <row r="307" spans="1:10" ht="15.75" thickBot="1" x14ac:dyDescent="0.3">
      <c r="A307" s="328"/>
      <c r="B307" s="293"/>
      <c r="C307" s="293"/>
      <c r="D307" s="293"/>
      <c r="E307" s="296"/>
      <c r="F307" s="296"/>
      <c r="G307" s="103" t="s">
        <v>41</v>
      </c>
      <c r="H307" s="88" t="e">
        <f>NA()</f>
        <v>#N/A</v>
      </c>
      <c r="I307" s="323"/>
      <c r="J307" s="315"/>
    </row>
    <row r="308" spans="1:10" x14ac:dyDescent="0.25">
      <c r="A308" s="328"/>
      <c r="B308" s="307"/>
      <c r="C308" s="307"/>
      <c r="D308" s="307"/>
      <c r="E308" s="295">
        <f>F303+1</f>
        <v>43191</v>
      </c>
      <c r="F308" s="295">
        <v>43220</v>
      </c>
      <c r="G308" s="51" t="s">
        <v>154</v>
      </c>
      <c r="H308" s="67">
        <v>0</v>
      </c>
      <c r="I308" s="320"/>
      <c r="J308" s="315"/>
    </row>
    <row r="309" spans="1:10" x14ac:dyDescent="0.25">
      <c r="A309" s="328"/>
      <c r="B309" s="307"/>
      <c r="C309" s="307"/>
      <c r="D309" s="307"/>
      <c r="E309" s="285"/>
      <c r="F309" s="285"/>
      <c r="G309" s="7" t="s">
        <v>153</v>
      </c>
      <c r="H309" s="68" t="e">
        <f>NA()</f>
        <v>#N/A</v>
      </c>
      <c r="I309" s="320"/>
      <c r="J309" s="315"/>
    </row>
    <row r="310" spans="1:10" x14ac:dyDescent="0.25">
      <c r="A310" s="328"/>
      <c r="B310" s="307"/>
      <c r="C310" s="307"/>
      <c r="D310" s="307"/>
      <c r="E310" s="285"/>
      <c r="F310" s="285"/>
      <c r="G310" s="102" t="s">
        <v>40</v>
      </c>
      <c r="H310" s="68">
        <f>H280</f>
        <v>39</v>
      </c>
      <c r="I310" s="320"/>
      <c r="J310" s="315"/>
    </row>
    <row r="311" spans="1:10" x14ac:dyDescent="0.25">
      <c r="A311" s="328"/>
      <c r="B311" s="307"/>
      <c r="C311" s="307"/>
      <c r="D311" s="307"/>
      <c r="E311" s="285"/>
      <c r="F311" s="285"/>
      <c r="G311" s="102" t="s">
        <v>39</v>
      </c>
      <c r="H311" s="68">
        <f>H281</f>
        <v>41</v>
      </c>
      <c r="I311" s="320"/>
      <c r="J311" s="315"/>
    </row>
    <row r="312" spans="1:10" ht="15.75" thickBot="1" x14ac:dyDescent="0.3">
      <c r="A312" s="376"/>
      <c r="B312" s="377"/>
      <c r="C312" s="377"/>
      <c r="D312" s="377"/>
      <c r="E312" s="285"/>
      <c r="F312" s="285"/>
      <c r="G312" s="278" t="s">
        <v>41</v>
      </c>
      <c r="H312" s="68" t="e">
        <f>NA()</f>
        <v>#N/A</v>
      </c>
      <c r="I312" s="373"/>
      <c r="J312" s="375"/>
    </row>
    <row r="313" spans="1:10" ht="15.75" thickBot="1" x14ac:dyDescent="0.3">
      <c r="A313" s="18" t="s">
        <v>219</v>
      </c>
      <c r="B313" s="168" t="e">
        <f>NA()</f>
        <v>#N/A</v>
      </c>
      <c r="C313" s="168"/>
      <c r="D313" s="168"/>
      <c r="E313" s="167"/>
      <c r="F313" s="167"/>
      <c r="G313" s="168"/>
      <c r="H313" s="168"/>
      <c r="I313" s="283"/>
      <c r="J313" s="179"/>
    </row>
    <row r="314" spans="1:10" x14ac:dyDescent="0.25">
      <c r="A314" s="351" t="s">
        <v>48</v>
      </c>
      <c r="B314" s="355" t="s">
        <v>37</v>
      </c>
      <c r="C314" s="355" t="s">
        <v>157</v>
      </c>
      <c r="D314" s="359" t="s">
        <v>38</v>
      </c>
      <c r="E314" s="294">
        <v>43040</v>
      </c>
      <c r="F314" s="294">
        <v>43090</v>
      </c>
      <c r="G314" s="160" t="s">
        <v>154</v>
      </c>
      <c r="H314" s="157">
        <f>H316/2</f>
        <v>50</v>
      </c>
      <c r="I314" s="309"/>
      <c r="J314" s="389"/>
    </row>
    <row r="315" spans="1:10" x14ac:dyDescent="0.25">
      <c r="A315" s="352"/>
      <c r="B315" s="356"/>
      <c r="C315" s="356"/>
      <c r="D315" s="360"/>
      <c r="E315" s="285"/>
      <c r="F315" s="285"/>
      <c r="G315" s="7" t="s">
        <v>153</v>
      </c>
      <c r="H315" s="68" t="e">
        <f>NA()</f>
        <v>#N/A</v>
      </c>
      <c r="I315" s="300"/>
      <c r="J315" s="390"/>
    </row>
    <row r="316" spans="1:10" x14ac:dyDescent="0.25">
      <c r="A316" s="352"/>
      <c r="B316" s="356"/>
      <c r="C316" s="356"/>
      <c r="D316" s="361"/>
      <c r="E316" s="285"/>
      <c r="F316" s="285"/>
      <c r="G316" s="278" t="s">
        <v>40</v>
      </c>
      <c r="H316" s="68">
        <v>100</v>
      </c>
      <c r="I316" s="300"/>
      <c r="J316" s="390"/>
    </row>
    <row r="317" spans="1:10" x14ac:dyDescent="0.25">
      <c r="A317" s="352"/>
      <c r="B317" s="356"/>
      <c r="C317" s="356"/>
      <c r="D317" s="361"/>
      <c r="E317" s="285"/>
      <c r="F317" s="285"/>
      <c r="G317" s="278" t="s">
        <v>39</v>
      </c>
      <c r="H317" s="68">
        <v>150</v>
      </c>
      <c r="I317" s="300"/>
      <c r="J317" s="390"/>
    </row>
    <row r="318" spans="1:10" ht="15.75" thickBot="1" x14ac:dyDescent="0.3">
      <c r="A318" s="352"/>
      <c r="B318" s="356"/>
      <c r="C318" s="356"/>
      <c r="D318" s="361"/>
      <c r="E318" s="350"/>
      <c r="F318" s="350"/>
      <c r="G318" s="267" t="s">
        <v>41</v>
      </c>
      <c r="H318" s="269">
        <f>H316*0.95</f>
        <v>95</v>
      </c>
      <c r="I318" s="300"/>
      <c r="J318" s="390"/>
    </row>
    <row r="319" spans="1:10" x14ac:dyDescent="0.25">
      <c r="A319" s="352"/>
      <c r="B319" s="356"/>
      <c r="C319" s="356"/>
      <c r="D319" s="361"/>
      <c r="E319" s="284">
        <f>F314+1</f>
        <v>43091</v>
      </c>
      <c r="F319" s="284">
        <v>43102</v>
      </c>
      <c r="G319" s="162" t="s">
        <v>154</v>
      </c>
      <c r="H319" s="157">
        <f t="shared" ref="H319" si="21">H321/2</f>
        <v>62.5</v>
      </c>
      <c r="I319" s="300"/>
      <c r="J319" s="390"/>
    </row>
    <row r="320" spans="1:10" x14ac:dyDescent="0.25">
      <c r="A320" s="352"/>
      <c r="B320" s="356"/>
      <c r="C320" s="356"/>
      <c r="D320" s="361"/>
      <c r="E320" s="285"/>
      <c r="F320" s="285"/>
      <c r="G320" s="7" t="s">
        <v>153</v>
      </c>
      <c r="H320" s="68" t="e">
        <f>NA()</f>
        <v>#N/A</v>
      </c>
      <c r="I320" s="300"/>
      <c r="J320" s="390"/>
    </row>
    <row r="321" spans="1:10" x14ac:dyDescent="0.25">
      <c r="A321" s="352"/>
      <c r="B321" s="356"/>
      <c r="C321" s="356"/>
      <c r="D321" s="361"/>
      <c r="E321" s="285"/>
      <c r="F321" s="285"/>
      <c r="G321" s="278" t="s">
        <v>40</v>
      </c>
      <c r="H321" s="68">
        <v>125</v>
      </c>
      <c r="I321" s="300"/>
      <c r="J321" s="390"/>
    </row>
    <row r="322" spans="1:10" x14ac:dyDescent="0.25">
      <c r="A322" s="352"/>
      <c r="B322" s="356"/>
      <c r="C322" s="356"/>
      <c r="D322" s="361"/>
      <c r="E322" s="285"/>
      <c r="F322" s="285"/>
      <c r="G322" s="278" t="s">
        <v>39</v>
      </c>
      <c r="H322" s="68">
        <v>185</v>
      </c>
      <c r="I322" s="300"/>
      <c r="J322" s="390"/>
    </row>
    <row r="323" spans="1:10" ht="15.75" thickBot="1" x14ac:dyDescent="0.3">
      <c r="A323" s="352"/>
      <c r="B323" s="356"/>
      <c r="C323" s="356"/>
      <c r="D323" s="361"/>
      <c r="E323" s="350"/>
      <c r="F323" s="350"/>
      <c r="G323" s="267" t="s">
        <v>41</v>
      </c>
      <c r="H323" s="269">
        <f t="shared" ref="H323" si="22">H321*0.95</f>
        <v>118.75</v>
      </c>
      <c r="I323" s="300"/>
      <c r="J323" s="390"/>
    </row>
    <row r="324" spans="1:10" x14ac:dyDescent="0.25">
      <c r="A324" s="352"/>
      <c r="B324" s="356"/>
      <c r="C324" s="356"/>
      <c r="D324" s="361"/>
      <c r="E324" s="284">
        <f>F319+1</f>
        <v>43103</v>
      </c>
      <c r="F324" s="284">
        <v>42855</v>
      </c>
      <c r="G324" s="162" t="s">
        <v>154</v>
      </c>
      <c r="H324" s="157">
        <f t="shared" ref="H324" si="23">H326/2</f>
        <v>50</v>
      </c>
      <c r="I324" s="300"/>
      <c r="J324" s="390"/>
    </row>
    <row r="325" spans="1:10" x14ac:dyDescent="0.25">
      <c r="A325" s="352"/>
      <c r="B325" s="356"/>
      <c r="C325" s="356"/>
      <c r="D325" s="361"/>
      <c r="E325" s="285"/>
      <c r="F325" s="285"/>
      <c r="G325" s="7" t="s">
        <v>153</v>
      </c>
      <c r="H325" s="68" t="e">
        <f>NA()</f>
        <v>#N/A</v>
      </c>
      <c r="I325" s="300"/>
      <c r="J325" s="390"/>
    </row>
    <row r="326" spans="1:10" x14ac:dyDescent="0.25">
      <c r="A326" s="352"/>
      <c r="B326" s="356"/>
      <c r="C326" s="356"/>
      <c r="D326" s="361"/>
      <c r="E326" s="285"/>
      <c r="F326" s="285"/>
      <c r="G326" s="278" t="s">
        <v>40</v>
      </c>
      <c r="H326" s="68">
        <f>H316</f>
        <v>100</v>
      </c>
      <c r="I326" s="300"/>
      <c r="J326" s="390"/>
    </row>
    <row r="327" spans="1:10" x14ac:dyDescent="0.25">
      <c r="A327" s="352"/>
      <c r="B327" s="356"/>
      <c r="C327" s="356"/>
      <c r="D327" s="361"/>
      <c r="E327" s="285"/>
      <c r="F327" s="285"/>
      <c r="G327" s="278" t="s">
        <v>39</v>
      </c>
      <c r="H327" s="68">
        <f>H317</f>
        <v>150</v>
      </c>
      <c r="I327" s="300"/>
      <c r="J327" s="390"/>
    </row>
    <row r="328" spans="1:10" ht="15.75" thickBot="1" x14ac:dyDescent="0.3">
      <c r="A328" s="352"/>
      <c r="B328" s="356"/>
      <c r="C328" s="356"/>
      <c r="D328" s="308"/>
      <c r="E328" s="287"/>
      <c r="F328" s="287"/>
      <c r="G328" s="267" t="s">
        <v>41</v>
      </c>
      <c r="H328" s="269">
        <f t="shared" ref="H328" si="24">H326*0.95</f>
        <v>95</v>
      </c>
      <c r="I328" s="310"/>
      <c r="J328" s="390"/>
    </row>
    <row r="329" spans="1:10" x14ac:dyDescent="0.25">
      <c r="A329" s="353"/>
      <c r="B329" s="357"/>
      <c r="C329" s="357"/>
      <c r="D329" s="359" t="s">
        <v>159</v>
      </c>
      <c r="E329" s="294">
        <v>43040</v>
      </c>
      <c r="F329" s="294">
        <v>43090</v>
      </c>
      <c r="G329" s="160" t="s">
        <v>154</v>
      </c>
      <c r="H329" s="157">
        <f>H331/2</f>
        <v>80</v>
      </c>
      <c r="I329" s="309"/>
      <c r="J329" s="391"/>
    </row>
    <row r="330" spans="1:10" x14ac:dyDescent="0.25">
      <c r="A330" s="353"/>
      <c r="B330" s="357"/>
      <c r="C330" s="357"/>
      <c r="D330" s="360"/>
      <c r="E330" s="285"/>
      <c r="F330" s="285"/>
      <c r="G330" s="7" t="s">
        <v>153</v>
      </c>
      <c r="H330" s="68" t="e">
        <f>NA()</f>
        <v>#N/A</v>
      </c>
      <c r="I330" s="300"/>
      <c r="J330" s="391"/>
    </row>
    <row r="331" spans="1:10" x14ac:dyDescent="0.25">
      <c r="A331" s="353"/>
      <c r="B331" s="357"/>
      <c r="C331" s="357"/>
      <c r="D331" s="361"/>
      <c r="E331" s="285"/>
      <c r="F331" s="285"/>
      <c r="G331" s="278" t="s">
        <v>40</v>
      </c>
      <c r="H331" s="68">
        <v>160</v>
      </c>
      <c r="I331" s="300"/>
      <c r="J331" s="391"/>
    </row>
    <row r="332" spans="1:10" x14ac:dyDescent="0.25">
      <c r="A332" s="353"/>
      <c r="B332" s="357"/>
      <c r="C332" s="357"/>
      <c r="D332" s="361"/>
      <c r="E332" s="285"/>
      <c r="F332" s="285"/>
      <c r="G332" s="278" t="s">
        <v>39</v>
      </c>
      <c r="H332" s="68">
        <v>210</v>
      </c>
      <c r="I332" s="300"/>
      <c r="J332" s="391"/>
    </row>
    <row r="333" spans="1:10" ht="15.75" thickBot="1" x14ac:dyDescent="0.3">
      <c r="A333" s="353"/>
      <c r="B333" s="357"/>
      <c r="C333" s="357"/>
      <c r="D333" s="361"/>
      <c r="E333" s="350"/>
      <c r="F333" s="350"/>
      <c r="G333" s="267" t="s">
        <v>41</v>
      </c>
      <c r="H333" s="269">
        <f>H331*0.95</f>
        <v>152</v>
      </c>
      <c r="I333" s="300"/>
      <c r="J333" s="391"/>
    </row>
    <row r="334" spans="1:10" x14ac:dyDescent="0.25">
      <c r="A334" s="353"/>
      <c r="B334" s="357"/>
      <c r="C334" s="357"/>
      <c r="D334" s="361"/>
      <c r="E334" s="284">
        <f>F329+1</f>
        <v>43091</v>
      </c>
      <c r="F334" s="284">
        <v>43102</v>
      </c>
      <c r="G334" s="162" t="s">
        <v>154</v>
      </c>
      <c r="H334" s="157">
        <f t="shared" ref="H334" si="25">H336/2</f>
        <v>92.5</v>
      </c>
      <c r="I334" s="300"/>
      <c r="J334" s="391"/>
    </row>
    <row r="335" spans="1:10" x14ac:dyDescent="0.25">
      <c r="A335" s="353"/>
      <c r="B335" s="357"/>
      <c r="C335" s="357"/>
      <c r="D335" s="361"/>
      <c r="E335" s="285"/>
      <c r="F335" s="285"/>
      <c r="G335" s="7" t="s">
        <v>153</v>
      </c>
      <c r="H335" s="68" t="e">
        <f>NA()</f>
        <v>#N/A</v>
      </c>
      <c r="I335" s="300"/>
      <c r="J335" s="391"/>
    </row>
    <row r="336" spans="1:10" x14ac:dyDescent="0.25">
      <c r="A336" s="353"/>
      <c r="B336" s="357"/>
      <c r="C336" s="357"/>
      <c r="D336" s="361"/>
      <c r="E336" s="285"/>
      <c r="F336" s="285"/>
      <c r="G336" s="278" t="s">
        <v>40</v>
      </c>
      <c r="H336" s="68">
        <v>185</v>
      </c>
      <c r="I336" s="300"/>
      <c r="J336" s="391"/>
    </row>
    <row r="337" spans="1:10" x14ac:dyDescent="0.25">
      <c r="A337" s="353"/>
      <c r="B337" s="357"/>
      <c r="C337" s="357"/>
      <c r="D337" s="361"/>
      <c r="E337" s="285"/>
      <c r="F337" s="285"/>
      <c r="G337" s="278" t="s">
        <v>39</v>
      </c>
      <c r="H337" s="68">
        <v>245</v>
      </c>
      <c r="I337" s="300"/>
      <c r="J337" s="391"/>
    </row>
    <row r="338" spans="1:10" ht="15.75" thickBot="1" x14ac:dyDescent="0.3">
      <c r="A338" s="353"/>
      <c r="B338" s="357"/>
      <c r="C338" s="357"/>
      <c r="D338" s="361"/>
      <c r="E338" s="350"/>
      <c r="F338" s="350"/>
      <c r="G338" s="267" t="s">
        <v>41</v>
      </c>
      <c r="H338" s="269">
        <f t="shared" ref="H338" si="26">H336*0.95</f>
        <v>175.75</v>
      </c>
      <c r="I338" s="300"/>
      <c r="J338" s="391"/>
    </row>
    <row r="339" spans="1:10" x14ac:dyDescent="0.25">
      <c r="A339" s="353"/>
      <c r="B339" s="357"/>
      <c r="C339" s="357"/>
      <c r="D339" s="361"/>
      <c r="E339" s="284">
        <f>F334+1</f>
        <v>43103</v>
      </c>
      <c r="F339" s="284">
        <v>42855</v>
      </c>
      <c r="G339" s="162" t="s">
        <v>154</v>
      </c>
      <c r="H339" s="157">
        <f t="shared" ref="H339" si="27">H341/2</f>
        <v>80</v>
      </c>
      <c r="I339" s="300"/>
      <c r="J339" s="391"/>
    </row>
    <row r="340" spans="1:10" x14ac:dyDescent="0.25">
      <c r="A340" s="353"/>
      <c r="B340" s="357"/>
      <c r="C340" s="357"/>
      <c r="D340" s="361"/>
      <c r="E340" s="285"/>
      <c r="F340" s="285"/>
      <c r="G340" s="7" t="s">
        <v>153</v>
      </c>
      <c r="H340" s="68" t="e">
        <f>NA()</f>
        <v>#N/A</v>
      </c>
      <c r="I340" s="300"/>
      <c r="J340" s="391"/>
    </row>
    <row r="341" spans="1:10" x14ac:dyDescent="0.25">
      <c r="A341" s="353"/>
      <c r="B341" s="357"/>
      <c r="C341" s="357"/>
      <c r="D341" s="361"/>
      <c r="E341" s="285"/>
      <c r="F341" s="285"/>
      <c r="G341" s="278" t="s">
        <v>40</v>
      </c>
      <c r="H341" s="68">
        <f>H331</f>
        <v>160</v>
      </c>
      <c r="I341" s="300"/>
      <c r="J341" s="391"/>
    </row>
    <row r="342" spans="1:10" x14ac:dyDescent="0.25">
      <c r="A342" s="353"/>
      <c r="B342" s="357"/>
      <c r="C342" s="357"/>
      <c r="D342" s="361"/>
      <c r="E342" s="285"/>
      <c r="F342" s="285"/>
      <c r="G342" s="278" t="s">
        <v>39</v>
      </c>
      <c r="H342" s="68">
        <f>H332</f>
        <v>210</v>
      </c>
      <c r="I342" s="300"/>
      <c r="J342" s="391"/>
    </row>
    <row r="343" spans="1:10" ht="15.75" thickBot="1" x14ac:dyDescent="0.3">
      <c r="A343" s="354"/>
      <c r="B343" s="358"/>
      <c r="C343" s="358"/>
      <c r="D343" s="308"/>
      <c r="E343" s="287"/>
      <c r="F343" s="287"/>
      <c r="G343" s="267" t="s">
        <v>41</v>
      </c>
      <c r="H343" s="269">
        <f t="shared" ref="H343" si="28">H341*0.95</f>
        <v>152</v>
      </c>
      <c r="I343" s="310"/>
      <c r="J343" s="391"/>
    </row>
    <row r="344" spans="1:10" x14ac:dyDescent="0.25">
      <c r="A344" s="351" t="s">
        <v>267</v>
      </c>
      <c r="B344" s="355" t="s">
        <v>37</v>
      </c>
      <c r="C344" s="355" t="s">
        <v>157</v>
      </c>
      <c r="D344" s="359" t="s">
        <v>38</v>
      </c>
      <c r="E344" s="294">
        <v>43040</v>
      </c>
      <c r="F344" s="294">
        <v>43090</v>
      </c>
      <c r="G344" s="160" t="s">
        <v>154</v>
      </c>
      <c r="H344" s="157">
        <f>H346/2</f>
        <v>47.5</v>
      </c>
      <c r="I344" s="309"/>
      <c r="J344" s="362" t="s">
        <v>401</v>
      </c>
    </row>
    <row r="345" spans="1:10" x14ac:dyDescent="0.25">
      <c r="A345" s="352"/>
      <c r="B345" s="356"/>
      <c r="C345" s="356"/>
      <c r="D345" s="360"/>
      <c r="E345" s="285"/>
      <c r="F345" s="285"/>
      <c r="G345" s="7" t="s">
        <v>153</v>
      </c>
      <c r="H345" s="68" t="e">
        <f>NA()</f>
        <v>#N/A</v>
      </c>
      <c r="I345" s="300"/>
      <c r="J345" s="363"/>
    </row>
    <row r="346" spans="1:10" x14ac:dyDescent="0.25">
      <c r="A346" s="352"/>
      <c r="B346" s="356"/>
      <c r="C346" s="356"/>
      <c r="D346" s="361"/>
      <c r="E346" s="285"/>
      <c r="F346" s="285"/>
      <c r="G346" s="265" t="s">
        <v>40</v>
      </c>
      <c r="H346" s="68">
        <v>95</v>
      </c>
      <c r="I346" s="300"/>
      <c r="J346" s="363"/>
    </row>
    <row r="347" spans="1:10" x14ac:dyDescent="0.25">
      <c r="A347" s="352"/>
      <c r="B347" s="356"/>
      <c r="C347" s="356"/>
      <c r="D347" s="361"/>
      <c r="E347" s="285"/>
      <c r="F347" s="285"/>
      <c r="G347" s="265" t="s">
        <v>39</v>
      </c>
      <c r="H347" s="68">
        <f>H346+45</f>
        <v>140</v>
      </c>
      <c r="I347" s="300"/>
      <c r="J347" s="363"/>
    </row>
    <row r="348" spans="1:10" ht="15.75" thickBot="1" x14ac:dyDescent="0.3">
      <c r="A348" s="352"/>
      <c r="B348" s="356"/>
      <c r="C348" s="356"/>
      <c r="D348" s="361"/>
      <c r="E348" s="350"/>
      <c r="F348" s="350"/>
      <c r="G348" s="267" t="s">
        <v>41</v>
      </c>
      <c r="H348" s="269">
        <f>H346*0.95</f>
        <v>90.25</v>
      </c>
      <c r="I348" s="300"/>
      <c r="J348" s="363"/>
    </row>
    <row r="349" spans="1:10" x14ac:dyDescent="0.25">
      <c r="A349" s="352"/>
      <c r="B349" s="356"/>
      <c r="C349" s="356"/>
      <c r="D349" s="361"/>
      <c r="E349" s="284">
        <f>F344+1</f>
        <v>43091</v>
      </c>
      <c r="F349" s="284">
        <v>43102</v>
      </c>
      <c r="G349" s="162" t="s">
        <v>154</v>
      </c>
      <c r="H349" s="157">
        <f t="shared" ref="H349" si="29">H351/2</f>
        <v>62.5</v>
      </c>
      <c r="I349" s="300"/>
      <c r="J349" s="363"/>
    </row>
    <row r="350" spans="1:10" x14ac:dyDescent="0.25">
      <c r="A350" s="352"/>
      <c r="B350" s="356"/>
      <c r="C350" s="356"/>
      <c r="D350" s="361"/>
      <c r="E350" s="285"/>
      <c r="F350" s="285"/>
      <c r="G350" s="7" t="s">
        <v>153</v>
      </c>
      <c r="H350" s="68" t="e">
        <f>NA()</f>
        <v>#N/A</v>
      </c>
      <c r="I350" s="300"/>
      <c r="J350" s="363"/>
    </row>
    <row r="351" spans="1:10" x14ac:dyDescent="0.25">
      <c r="A351" s="352"/>
      <c r="B351" s="356"/>
      <c r="C351" s="356"/>
      <c r="D351" s="361"/>
      <c r="E351" s="285"/>
      <c r="F351" s="285"/>
      <c r="G351" s="265" t="s">
        <v>40</v>
      </c>
      <c r="H351" s="68">
        <v>125</v>
      </c>
      <c r="I351" s="300"/>
      <c r="J351" s="363"/>
    </row>
    <row r="352" spans="1:10" x14ac:dyDescent="0.25">
      <c r="A352" s="352"/>
      <c r="B352" s="356"/>
      <c r="C352" s="356"/>
      <c r="D352" s="361"/>
      <c r="E352" s="285"/>
      <c r="F352" s="285"/>
      <c r="G352" s="265" t="s">
        <v>39</v>
      </c>
      <c r="H352" s="68">
        <f t="shared" ref="H352" si="30">H351+45</f>
        <v>170</v>
      </c>
      <c r="I352" s="300"/>
      <c r="J352" s="363"/>
    </row>
    <row r="353" spans="1:10" ht="15.75" thickBot="1" x14ac:dyDescent="0.3">
      <c r="A353" s="352"/>
      <c r="B353" s="356"/>
      <c r="C353" s="356"/>
      <c r="D353" s="361"/>
      <c r="E353" s="350"/>
      <c r="F353" s="350"/>
      <c r="G353" s="267" t="s">
        <v>41</v>
      </c>
      <c r="H353" s="269">
        <f t="shared" ref="H353" si="31">H351*0.95</f>
        <v>118.75</v>
      </c>
      <c r="I353" s="300"/>
      <c r="J353" s="363"/>
    </row>
    <row r="354" spans="1:10" x14ac:dyDescent="0.25">
      <c r="A354" s="352"/>
      <c r="B354" s="356"/>
      <c r="C354" s="356"/>
      <c r="D354" s="361"/>
      <c r="E354" s="284">
        <f>F349+1</f>
        <v>43103</v>
      </c>
      <c r="F354" s="284">
        <v>43190</v>
      </c>
      <c r="G354" s="162" t="s">
        <v>154</v>
      </c>
      <c r="H354" s="157">
        <f t="shared" ref="H354" si="32">H356/2</f>
        <v>50</v>
      </c>
      <c r="I354" s="300"/>
      <c r="J354" s="363"/>
    </row>
    <row r="355" spans="1:10" x14ac:dyDescent="0.25">
      <c r="A355" s="352"/>
      <c r="B355" s="356"/>
      <c r="C355" s="356"/>
      <c r="D355" s="361"/>
      <c r="E355" s="285"/>
      <c r="F355" s="285"/>
      <c r="G355" s="7" t="s">
        <v>153</v>
      </c>
      <c r="H355" s="68" t="e">
        <f>NA()</f>
        <v>#N/A</v>
      </c>
      <c r="I355" s="300"/>
      <c r="J355" s="363"/>
    </row>
    <row r="356" spans="1:10" x14ac:dyDescent="0.25">
      <c r="A356" s="352"/>
      <c r="B356" s="356"/>
      <c r="C356" s="356"/>
      <c r="D356" s="361"/>
      <c r="E356" s="285"/>
      <c r="F356" s="285"/>
      <c r="G356" s="265" t="s">
        <v>40</v>
      </c>
      <c r="H356" s="68">
        <v>100</v>
      </c>
      <c r="I356" s="300"/>
      <c r="J356" s="363"/>
    </row>
    <row r="357" spans="1:10" x14ac:dyDescent="0.25">
      <c r="A357" s="352"/>
      <c r="B357" s="356"/>
      <c r="C357" s="356"/>
      <c r="D357" s="361"/>
      <c r="E357" s="285"/>
      <c r="F357" s="285"/>
      <c r="G357" s="265" t="s">
        <v>39</v>
      </c>
      <c r="H357" s="68">
        <f t="shared" ref="H357" si="33">H356+45</f>
        <v>145</v>
      </c>
      <c r="I357" s="300"/>
      <c r="J357" s="363"/>
    </row>
    <row r="358" spans="1:10" ht="15.75" thickBot="1" x14ac:dyDescent="0.3">
      <c r="A358" s="352"/>
      <c r="B358" s="356"/>
      <c r="C358" s="356"/>
      <c r="D358" s="361"/>
      <c r="E358" s="350"/>
      <c r="F358" s="350"/>
      <c r="G358" s="267" t="s">
        <v>41</v>
      </c>
      <c r="H358" s="269">
        <f t="shared" ref="H358" si="34">H356*0.95</f>
        <v>95</v>
      </c>
      <c r="I358" s="300"/>
      <c r="J358" s="363"/>
    </row>
    <row r="359" spans="1:10" x14ac:dyDescent="0.25">
      <c r="A359" s="352"/>
      <c r="B359" s="356"/>
      <c r="C359" s="356"/>
      <c r="D359" s="361"/>
      <c r="E359" s="284">
        <f>F354+1</f>
        <v>43191</v>
      </c>
      <c r="F359" s="284">
        <v>42855</v>
      </c>
      <c r="G359" s="162" t="s">
        <v>154</v>
      </c>
      <c r="H359" s="157">
        <f t="shared" ref="H359" si="35">H361/2</f>
        <v>47.5</v>
      </c>
      <c r="I359" s="300"/>
      <c r="J359" s="363"/>
    </row>
    <row r="360" spans="1:10" x14ac:dyDescent="0.25">
      <c r="A360" s="352"/>
      <c r="B360" s="356"/>
      <c r="C360" s="356"/>
      <c r="D360" s="361"/>
      <c r="E360" s="285"/>
      <c r="F360" s="285"/>
      <c r="G360" s="7" t="s">
        <v>153</v>
      </c>
      <c r="H360" s="68" t="e">
        <f>NA()</f>
        <v>#N/A</v>
      </c>
      <c r="I360" s="300"/>
      <c r="J360" s="363"/>
    </row>
    <row r="361" spans="1:10" x14ac:dyDescent="0.25">
      <c r="A361" s="352"/>
      <c r="B361" s="356"/>
      <c r="C361" s="356"/>
      <c r="D361" s="361"/>
      <c r="E361" s="285"/>
      <c r="F361" s="285"/>
      <c r="G361" s="265" t="s">
        <v>40</v>
      </c>
      <c r="H361" s="68">
        <v>95</v>
      </c>
      <c r="I361" s="300"/>
      <c r="J361" s="363"/>
    </row>
    <row r="362" spans="1:10" x14ac:dyDescent="0.25">
      <c r="A362" s="352"/>
      <c r="B362" s="356"/>
      <c r="C362" s="356"/>
      <c r="D362" s="361"/>
      <c r="E362" s="285"/>
      <c r="F362" s="285"/>
      <c r="G362" s="265" t="s">
        <v>39</v>
      </c>
      <c r="H362" s="68">
        <f t="shared" ref="H362" si="36">H361+45</f>
        <v>140</v>
      </c>
      <c r="I362" s="300"/>
      <c r="J362" s="363"/>
    </row>
    <row r="363" spans="1:10" ht="15.75" thickBot="1" x14ac:dyDescent="0.3">
      <c r="A363" s="352"/>
      <c r="B363" s="356"/>
      <c r="C363" s="356"/>
      <c r="D363" s="308"/>
      <c r="E363" s="287"/>
      <c r="F363" s="287"/>
      <c r="G363" s="267" t="s">
        <v>41</v>
      </c>
      <c r="H363" s="269">
        <f t="shared" ref="H363" si="37">H361*0.95</f>
        <v>90.25</v>
      </c>
      <c r="I363" s="310"/>
      <c r="J363" s="363"/>
    </row>
    <row r="364" spans="1:10" x14ac:dyDescent="0.25">
      <c r="A364" s="353"/>
      <c r="B364" s="357"/>
      <c r="C364" s="357"/>
      <c r="D364" s="359" t="s">
        <v>386</v>
      </c>
      <c r="E364" s="294">
        <v>43040</v>
      </c>
      <c r="F364" s="294">
        <v>43090</v>
      </c>
      <c r="G364" s="160" t="s">
        <v>154</v>
      </c>
      <c r="H364" s="157">
        <f>H366/2</f>
        <v>50</v>
      </c>
      <c r="I364" s="309"/>
      <c r="J364" s="364"/>
    </row>
    <row r="365" spans="1:10" x14ac:dyDescent="0.25">
      <c r="A365" s="353"/>
      <c r="B365" s="357"/>
      <c r="C365" s="357"/>
      <c r="D365" s="360"/>
      <c r="E365" s="285"/>
      <c r="F365" s="285"/>
      <c r="G365" s="7" t="s">
        <v>153</v>
      </c>
      <c r="H365" s="68" t="e">
        <f>NA()</f>
        <v>#N/A</v>
      </c>
      <c r="I365" s="300"/>
      <c r="J365" s="364"/>
    </row>
    <row r="366" spans="1:10" x14ac:dyDescent="0.25">
      <c r="A366" s="353"/>
      <c r="B366" s="357"/>
      <c r="C366" s="357"/>
      <c r="D366" s="361"/>
      <c r="E366" s="285"/>
      <c r="F366" s="285"/>
      <c r="G366" s="266" t="s">
        <v>40</v>
      </c>
      <c r="H366" s="68">
        <v>100</v>
      </c>
      <c r="I366" s="300"/>
      <c r="J366" s="364"/>
    </row>
    <row r="367" spans="1:10" x14ac:dyDescent="0.25">
      <c r="A367" s="353"/>
      <c r="B367" s="357"/>
      <c r="C367" s="357"/>
      <c r="D367" s="361"/>
      <c r="E367" s="285"/>
      <c r="F367" s="285"/>
      <c r="G367" s="266" t="s">
        <v>39</v>
      </c>
      <c r="H367" s="68">
        <f>H366+45</f>
        <v>145</v>
      </c>
      <c r="I367" s="300"/>
      <c r="J367" s="364"/>
    </row>
    <row r="368" spans="1:10" ht="15.75" thickBot="1" x14ac:dyDescent="0.3">
      <c r="A368" s="353"/>
      <c r="B368" s="357"/>
      <c r="C368" s="357"/>
      <c r="D368" s="361"/>
      <c r="E368" s="350"/>
      <c r="F368" s="350"/>
      <c r="G368" s="267" t="s">
        <v>41</v>
      </c>
      <c r="H368" s="269">
        <f>H366*0.95</f>
        <v>95</v>
      </c>
      <c r="I368" s="300"/>
      <c r="J368" s="364"/>
    </row>
    <row r="369" spans="1:10" x14ac:dyDescent="0.25">
      <c r="A369" s="353"/>
      <c r="B369" s="357"/>
      <c r="C369" s="357"/>
      <c r="D369" s="361"/>
      <c r="E369" s="284">
        <f>F364+1</f>
        <v>43091</v>
      </c>
      <c r="F369" s="284">
        <v>43102</v>
      </c>
      <c r="G369" s="162" t="s">
        <v>154</v>
      </c>
      <c r="H369" s="157">
        <f t="shared" ref="H369" si="38">H371/2</f>
        <v>65</v>
      </c>
      <c r="I369" s="300"/>
      <c r="J369" s="364"/>
    </row>
    <row r="370" spans="1:10" x14ac:dyDescent="0.25">
      <c r="A370" s="353"/>
      <c r="B370" s="357"/>
      <c r="C370" s="357"/>
      <c r="D370" s="361"/>
      <c r="E370" s="285"/>
      <c r="F370" s="285"/>
      <c r="G370" s="7" t="s">
        <v>153</v>
      </c>
      <c r="H370" s="68" t="e">
        <f>NA()</f>
        <v>#N/A</v>
      </c>
      <c r="I370" s="300"/>
      <c r="J370" s="364"/>
    </row>
    <row r="371" spans="1:10" x14ac:dyDescent="0.25">
      <c r="A371" s="353"/>
      <c r="B371" s="357"/>
      <c r="C371" s="357"/>
      <c r="D371" s="361"/>
      <c r="E371" s="285"/>
      <c r="F371" s="285"/>
      <c r="G371" s="266" t="s">
        <v>40</v>
      </c>
      <c r="H371" s="68">
        <v>130</v>
      </c>
      <c r="I371" s="300"/>
      <c r="J371" s="364"/>
    </row>
    <row r="372" spans="1:10" x14ac:dyDescent="0.25">
      <c r="A372" s="353"/>
      <c r="B372" s="357"/>
      <c r="C372" s="357"/>
      <c r="D372" s="361"/>
      <c r="E372" s="285"/>
      <c r="F372" s="285"/>
      <c r="G372" s="266" t="s">
        <v>39</v>
      </c>
      <c r="H372" s="68">
        <f t="shared" ref="H372" si="39">H371+45</f>
        <v>175</v>
      </c>
      <c r="I372" s="300"/>
      <c r="J372" s="364"/>
    </row>
    <row r="373" spans="1:10" ht="15.75" thickBot="1" x14ac:dyDescent="0.3">
      <c r="A373" s="353"/>
      <c r="B373" s="357"/>
      <c r="C373" s="357"/>
      <c r="D373" s="361"/>
      <c r="E373" s="350"/>
      <c r="F373" s="350"/>
      <c r="G373" s="267" t="s">
        <v>41</v>
      </c>
      <c r="H373" s="269">
        <f t="shared" ref="H373" si="40">H371*0.95</f>
        <v>123.5</v>
      </c>
      <c r="I373" s="300"/>
      <c r="J373" s="364"/>
    </row>
    <row r="374" spans="1:10" x14ac:dyDescent="0.25">
      <c r="A374" s="353"/>
      <c r="B374" s="357"/>
      <c r="C374" s="357"/>
      <c r="D374" s="361"/>
      <c r="E374" s="284">
        <f>F369+1</f>
        <v>43103</v>
      </c>
      <c r="F374" s="284">
        <v>43190</v>
      </c>
      <c r="G374" s="162" t="s">
        <v>154</v>
      </c>
      <c r="H374" s="157">
        <f t="shared" ref="H374" si="41">H376/2</f>
        <v>52.5</v>
      </c>
      <c r="I374" s="300"/>
      <c r="J374" s="364"/>
    </row>
    <row r="375" spans="1:10" x14ac:dyDescent="0.25">
      <c r="A375" s="353"/>
      <c r="B375" s="357"/>
      <c r="C375" s="357"/>
      <c r="D375" s="361"/>
      <c r="E375" s="285"/>
      <c r="F375" s="285"/>
      <c r="G375" s="7" t="s">
        <v>153</v>
      </c>
      <c r="H375" s="68" t="e">
        <f>NA()</f>
        <v>#N/A</v>
      </c>
      <c r="I375" s="300"/>
      <c r="J375" s="364"/>
    </row>
    <row r="376" spans="1:10" x14ac:dyDescent="0.25">
      <c r="A376" s="353"/>
      <c r="B376" s="357"/>
      <c r="C376" s="357"/>
      <c r="D376" s="361"/>
      <c r="E376" s="285"/>
      <c r="F376" s="285"/>
      <c r="G376" s="266" t="s">
        <v>40</v>
      </c>
      <c r="H376" s="68">
        <v>105</v>
      </c>
      <c r="I376" s="300"/>
      <c r="J376" s="364"/>
    </row>
    <row r="377" spans="1:10" x14ac:dyDescent="0.25">
      <c r="A377" s="353"/>
      <c r="B377" s="357"/>
      <c r="C377" s="357"/>
      <c r="D377" s="361"/>
      <c r="E377" s="285"/>
      <c r="F377" s="285"/>
      <c r="G377" s="266" t="s">
        <v>39</v>
      </c>
      <c r="H377" s="68">
        <f t="shared" ref="H377" si="42">H376+45</f>
        <v>150</v>
      </c>
      <c r="I377" s="300"/>
      <c r="J377" s="364"/>
    </row>
    <row r="378" spans="1:10" ht="15.75" thickBot="1" x14ac:dyDescent="0.3">
      <c r="A378" s="353"/>
      <c r="B378" s="357"/>
      <c r="C378" s="357"/>
      <c r="D378" s="361"/>
      <c r="E378" s="350"/>
      <c r="F378" s="350"/>
      <c r="G378" s="267" t="s">
        <v>41</v>
      </c>
      <c r="H378" s="269">
        <f t="shared" ref="H378" si="43">H376*0.95</f>
        <v>99.75</v>
      </c>
      <c r="I378" s="300"/>
      <c r="J378" s="364"/>
    </row>
    <row r="379" spans="1:10" x14ac:dyDescent="0.25">
      <c r="A379" s="353"/>
      <c r="B379" s="357"/>
      <c r="C379" s="357"/>
      <c r="D379" s="361"/>
      <c r="E379" s="284">
        <f>F374+1</f>
        <v>43191</v>
      </c>
      <c r="F379" s="284">
        <v>42855</v>
      </c>
      <c r="G379" s="162" t="s">
        <v>154</v>
      </c>
      <c r="H379" s="157">
        <f t="shared" ref="H379" si="44">H381/2</f>
        <v>50</v>
      </c>
      <c r="I379" s="300"/>
      <c r="J379" s="364"/>
    </row>
    <row r="380" spans="1:10" x14ac:dyDescent="0.25">
      <c r="A380" s="353"/>
      <c r="B380" s="357"/>
      <c r="C380" s="357"/>
      <c r="D380" s="361"/>
      <c r="E380" s="285"/>
      <c r="F380" s="285"/>
      <c r="G380" s="7" t="s">
        <v>153</v>
      </c>
      <c r="H380" s="68" t="e">
        <f>NA()</f>
        <v>#N/A</v>
      </c>
      <c r="I380" s="300"/>
      <c r="J380" s="364"/>
    </row>
    <row r="381" spans="1:10" x14ac:dyDescent="0.25">
      <c r="A381" s="353"/>
      <c r="B381" s="357"/>
      <c r="C381" s="357"/>
      <c r="D381" s="361"/>
      <c r="E381" s="285"/>
      <c r="F381" s="285"/>
      <c r="G381" s="266" t="s">
        <v>40</v>
      </c>
      <c r="H381" s="68">
        <v>100</v>
      </c>
      <c r="I381" s="300"/>
      <c r="J381" s="364"/>
    </row>
    <row r="382" spans="1:10" x14ac:dyDescent="0.25">
      <c r="A382" s="353"/>
      <c r="B382" s="357"/>
      <c r="C382" s="357"/>
      <c r="D382" s="361"/>
      <c r="E382" s="285"/>
      <c r="F382" s="285"/>
      <c r="G382" s="266" t="s">
        <v>39</v>
      </c>
      <c r="H382" s="68">
        <f t="shared" ref="H382" si="45">H381+45</f>
        <v>145</v>
      </c>
      <c r="I382" s="300"/>
      <c r="J382" s="364"/>
    </row>
    <row r="383" spans="1:10" ht="15.75" thickBot="1" x14ac:dyDescent="0.3">
      <c r="A383" s="354"/>
      <c r="B383" s="358"/>
      <c r="C383" s="358"/>
      <c r="D383" s="308"/>
      <c r="E383" s="287"/>
      <c r="F383" s="287"/>
      <c r="G383" s="267" t="s">
        <v>41</v>
      </c>
      <c r="H383" s="269">
        <f t="shared" ref="H383" si="46">H381*0.95</f>
        <v>95</v>
      </c>
      <c r="I383" s="310"/>
      <c r="J383" s="364"/>
    </row>
    <row r="384" spans="1:10" ht="15.75" thickBot="1" x14ac:dyDescent="0.3">
      <c r="A384" s="18" t="s">
        <v>89</v>
      </c>
      <c r="B384" s="15" t="e">
        <f>NA()</f>
        <v>#N/A</v>
      </c>
      <c r="C384" s="15"/>
      <c r="D384" s="263"/>
      <c r="E384" s="259"/>
      <c r="F384" s="259"/>
      <c r="G384" s="263"/>
      <c r="H384" s="263"/>
      <c r="I384" s="262"/>
      <c r="J384" s="264"/>
    </row>
    <row r="385" spans="1:10" ht="15.75" thickBot="1" x14ac:dyDescent="0.3">
      <c r="A385" s="18" t="s">
        <v>332</v>
      </c>
      <c r="B385" s="15" t="e">
        <f>NA()</f>
        <v>#N/A</v>
      </c>
      <c r="C385" s="15"/>
      <c r="D385" s="263"/>
      <c r="E385" s="259"/>
      <c r="F385" s="259"/>
      <c r="G385" s="263"/>
      <c r="H385" s="263"/>
      <c r="I385" s="262"/>
      <c r="J385" s="264"/>
    </row>
    <row r="386" spans="1:10" x14ac:dyDescent="0.25">
      <c r="A386" s="333" t="s">
        <v>288</v>
      </c>
      <c r="B386" s="336" t="s">
        <v>37</v>
      </c>
      <c r="C386" s="336" t="s">
        <v>157</v>
      </c>
      <c r="D386" s="336" t="s">
        <v>340</v>
      </c>
      <c r="E386" s="298">
        <v>43040</v>
      </c>
      <c r="F386" s="298">
        <v>43044</v>
      </c>
      <c r="G386" s="51" t="s">
        <v>154</v>
      </c>
      <c r="H386" s="84">
        <f>H388/2</f>
        <v>67.5</v>
      </c>
      <c r="I386" s="371" t="s">
        <v>261</v>
      </c>
      <c r="J386" s="347"/>
    </row>
    <row r="387" spans="1:10" x14ac:dyDescent="0.25">
      <c r="A387" s="334"/>
      <c r="B387" s="337"/>
      <c r="C387" s="337"/>
      <c r="D387" s="337"/>
      <c r="E387" s="285"/>
      <c r="F387" s="285"/>
      <c r="G387" s="7" t="s">
        <v>153</v>
      </c>
      <c r="H387" s="68">
        <f>H388/2</f>
        <v>67.5</v>
      </c>
      <c r="I387" s="372"/>
      <c r="J387" s="348"/>
    </row>
    <row r="388" spans="1:10" x14ac:dyDescent="0.25">
      <c r="A388" s="334"/>
      <c r="B388" s="337"/>
      <c r="C388" s="337"/>
      <c r="D388" s="337"/>
      <c r="E388" s="285"/>
      <c r="F388" s="285"/>
      <c r="G388" s="137" t="s">
        <v>40</v>
      </c>
      <c r="H388" s="68">
        <f>H393+20</f>
        <v>135</v>
      </c>
      <c r="I388" s="372"/>
      <c r="J388" s="348"/>
    </row>
    <row r="389" spans="1:10" x14ac:dyDescent="0.25">
      <c r="A389" s="334"/>
      <c r="B389" s="337"/>
      <c r="C389" s="337"/>
      <c r="D389" s="337"/>
      <c r="E389" s="285"/>
      <c r="F389" s="285"/>
      <c r="G389" s="137" t="s">
        <v>39</v>
      </c>
      <c r="H389" s="68">
        <f>H388+95</f>
        <v>230</v>
      </c>
      <c r="I389" s="372"/>
      <c r="J389" s="348"/>
    </row>
    <row r="390" spans="1:10" x14ac:dyDescent="0.25">
      <c r="A390" s="334"/>
      <c r="B390" s="337"/>
      <c r="C390" s="337"/>
      <c r="D390" s="337"/>
      <c r="E390" s="370"/>
      <c r="F390" s="370"/>
      <c r="G390" s="138" t="s">
        <v>41</v>
      </c>
      <c r="H390" s="88">
        <f>H388*0.95</f>
        <v>128.25</v>
      </c>
      <c r="I390" s="372"/>
      <c r="J390" s="348"/>
    </row>
    <row r="391" spans="1:10" x14ac:dyDescent="0.25">
      <c r="A391" s="334"/>
      <c r="B391" s="337"/>
      <c r="C391" s="337"/>
      <c r="D391" s="337"/>
      <c r="E391" s="295">
        <f>F386+1</f>
        <v>43045</v>
      </c>
      <c r="F391" s="295">
        <v>43090</v>
      </c>
      <c r="G391" s="51" t="s">
        <v>154</v>
      </c>
      <c r="H391" s="84">
        <f t="shared" ref="H391" si="47">H393/2</f>
        <v>57.5</v>
      </c>
      <c r="I391" s="372"/>
      <c r="J391" s="348"/>
    </row>
    <row r="392" spans="1:10" x14ac:dyDescent="0.25">
      <c r="A392" s="334"/>
      <c r="B392" s="337"/>
      <c r="C392" s="337"/>
      <c r="D392" s="337"/>
      <c r="E392" s="285"/>
      <c r="F392" s="285"/>
      <c r="G392" s="7" t="s">
        <v>153</v>
      </c>
      <c r="H392" s="68">
        <f t="shared" ref="H392" si="48">H393/2</f>
        <v>57.5</v>
      </c>
      <c r="I392" s="372"/>
      <c r="J392" s="348"/>
    </row>
    <row r="393" spans="1:10" x14ac:dyDescent="0.25">
      <c r="A393" s="334"/>
      <c r="B393" s="337"/>
      <c r="C393" s="337"/>
      <c r="D393" s="337"/>
      <c r="E393" s="285"/>
      <c r="F393" s="285"/>
      <c r="G393" s="137" t="s">
        <v>40</v>
      </c>
      <c r="H393" s="68">
        <v>115</v>
      </c>
      <c r="I393" s="372"/>
      <c r="J393" s="348"/>
    </row>
    <row r="394" spans="1:10" x14ac:dyDescent="0.25">
      <c r="A394" s="334"/>
      <c r="B394" s="337"/>
      <c r="C394" s="337"/>
      <c r="D394" s="337"/>
      <c r="E394" s="285"/>
      <c r="F394" s="285"/>
      <c r="G394" s="137" t="s">
        <v>39</v>
      </c>
      <c r="H394" s="68">
        <f>H393+95</f>
        <v>210</v>
      </c>
      <c r="I394" s="372"/>
      <c r="J394" s="348"/>
    </row>
    <row r="395" spans="1:10" x14ac:dyDescent="0.25">
      <c r="A395" s="334"/>
      <c r="B395" s="337"/>
      <c r="C395" s="337"/>
      <c r="D395" s="337"/>
      <c r="E395" s="370"/>
      <c r="F395" s="370"/>
      <c r="G395" s="138" t="s">
        <v>41</v>
      </c>
      <c r="H395" s="88">
        <f t="shared" ref="H395" si="49">H393*0.95</f>
        <v>109.25</v>
      </c>
      <c r="I395" s="372"/>
      <c r="J395" s="348"/>
    </row>
    <row r="396" spans="1:10" x14ac:dyDescent="0.25">
      <c r="A396" s="334"/>
      <c r="B396" s="337"/>
      <c r="C396" s="337"/>
      <c r="D396" s="337"/>
      <c r="E396" s="295">
        <f>F391+1</f>
        <v>43091</v>
      </c>
      <c r="F396" s="295">
        <v>43103</v>
      </c>
      <c r="G396" s="51" t="s">
        <v>154</v>
      </c>
      <c r="H396" s="84">
        <f t="shared" ref="H396" si="50">H398/2</f>
        <v>70</v>
      </c>
      <c r="I396" s="372"/>
      <c r="J396" s="348"/>
    </row>
    <row r="397" spans="1:10" x14ac:dyDescent="0.25">
      <c r="A397" s="334"/>
      <c r="B397" s="337"/>
      <c r="C397" s="337"/>
      <c r="D397" s="337"/>
      <c r="E397" s="285"/>
      <c r="F397" s="285"/>
      <c r="G397" s="7" t="s">
        <v>153</v>
      </c>
      <c r="H397" s="68">
        <f t="shared" ref="H397" si="51">H398/2</f>
        <v>70</v>
      </c>
      <c r="I397" s="372"/>
      <c r="J397" s="348"/>
    </row>
    <row r="398" spans="1:10" x14ac:dyDescent="0.25">
      <c r="A398" s="334"/>
      <c r="B398" s="337"/>
      <c r="C398" s="337"/>
      <c r="D398" s="337"/>
      <c r="E398" s="285"/>
      <c r="F398" s="285"/>
      <c r="G398" s="137" t="s">
        <v>40</v>
      </c>
      <c r="H398" s="68">
        <v>140</v>
      </c>
      <c r="I398" s="372"/>
      <c r="J398" s="348"/>
    </row>
    <row r="399" spans="1:10" x14ac:dyDescent="0.25">
      <c r="A399" s="334"/>
      <c r="B399" s="337"/>
      <c r="C399" s="337"/>
      <c r="D399" s="337"/>
      <c r="E399" s="285"/>
      <c r="F399" s="285"/>
      <c r="G399" s="137" t="s">
        <v>39</v>
      </c>
      <c r="H399" s="68">
        <f>H398+95</f>
        <v>235</v>
      </c>
      <c r="I399" s="372"/>
      <c r="J399" s="348"/>
    </row>
    <row r="400" spans="1:10" x14ac:dyDescent="0.25">
      <c r="A400" s="334"/>
      <c r="B400" s="337"/>
      <c r="C400" s="337"/>
      <c r="D400" s="337"/>
      <c r="E400" s="370"/>
      <c r="F400" s="370"/>
      <c r="G400" s="138" t="s">
        <v>41</v>
      </c>
      <c r="H400" s="88">
        <f t="shared" ref="H400" si="52">H398*0.95</f>
        <v>133</v>
      </c>
      <c r="I400" s="372"/>
      <c r="J400" s="348"/>
    </row>
    <row r="401" spans="1:10" x14ac:dyDescent="0.25">
      <c r="A401" s="334"/>
      <c r="B401" s="337"/>
      <c r="C401" s="337"/>
      <c r="D401" s="337"/>
      <c r="E401" s="295">
        <f>F396+1</f>
        <v>43104</v>
      </c>
      <c r="F401" s="295">
        <v>43190</v>
      </c>
      <c r="G401" s="51" t="s">
        <v>154</v>
      </c>
      <c r="H401" s="84">
        <f t="shared" ref="H401" si="53">H403/2</f>
        <v>62.5</v>
      </c>
      <c r="I401" s="372"/>
      <c r="J401" s="348"/>
    </row>
    <row r="402" spans="1:10" x14ac:dyDescent="0.25">
      <c r="A402" s="334"/>
      <c r="B402" s="337"/>
      <c r="C402" s="337"/>
      <c r="D402" s="337"/>
      <c r="E402" s="285"/>
      <c r="F402" s="285"/>
      <c r="G402" s="7" t="s">
        <v>153</v>
      </c>
      <c r="H402" s="68">
        <f t="shared" ref="H402" si="54">H403/2</f>
        <v>62.5</v>
      </c>
      <c r="I402" s="372"/>
      <c r="J402" s="348"/>
    </row>
    <row r="403" spans="1:10" x14ac:dyDescent="0.25">
      <c r="A403" s="334"/>
      <c r="B403" s="337"/>
      <c r="C403" s="337"/>
      <c r="D403" s="337"/>
      <c r="E403" s="285"/>
      <c r="F403" s="285"/>
      <c r="G403" s="137" t="s">
        <v>40</v>
      </c>
      <c r="H403" s="68">
        <v>125</v>
      </c>
      <c r="I403" s="372"/>
      <c r="J403" s="348"/>
    </row>
    <row r="404" spans="1:10" x14ac:dyDescent="0.25">
      <c r="A404" s="334"/>
      <c r="B404" s="337"/>
      <c r="C404" s="337"/>
      <c r="D404" s="337"/>
      <c r="E404" s="285"/>
      <c r="F404" s="285"/>
      <c r="G404" s="137" t="s">
        <v>39</v>
      </c>
      <c r="H404" s="68">
        <f>H403+95</f>
        <v>220</v>
      </c>
      <c r="I404" s="372"/>
      <c r="J404" s="348"/>
    </row>
    <row r="405" spans="1:10" x14ac:dyDescent="0.25">
      <c r="A405" s="334"/>
      <c r="B405" s="337"/>
      <c r="C405" s="337"/>
      <c r="D405" s="337"/>
      <c r="E405" s="370"/>
      <c r="F405" s="370"/>
      <c r="G405" s="138" t="s">
        <v>41</v>
      </c>
      <c r="H405" s="88">
        <f t="shared" ref="H405" si="55">H403*0.95</f>
        <v>118.75</v>
      </c>
      <c r="I405" s="372"/>
      <c r="J405" s="348"/>
    </row>
    <row r="406" spans="1:10" x14ac:dyDescent="0.25">
      <c r="A406" s="334"/>
      <c r="B406" s="337"/>
      <c r="C406" s="337"/>
      <c r="D406" s="337"/>
      <c r="E406" s="295">
        <f>F401+1</f>
        <v>43191</v>
      </c>
      <c r="F406" s="295">
        <v>43220</v>
      </c>
      <c r="G406" s="51" t="s">
        <v>154</v>
      </c>
      <c r="H406" s="84">
        <f t="shared" ref="H406" si="56">H408/2</f>
        <v>57.5</v>
      </c>
      <c r="I406" s="372"/>
      <c r="J406" s="348"/>
    </row>
    <row r="407" spans="1:10" x14ac:dyDescent="0.25">
      <c r="A407" s="334"/>
      <c r="B407" s="337"/>
      <c r="C407" s="337"/>
      <c r="D407" s="337"/>
      <c r="E407" s="285"/>
      <c r="F407" s="285"/>
      <c r="G407" s="7" t="s">
        <v>153</v>
      </c>
      <c r="H407" s="68">
        <f t="shared" ref="H407" si="57">H408/2</f>
        <v>57.5</v>
      </c>
      <c r="I407" s="372"/>
      <c r="J407" s="348"/>
    </row>
    <row r="408" spans="1:10" x14ac:dyDescent="0.25">
      <c r="A408" s="334"/>
      <c r="B408" s="337"/>
      <c r="C408" s="337"/>
      <c r="D408" s="337"/>
      <c r="E408" s="285"/>
      <c r="F408" s="285"/>
      <c r="G408" s="137" t="s">
        <v>40</v>
      </c>
      <c r="H408" s="68">
        <v>115</v>
      </c>
      <c r="I408" s="372"/>
      <c r="J408" s="348"/>
    </row>
    <row r="409" spans="1:10" x14ac:dyDescent="0.25">
      <c r="A409" s="334"/>
      <c r="B409" s="337"/>
      <c r="C409" s="337"/>
      <c r="D409" s="337"/>
      <c r="E409" s="285"/>
      <c r="F409" s="285"/>
      <c r="G409" s="137" t="s">
        <v>39</v>
      </c>
      <c r="H409" s="68">
        <f>H408+95</f>
        <v>210</v>
      </c>
      <c r="I409" s="372"/>
      <c r="J409" s="348"/>
    </row>
    <row r="410" spans="1:10" ht="15.75" thickBot="1" x14ac:dyDescent="0.3">
      <c r="A410" s="334"/>
      <c r="B410" s="337"/>
      <c r="C410" s="337"/>
      <c r="D410" s="338"/>
      <c r="E410" s="296"/>
      <c r="F410" s="296"/>
      <c r="G410" s="138" t="s">
        <v>41</v>
      </c>
      <c r="H410" s="88">
        <f t="shared" ref="H410" si="58">H408*0.95</f>
        <v>109.25</v>
      </c>
      <c r="I410" s="372"/>
      <c r="J410" s="348"/>
    </row>
    <row r="411" spans="1:10" ht="15" customHeight="1" x14ac:dyDescent="0.25">
      <c r="A411" s="334"/>
      <c r="B411" s="337"/>
      <c r="C411" s="337"/>
      <c r="D411" s="337" t="s">
        <v>341</v>
      </c>
      <c r="E411" s="298">
        <v>43040</v>
      </c>
      <c r="F411" s="298">
        <v>43044</v>
      </c>
      <c r="G411" s="51" t="s">
        <v>154</v>
      </c>
      <c r="H411" s="84">
        <f>H413/2</f>
        <v>71.5</v>
      </c>
      <c r="I411" s="372"/>
      <c r="J411" s="348"/>
    </row>
    <row r="412" spans="1:10" x14ac:dyDescent="0.25">
      <c r="A412" s="334"/>
      <c r="B412" s="337"/>
      <c r="C412" s="337"/>
      <c r="D412" s="337"/>
      <c r="E412" s="285"/>
      <c r="F412" s="285"/>
      <c r="G412" s="7" t="s">
        <v>153</v>
      </c>
      <c r="H412" s="68">
        <f>H413/2</f>
        <v>71.5</v>
      </c>
      <c r="I412" s="372"/>
      <c r="J412" s="348"/>
    </row>
    <row r="413" spans="1:10" x14ac:dyDescent="0.25">
      <c r="A413" s="334"/>
      <c r="B413" s="337"/>
      <c r="C413" s="337"/>
      <c r="D413" s="337"/>
      <c r="E413" s="285"/>
      <c r="F413" s="285"/>
      <c r="G413" s="196" t="s">
        <v>40</v>
      </c>
      <c r="H413" s="68">
        <f>H418+20</f>
        <v>143</v>
      </c>
      <c r="I413" s="372"/>
      <c r="J413" s="348"/>
    </row>
    <row r="414" spans="1:10" x14ac:dyDescent="0.25">
      <c r="A414" s="334"/>
      <c r="B414" s="337"/>
      <c r="C414" s="337"/>
      <c r="D414" s="337"/>
      <c r="E414" s="285"/>
      <c r="F414" s="285"/>
      <c r="G414" s="196" t="s">
        <v>39</v>
      </c>
      <c r="H414" s="68">
        <f>H413+95</f>
        <v>238</v>
      </c>
      <c r="I414" s="372"/>
      <c r="J414" s="348"/>
    </row>
    <row r="415" spans="1:10" x14ac:dyDescent="0.25">
      <c r="A415" s="334"/>
      <c r="B415" s="337"/>
      <c r="C415" s="337"/>
      <c r="D415" s="337"/>
      <c r="E415" s="370"/>
      <c r="F415" s="370"/>
      <c r="G415" s="197" t="s">
        <v>41</v>
      </c>
      <c r="H415" s="88">
        <f>H413*0.95</f>
        <v>135.85</v>
      </c>
      <c r="I415" s="372"/>
      <c r="J415" s="348"/>
    </row>
    <row r="416" spans="1:10" x14ac:dyDescent="0.25">
      <c r="A416" s="334"/>
      <c r="B416" s="337"/>
      <c r="C416" s="337"/>
      <c r="D416" s="337"/>
      <c r="E416" s="295">
        <f>F411+1</f>
        <v>43045</v>
      </c>
      <c r="F416" s="295">
        <v>43090</v>
      </c>
      <c r="G416" s="51" t="s">
        <v>154</v>
      </c>
      <c r="H416" s="84">
        <f t="shared" ref="H416" si="59">H418/2</f>
        <v>61.5</v>
      </c>
      <c r="I416" s="372"/>
      <c r="J416" s="348"/>
    </row>
    <row r="417" spans="1:10" x14ac:dyDescent="0.25">
      <c r="A417" s="334"/>
      <c r="B417" s="337"/>
      <c r="C417" s="337"/>
      <c r="D417" s="337"/>
      <c r="E417" s="285"/>
      <c r="F417" s="285"/>
      <c r="G417" s="7" t="s">
        <v>153</v>
      </c>
      <c r="H417" s="68">
        <f t="shared" ref="H417" si="60">H418/2</f>
        <v>61.5</v>
      </c>
      <c r="I417" s="372"/>
      <c r="J417" s="348"/>
    </row>
    <row r="418" spans="1:10" x14ac:dyDescent="0.25">
      <c r="A418" s="334"/>
      <c r="B418" s="337"/>
      <c r="C418" s="337"/>
      <c r="D418" s="337"/>
      <c r="E418" s="285"/>
      <c r="F418" s="285"/>
      <c r="G418" s="196" t="s">
        <v>40</v>
      </c>
      <c r="H418" s="68">
        <v>123</v>
      </c>
      <c r="I418" s="372"/>
      <c r="J418" s="348"/>
    </row>
    <row r="419" spans="1:10" x14ac:dyDescent="0.25">
      <c r="A419" s="334"/>
      <c r="B419" s="337"/>
      <c r="C419" s="337"/>
      <c r="D419" s="337"/>
      <c r="E419" s="285"/>
      <c r="F419" s="285"/>
      <c r="G419" s="196" t="s">
        <v>39</v>
      </c>
      <c r="H419" s="68">
        <f>H418+95</f>
        <v>218</v>
      </c>
      <c r="I419" s="372"/>
      <c r="J419" s="348"/>
    </row>
    <row r="420" spans="1:10" x14ac:dyDescent="0.25">
      <c r="A420" s="334"/>
      <c r="B420" s="337"/>
      <c r="C420" s="337"/>
      <c r="D420" s="337"/>
      <c r="E420" s="370"/>
      <c r="F420" s="370"/>
      <c r="G420" s="197" t="s">
        <v>41</v>
      </c>
      <c r="H420" s="88">
        <f t="shared" ref="H420" si="61">H418*0.95</f>
        <v>116.85</v>
      </c>
      <c r="I420" s="372"/>
      <c r="J420" s="348"/>
    </row>
    <row r="421" spans="1:10" x14ac:dyDescent="0.25">
      <c r="A421" s="334"/>
      <c r="B421" s="337"/>
      <c r="C421" s="337"/>
      <c r="D421" s="337"/>
      <c r="E421" s="295">
        <f>F416+1</f>
        <v>43091</v>
      </c>
      <c r="F421" s="295">
        <v>43103</v>
      </c>
      <c r="G421" s="51" t="s">
        <v>154</v>
      </c>
      <c r="H421" s="84">
        <f t="shared" ref="H421" si="62">H423/2</f>
        <v>74</v>
      </c>
      <c r="I421" s="372"/>
      <c r="J421" s="348"/>
    </row>
    <row r="422" spans="1:10" x14ac:dyDescent="0.25">
      <c r="A422" s="334"/>
      <c r="B422" s="337"/>
      <c r="C422" s="337"/>
      <c r="D422" s="337"/>
      <c r="E422" s="285"/>
      <c r="F422" s="285"/>
      <c r="G422" s="7" t="s">
        <v>153</v>
      </c>
      <c r="H422" s="68">
        <f t="shared" ref="H422" si="63">H423/2</f>
        <v>74</v>
      </c>
      <c r="I422" s="372"/>
      <c r="J422" s="348"/>
    </row>
    <row r="423" spans="1:10" x14ac:dyDescent="0.25">
      <c r="A423" s="334"/>
      <c r="B423" s="337"/>
      <c r="C423" s="337"/>
      <c r="D423" s="337"/>
      <c r="E423" s="285"/>
      <c r="F423" s="285"/>
      <c r="G423" s="196" t="s">
        <v>40</v>
      </c>
      <c r="H423" s="68">
        <v>148</v>
      </c>
      <c r="I423" s="372"/>
      <c r="J423" s="348"/>
    </row>
    <row r="424" spans="1:10" x14ac:dyDescent="0.25">
      <c r="A424" s="334"/>
      <c r="B424" s="337"/>
      <c r="C424" s="337"/>
      <c r="D424" s="337"/>
      <c r="E424" s="285"/>
      <c r="F424" s="285"/>
      <c r="G424" s="196" t="s">
        <v>39</v>
      </c>
      <c r="H424" s="68">
        <f>H423+95</f>
        <v>243</v>
      </c>
      <c r="I424" s="372"/>
      <c r="J424" s="348"/>
    </row>
    <row r="425" spans="1:10" x14ac:dyDescent="0.25">
      <c r="A425" s="334"/>
      <c r="B425" s="337"/>
      <c r="C425" s="337"/>
      <c r="D425" s="337"/>
      <c r="E425" s="370"/>
      <c r="F425" s="370"/>
      <c r="G425" s="197" t="s">
        <v>41</v>
      </c>
      <c r="H425" s="88">
        <f t="shared" ref="H425" si="64">H423*0.95</f>
        <v>140.6</v>
      </c>
      <c r="I425" s="372"/>
      <c r="J425" s="348"/>
    </row>
    <row r="426" spans="1:10" x14ac:dyDescent="0.25">
      <c r="A426" s="334"/>
      <c r="B426" s="337"/>
      <c r="C426" s="337"/>
      <c r="D426" s="337"/>
      <c r="E426" s="295">
        <f>F421+1</f>
        <v>43104</v>
      </c>
      <c r="F426" s="295">
        <v>43190</v>
      </c>
      <c r="G426" s="51" t="s">
        <v>154</v>
      </c>
      <c r="H426" s="84">
        <f t="shared" ref="H426" si="65">H428/2</f>
        <v>66.5</v>
      </c>
      <c r="I426" s="372"/>
      <c r="J426" s="348"/>
    </row>
    <row r="427" spans="1:10" x14ac:dyDescent="0.25">
      <c r="A427" s="334"/>
      <c r="B427" s="337"/>
      <c r="C427" s="337"/>
      <c r="D427" s="337"/>
      <c r="E427" s="285"/>
      <c r="F427" s="285"/>
      <c r="G427" s="7" t="s">
        <v>153</v>
      </c>
      <c r="H427" s="68">
        <f t="shared" ref="H427" si="66">H428/2</f>
        <v>66.5</v>
      </c>
      <c r="I427" s="372"/>
      <c r="J427" s="348"/>
    </row>
    <row r="428" spans="1:10" x14ac:dyDescent="0.25">
      <c r="A428" s="334"/>
      <c r="B428" s="337"/>
      <c r="C428" s="337"/>
      <c r="D428" s="337"/>
      <c r="E428" s="285"/>
      <c r="F428" s="285"/>
      <c r="G428" s="196" t="s">
        <v>40</v>
      </c>
      <c r="H428" s="68">
        <v>133</v>
      </c>
      <c r="I428" s="372"/>
      <c r="J428" s="348"/>
    </row>
    <row r="429" spans="1:10" x14ac:dyDescent="0.25">
      <c r="A429" s="334"/>
      <c r="B429" s="337"/>
      <c r="C429" s="337"/>
      <c r="D429" s="337"/>
      <c r="E429" s="285"/>
      <c r="F429" s="285"/>
      <c r="G429" s="196" t="s">
        <v>39</v>
      </c>
      <c r="H429" s="68">
        <f>H428+95</f>
        <v>228</v>
      </c>
      <c r="I429" s="372"/>
      <c r="J429" s="348"/>
    </row>
    <row r="430" spans="1:10" x14ac:dyDescent="0.25">
      <c r="A430" s="334"/>
      <c r="B430" s="337"/>
      <c r="C430" s="337"/>
      <c r="D430" s="337"/>
      <c r="E430" s="370"/>
      <c r="F430" s="370"/>
      <c r="G430" s="197" t="s">
        <v>41</v>
      </c>
      <c r="H430" s="88">
        <f t="shared" ref="H430" si="67">H428*0.95</f>
        <v>126.35</v>
      </c>
      <c r="I430" s="372"/>
      <c r="J430" s="348"/>
    </row>
    <row r="431" spans="1:10" x14ac:dyDescent="0.25">
      <c r="A431" s="334"/>
      <c r="B431" s="337"/>
      <c r="C431" s="337"/>
      <c r="D431" s="337"/>
      <c r="E431" s="295">
        <f>F426+1</f>
        <v>43191</v>
      </c>
      <c r="F431" s="295">
        <v>43220</v>
      </c>
      <c r="G431" s="51" t="s">
        <v>154</v>
      </c>
      <c r="H431" s="84">
        <f t="shared" ref="H431" si="68">H433/2</f>
        <v>61.5</v>
      </c>
      <c r="I431" s="372"/>
      <c r="J431" s="348"/>
    </row>
    <row r="432" spans="1:10" x14ac:dyDescent="0.25">
      <c r="A432" s="334"/>
      <c r="B432" s="337"/>
      <c r="C432" s="337"/>
      <c r="D432" s="337"/>
      <c r="E432" s="285"/>
      <c r="F432" s="285"/>
      <c r="G432" s="7" t="s">
        <v>153</v>
      </c>
      <c r="H432" s="68">
        <f t="shared" ref="H432" si="69">H433/2</f>
        <v>61.5</v>
      </c>
      <c r="I432" s="372"/>
      <c r="J432" s="348"/>
    </row>
    <row r="433" spans="1:10" x14ac:dyDescent="0.25">
      <c r="A433" s="334"/>
      <c r="B433" s="337"/>
      <c r="C433" s="337"/>
      <c r="D433" s="337"/>
      <c r="E433" s="285"/>
      <c r="F433" s="285"/>
      <c r="G433" s="196" t="s">
        <v>40</v>
      </c>
      <c r="H433" s="68">
        <v>123</v>
      </c>
      <c r="I433" s="372"/>
      <c r="J433" s="348"/>
    </row>
    <row r="434" spans="1:10" x14ac:dyDescent="0.25">
      <c r="A434" s="334"/>
      <c r="B434" s="337"/>
      <c r="C434" s="337"/>
      <c r="D434" s="337"/>
      <c r="E434" s="285"/>
      <c r="F434" s="285"/>
      <c r="G434" s="196" t="s">
        <v>39</v>
      </c>
      <c r="H434" s="68">
        <f>H433+95</f>
        <v>218</v>
      </c>
      <c r="I434" s="372"/>
      <c r="J434" s="348"/>
    </row>
    <row r="435" spans="1:10" ht="15.75" thickBot="1" x14ac:dyDescent="0.3">
      <c r="A435" s="334"/>
      <c r="B435" s="337"/>
      <c r="C435" s="337"/>
      <c r="D435" s="337"/>
      <c r="E435" s="285"/>
      <c r="F435" s="285"/>
      <c r="G435" s="278" t="s">
        <v>41</v>
      </c>
      <c r="H435" s="68">
        <f t="shared" ref="H435" si="70">H433*0.95</f>
        <v>116.85</v>
      </c>
      <c r="I435" s="372"/>
      <c r="J435" s="348"/>
    </row>
    <row r="436" spans="1:10" x14ac:dyDescent="0.25">
      <c r="A436" s="384" t="s">
        <v>333</v>
      </c>
      <c r="B436" s="385" t="s">
        <v>37</v>
      </c>
      <c r="C436" s="385" t="s">
        <v>157</v>
      </c>
      <c r="D436" s="385" t="s">
        <v>337</v>
      </c>
      <c r="E436" s="387">
        <v>43089</v>
      </c>
      <c r="F436" s="387">
        <v>43092</v>
      </c>
      <c r="G436" s="282" t="s">
        <v>154</v>
      </c>
      <c r="H436" s="68" t="e">
        <f>NA()</f>
        <v>#N/A</v>
      </c>
      <c r="I436" s="382"/>
      <c r="J436" s="383" t="s">
        <v>409</v>
      </c>
    </row>
    <row r="437" spans="1:10" x14ac:dyDescent="0.25">
      <c r="A437" s="334"/>
      <c r="B437" s="337"/>
      <c r="C437" s="337"/>
      <c r="D437" s="337"/>
      <c r="E437" s="285"/>
      <c r="F437" s="285"/>
      <c r="G437" s="7" t="s">
        <v>153</v>
      </c>
      <c r="H437" s="68" t="e">
        <f>NA()</f>
        <v>#N/A</v>
      </c>
      <c r="I437" s="372"/>
      <c r="J437" s="348"/>
    </row>
    <row r="438" spans="1:10" x14ac:dyDescent="0.25">
      <c r="A438" s="334"/>
      <c r="B438" s="337"/>
      <c r="C438" s="337"/>
      <c r="D438" s="337"/>
      <c r="E438" s="285"/>
      <c r="F438" s="285"/>
      <c r="G438" s="278" t="s">
        <v>40</v>
      </c>
      <c r="H438" s="68">
        <v>145</v>
      </c>
      <c r="I438" s="372"/>
      <c r="J438" s="348"/>
    </row>
    <row r="439" spans="1:10" x14ac:dyDescent="0.25">
      <c r="A439" s="334"/>
      <c r="B439" s="337"/>
      <c r="C439" s="337"/>
      <c r="D439" s="337"/>
      <c r="E439" s="285"/>
      <c r="F439" s="285"/>
      <c r="G439" s="278" t="s">
        <v>39</v>
      </c>
      <c r="H439" s="68">
        <f>H438+(H438*0.8)</f>
        <v>261</v>
      </c>
      <c r="I439" s="372"/>
      <c r="J439" s="348"/>
    </row>
    <row r="440" spans="1:10" x14ac:dyDescent="0.25">
      <c r="A440" s="334"/>
      <c r="B440" s="337"/>
      <c r="C440" s="337"/>
      <c r="D440" s="337"/>
      <c r="E440" s="350"/>
      <c r="F440" s="350"/>
      <c r="G440" s="267" t="s">
        <v>41</v>
      </c>
      <c r="H440" s="68" t="e">
        <f>NA()</f>
        <v>#N/A</v>
      </c>
      <c r="I440" s="372"/>
      <c r="J440" s="348"/>
    </row>
    <row r="441" spans="1:10" x14ac:dyDescent="0.25">
      <c r="A441" s="334"/>
      <c r="B441" s="337"/>
      <c r="C441" s="337"/>
      <c r="D441" s="337"/>
      <c r="E441" s="284">
        <f>F436+1</f>
        <v>43093</v>
      </c>
      <c r="F441" s="284">
        <v>43093</v>
      </c>
      <c r="G441" s="162" t="s">
        <v>154</v>
      </c>
      <c r="H441" s="68" t="e">
        <f>NA()</f>
        <v>#N/A</v>
      </c>
      <c r="I441" s="372"/>
      <c r="J441" s="348"/>
    </row>
    <row r="442" spans="1:10" x14ac:dyDescent="0.25">
      <c r="A442" s="334"/>
      <c r="B442" s="337"/>
      <c r="C442" s="337"/>
      <c r="D442" s="337"/>
      <c r="E442" s="285"/>
      <c r="F442" s="285"/>
      <c r="G442" s="7" t="s">
        <v>153</v>
      </c>
      <c r="H442" s="68" t="e">
        <f>NA()</f>
        <v>#N/A</v>
      </c>
      <c r="I442" s="372"/>
      <c r="J442" s="348"/>
    </row>
    <row r="443" spans="1:10" x14ac:dyDescent="0.25">
      <c r="A443" s="334"/>
      <c r="B443" s="337"/>
      <c r="C443" s="337"/>
      <c r="D443" s="337"/>
      <c r="E443" s="285"/>
      <c r="F443" s="285"/>
      <c r="G443" s="278" t="s">
        <v>40</v>
      </c>
      <c r="H443" s="68">
        <f>H438+32</f>
        <v>177</v>
      </c>
      <c r="I443" s="372"/>
      <c r="J443" s="348"/>
    </row>
    <row r="444" spans="1:10" x14ac:dyDescent="0.25">
      <c r="A444" s="334"/>
      <c r="B444" s="337"/>
      <c r="C444" s="337"/>
      <c r="D444" s="337"/>
      <c r="E444" s="285"/>
      <c r="F444" s="285"/>
      <c r="G444" s="278" t="s">
        <v>39</v>
      </c>
      <c r="H444" s="68">
        <f>H443+(H443*0.8)</f>
        <v>318.60000000000002</v>
      </c>
      <c r="I444" s="372"/>
      <c r="J444" s="348"/>
    </row>
    <row r="445" spans="1:10" x14ac:dyDescent="0.25">
      <c r="A445" s="334"/>
      <c r="B445" s="337"/>
      <c r="C445" s="337"/>
      <c r="D445" s="337"/>
      <c r="E445" s="350"/>
      <c r="F445" s="350"/>
      <c r="G445" s="267" t="s">
        <v>41</v>
      </c>
      <c r="H445" s="68" t="e">
        <f>NA()</f>
        <v>#N/A</v>
      </c>
      <c r="I445" s="372"/>
      <c r="J445" s="348"/>
    </row>
    <row r="446" spans="1:10" x14ac:dyDescent="0.25">
      <c r="A446" s="334"/>
      <c r="B446" s="337"/>
      <c r="C446" s="337"/>
      <c r="D446" s="337"/>
      <c r="E446" s="284">
        <f>F441+1</f>
        <v>43094</v>
      </c>
      <c r="F446" s="284">
        <v>43099</v>
      </c>
      <c r="G446" s="162" t="s">
        <v>154</v>
      </c>
      <c r="H446" s="68" t="e">
        <f>NA()</f>
        <v>#N/A</v>
      </c>
      <c r="I446" s="372"/>
      <c r="J446" s="348"/>
    </row>
    <row r="447" spans="1:10" x14ac:dyDescent="0.25">
      <c r="A447" s="334"/>
      <c r="B447" s="337"/>
      <c r="C447" s="337"/>
      <c r="D447" s="337"/>
      <c r="E447" s="285"/>
      <c r="F447" s="285"/>
      <c r="G447" s="7" t="s">
        <v>153</v>
      </c>
      <c r="H447" s="68" t="e">
        <f>NA()</f>
        <v>#N/A</v>
      </c>
      <c r="I447" s="372"/>
      <c r="J447" s="348"/>
    </row>
    <row r="448" spans="1:10" x14ac:dyDescent="0.25">
      <c r="A448" s="334"/>
      <c r="B448" s="337"/>
      <c r="C448" s="337"/>
      <c r="D448" s="337"/>
      <c r="E448" s="285"/>
      <c r="F448" s="285"/>
      <c r="G448" s="278" t="s">
        <v>40</v>
      </c>
      <c r="H448" s="68">
        <f>H438</f>
        <v>145</v>
      </c>
      <c r="I448" s="372"/>
      <c r="J448" s="348"/>
    </row>
    <row r="449" spans="1:10" x14ac:dyDescent="0.25">
      <c r="A449" s="334"/>
      <c r="B449" s="337"/>
      <c r="C449" s="337"/>
      <c r="D449" s="337"/>
      <c r="E449" s="285"/>
      <c r="F449" s="285"/>
      <c r="G449" s="278" t="s">
        <v>39</v>
      </c>
      <c r="H449" s="68">
        <f>H448+(H448*0.8)</f>
        <v>261</v>
      </c>
      <c r="I449" s="372"/>
      <c r="J449" s="348"/>
    </row>
    <row r="450" spans="1:10" x14ac:dyDescent="0.25">
      <c r="A450" s="334"/>
      <c r="B450" s="337"/>
      <c r="C450" s="337"/>
      <c r="D450" s="337"/>
      <c r="E450" s="350"/>
      <c r="F450" s="350"/>
      <c r="G450" s="267" t="s">
        <v>41</v>
      </c>
      <c r="H450" s="68" t="e">
        <f>NA()</f>
        <v>#N/A</v>
      </c>
      <c r="I450" s="372"/>
      <c r="J450" s="348"/>
    </row>
    <row r="451" spans="1:10" x14ac:dyDescent="0.25">
      <c r="A451" s="334"/>
      <c r="B451" s="337"/>
      <c r="C451" s="337"/>
      <c r="D451" s="337"/>
      <c r="E451" s="284">
        <f>F446+1</f>
        <v>43100</v>
      </c>
      <c r="F451" s="284">
        <v>43100</v>
      </c>
      <c r="G451" s="162" t="s">
        <v>154</v>
      </c>
      <c r="H451" s="68" t="e">
        <f>NA()</f>
        <v>#N/A</v>
      </c>
      <c r="I451" s="372"/>
      <c r="J451" s="348"/>
    </row>
    <row r="452" spans="1:10" x14ac:dyDescent="0.25">
      <c r="A452" s="334"/>
      <c r="B452" s="337"/>
      <c r="C452" s="337"/>
      <c r="D452" s="337"/>
      <c r="E452" s="285"/>
      <c r="F452" s="285"/>
      <c r="G452" s="7" t="s">
        <v>153</v>
      </c>
      <c r="H452" s="68" t="e">
        <f>NA()</f>
        <v>#N/A</v>
      </c>
      <c r="I452" s="372"/>
      <c r="J452" s="348"/>
    </row>
    <row r="453" spans="1:10" x14ac:dyDescent="0.25">
      <c r="A453" s="334"/>
      <c r="B453" s="337"/>
      <c r="C453" s="337"/>
      <c r="D453" s="337"/>
      <c r="E453" s="285"/>
      <c r="F453" s="285"/>
      <c r="G453" s="278" t="s">
        <v>40</v>
      </c>
      <c r="H453" s="68">
        <f>H448+42</f>
        <v>187</v>
      </c>
      <c r="I453" s="372"/>
      <c r="J453" s="348"/>
    </row>
    <row r="454" spans="1:10" x14ac:dyDescent="0.25">
      <c r="A454" s="334"/>
      <c r="B454" s="337"/>
      <c r="C454" s="337"/>
      <c r="D454" s="337"/>
      <c r="E454" s="285"/>
      <c r="F454" s="285"/>
      <c r="G454" s="278" t="s">
        <v>39</v>
      </c>
      <c r="H454" s="68">
        <f>H453+(H453*0.8)</f>
        <v>336.6</v>
      </c>
      <c r="I454" s="372"/>
      <c r="J454" s="348"/>
    </row>
    <row r="455" spans="1:10" x14ac:dyDescent="0.25">
      <c r="A455" s="334"/>
      <c r="B455" s="337"/>
      <c r="C455" s="337"/>
      <c r="D455" s="337"/>
      <c r="E455" s="350"/>
      <c r="F455" s="350"/>
      <c r="G455" s="267" t="s">
        <v>41</v>
      </c>
      <c r="H455" s="68" t="e">
        <f>NA()</f>
        <v>#N/A</v>
      </c>
      <c r="I455" s="372"/>
      <c r="J455" s="348"/>
    </row>
    <row r="456" spans="1:10" x14ac:dyDescent="0.25">
      <c r="A456" s="334"/>
      <c r="B456" s="337"/>
      <c r="C456" s="337"/>
      <c r="D456" s="337"/>
      <c r="E456" s="284">
        <f>F451+1</f>
        <v>43101</v>
      </c>
      <c r="F456" s="284">
        <v>43102</v>
      </c>
      <c r="G456" s="162" t="s">
        <v>154</v>
      </c>
      <c r="H456" s="68" t="e">
        <f>NA()</f>
        <v>#N/A</v>
      </c>
      <c r="I456" s="372"/>
      <c r="J456" s="348"/>
    </row>
    <row r="457" spans="1:10" x14ac:dyDescent="0.25">
      <c r="A457" s="334"/>
      <c r="B457" s="337"/>
      <c r="C457" s="337"/>
      <c r="D457" s="337"/>
      <c r="E457" s="285"/>
      <c r="F457" s="285"/>
      <c r="G457" s="7" t="s">
        <v>153</v>
      </c>
      <c r="H457" s="68" t="e">
        <f>NA()</f>
        <v>#N/A</v>
      </c>
      <c r="I457" s="372"/>
      <c r="J457" s="348"/>
    </row>
    <row r="458" spans="1:10" x14ac:dyDescent="0.25">
      <c r="A458" s="334"/>
      <c r="B458" s="337"/>
      <c r="C458" s="337"/>
      <c r="D458" s="337"/>
      <c r="E458" s="285"/>
      <c r="F458" s="285"/>
      <c r="G458" s="278" t="s">
        <v>40</v>
      </c>
      <c r="H458" s="68">
        <v>145</v>
      </c>
      <c r="I458" s="372"/>
      <c r="J458" s="348"/>
    </row>
    <row r="459" spans="1:10" x14ac:dyDescent="0.25">
      <c r="A459" s="334"/>
      <c r="B459" s="337"/>
      <c r="C459" s="337"/>
      <c r="D459" s="337"/>
      <c r="E459" s="285"/>
      <c r="F459" s="285"/>
      <c r="G459" s="278" t="s">
        <v>39</v>
      </c>
      <c r="H459" s="68">
        <f>H458+(H458*0.8)</f>
        <v>261</v>
      </c>
      <c r="I459" s="372"/>
      <c r="J459" s="348"/>
    </row>
    <row r="460" spans="1:10" x14ac:dyDescent="0.25">
      <c r="A460" s="334"/>
      <c r="B460" s="337"/>
      <c r="C460" s="337"/>
      <c r="D460" s="337"/>
      <c r="E460" s="350"/>
      <c r="F460" s="350"/>
      <c r="G460" s="267" t="s">
        <v>41</v>
      </c>
      <c r="H460" s="68" t="e">
        <f>NA()</f>
        <v>#N/A</v>
      </c>
      <c r="I460" s="372"/>
      <c r="J460" s="348"/>
    </row>
    <row r="461" spans="1:10" x14ac:dyDescent="0.25">
      <c r="A461" s="334"/>
      <c r="B461" s="337"/>
      <c r="C461" s="337"/>
      <c r="D461" s="337"/>
      <c r="E461" s="284">
        <f>F456+1</f>
        <v>43103</v>
      </c>
      <c r="F461" s="284">
        <v>43220</v>
      </c>
      <c r="G461" s="162" t="s">
        <v>154</v>
      </c>
      <c r="H461" s="68" t="e">
        <f>NA()</f>
        <v>#N/A</v>
      </c>
      <c r="I461" s="372"/>
      <c r="J461" s="348"/>
    </row>
    <row r="462" spans="1:10" x14ac:dyDescent="0.25">
      <c r="A462" s="334"/>
      <c r="B462" s="337"/>
      <c r="C462" s="337"/>
      <c r="D462" s="337"/>
      <c r="E462" s="285"/>
      <c r="F462" s="285"/>
      <c r="G462" s="7" t="s">
        <v>153</v>
      </c>
      <c r="H462" s="68" t="e">
        <f>NA()</f>
        <v>#N/A</v>
      </c>
      <c r="I462" s="372"/>
      <c r="J462" s="348"/>
    </row>
    <row r="463" spans="1:10" x14ac:dyDescent="0.25">
      <c r="A463" s="334"/>
      <c r="B463" s="337"/>
      <c r="C463" s="337"/>
      <c r="D463" s="337"/>
      <c r="E463" s="285"/>
      <c r="F463" s="285"/>
      <c r="G463" s="278" t="s">
        <v>40</v>
      </c>
      <c r="H463" s="68">
        <v>115</v>
      </c>
      <c r="I463" s="372"/>
      <c r="J463" s="348"/>
    </row>
    <row r="464" spans="1:10" x14ac:dyDescent="0.25">
      <c r="A464" s="334"/>
      <c r="B464" s="337"/>
      <c r="C464" s="337"/>
      <c r="D464" s="337"/>
      <c r="E464" s="285"/>
      <c r="F464" s="285"/>
      <c r="G464" s="278" t="s">
        <v>39</v>
      </c>
      <c r="H464" s="68">
        <f>H463+(H463*0.5)</f>
        <v>172.5</v>
      </c>
      <c r="I464" s="372"/>
      <c r="J464" s="348"/>
    </row>
    <row r="465" spans="1:10" ht="15.75" thickBot="1" x14ac:dyDescent="0.3">
      <c r="A465" s="334"/>
      <c r="B465" s="337"/>
      <c r="C465" s="337"/>
      <c r="D465" s="386"/>
      <c r="E465" s="350"/>
      <c r="F465" s="350"/>
      <c r="G465" s="267" t="s">
        <v>41</v>
      </c>
      <c r="H465" s="68" t="e">
        <f>NA()</f>
        <v>#N/A</v>
      </c>
      <c r="I465" s="372"/>
      <c r="J465" s="348"/>
    </row>
    <row r="466" spans="1:10" x14ac:dyDescent="0.25">
      <c r="A466" s="334"/>
      <c r="B466" s="337"/>
      <c r="C466" s="337"/>
      <c r="D466" s="388" t="s">
        <v>43</v>
      </c>
      <c r="E466" s="294">
        <v>43089</v>
      </c>
      <c r="F466" s="294">
        <v>43092</v>
      </c>
      <c r="G466" s="162" t="s">
        <v>154</v>
      </c>
      <c r="H466" s="277">
        <f>H468/2</f>
        <v>82.5</v>
      </c>
      <c r="I466" s="372"/>
      <c r="J466" s="348"/>
    </row>
    <row r="467" spans="1:10" x14ac:dyDescent="0.25">
      <c r="A467" s="334"/>
      <c r="B467" s="337"/>
      <c r="C467" s="337"/>
      <c r="D467" s="337"/>
      <c r="E467" s="285"/>
      <c r="F467" s="285"/>
      <c r="G467" s="7" t="s">
        <v>153</v>
      </c>
      <c r="H467" s="68" t="e">
        <f>NA()</f>
        <v>#N/A</v>
      </c>
      <c r="I467" s="372"/>
      <c r="J467" s="348"/>
    </row>
    <row r="468" spans="1:10" x14ac:dyDescent="0.25">
      <c r="A468" s="334"/>
      <c r="B468" s="337"/>
      <c r="C468" s="337"/>
      <c r="D468" s="337"/>
      <c r="E468" s="285"/>
      <c r="F468" s="285"/>
      <c r="G468" s="278" t="s">
        <v>40</v>
      </c>
      <c r="H468" s="68">
        <v>165</v>
      </c>
      <c r="I468" s="372"/>
      <c r="J468" s="348"/>
    </row>
    <row r="469" spans="1:10" x14ac:dyDescent="0.25">
      <c r="A469" s="334"/>
      <c r="B469" s="337"/>
      <c r="C469" s="337"/>
      <c r="D469" s="337"/>
      <c r="E469" s="285"/>
      <c r="F469" s="285"/>
      <c r="G469" s="278" t="s">
        <v>39</v>
      </c>
      <c r="H469" s="68">
        <f>H468+(H468*0.8)</f>
        <v>297</v>
      </c>
      <c r="I469" s="372"/>
      <c r="J469" s="348"/>
    </row>
    <row r="470" spans="1:10" x14ac:dyDescent="0.25">
      <c r="A470" s="334"/>
      <c r="B470" s="337"/>
      <c r="C470" s="337"/>
      <c r="D470" s="337"/>
      <c r="E470" s="350"/>
      <c r="F470" s="350"/>
      <c r="G470" s="267" t="s">
        <v>41</v>
      </c>
      <c r="H470" s="269">
        <f>H468*0.9</f>
        <v>148.5</v>
      </c>
      <c r="I470" s="372"/>
      <c r="J470" s="348"/>
    </row>
    <row r="471" spans="1:10" x14ac:dyDescent="0.25">
      <c r="A471" s="334"/>
      <c r="B471" s="337"/>
      <c r="C471" s="337"/>
      <c r="D471" s="337"/>
      <c r="E471" s="284">
        <f>F466+1</f>
        <v>43093</v>
      </c>
      <c r="F471" s="284">
        <v>43093</v>
      </c>
      <c r="G471" s="162" t="s">
        <v>154</v>
      </c>
      <c r="H471" s="277">
        <f t="shared" ref="H471" si="71">H473/2</f>
        <v>98.5</v>
      </c>
      <c r="I471" s="372"/>
      <c r="J471" s="348"/>
    </row>
    <row r="472" spans="1:10" x14ac:dyDescent="0.25">
      <c r="A472" s="334"/>
      <c r="B472" s="337"/>
      <c r="C472" s="337"/>
      <c r="D472" s="337"/>
      <c r="E472" s="285"/>
      <c r="F472" s="285"/>
      <c r="G472" s="7" t="s">
        <v>153</v>
      </c>
      <c r="H472" s="68" t="e">
        <f>NA()</f>
        <v>#N/A</v>
      </c>
      <c r="I472" s="372"/>
      <c r="J472" s="348"/>
    </row>
    <row r="473" spans="1:10" x14ac:dyDescent="0.25">
      <c r="A473" s="334"/>
      <c r="B473" s="337"/>
      <c r="C473" s="337"/>
      <c r="D473" s="337"/>
      <c r="E473" s="285"/>
      <c r="F473" s="285"/>
      <c r="G473" s="278" t="s">
        <v>40</v>
      </c>
      <c r="H473" s="68">
        <f>H468+32</f>
        <v>197</v>
      </c>
      <c r="I473" s="372"/>
      <c r="J473" s="348"/>
    </row>
    <row r="474" spans="1:10" x14ac:dyDescent="0.25">
      <c r="A474" s="334"/>
      <c r="B474" s="337"/>
      <c r="C474" s="337"/>
      <c r="D474" s="337"/>
      <c r="E474" s="285"/>
      <c r="F474" s="285"/>
      <c r="G474" s="278" t="s">
        <v>39</v>
      </c>
      <c r="H474" s="68">
        <f>H473+(H473*0.8)</f>
        <v>354.6</v>
      </c>
      <c r="I474" s="372"/>
      <c r="J474" s="348"/>
    </row>
    <row r="475" spans="1:10" x14ac:dyDescent="0.25">
      <c r="A475" s="334"/>
      <c r="B475" s="337"/>
      <c r="C475" s="337"/>
      <c r="D475" s="337"/>
      <c r="E475" s="350"/>
      <c r="F475" s="350"/>
      <c r="G475" s="267" t="s">
        <v>41</v>
      </c>
      <c r="H475" s="269">
        <f>H473*0.9</f>
        <v>177.3</v>
      </c>
      <c r="I475" s="372"/>
      <c r="J475" s="348"/>
    </row>
    <row r="476" spans="1:10" x14ac:dyDescent="0.25">
      <c r="A476" s="334"/>
      <c r="B476" s="337"/>
      <c r="C476" s="337"/>
      <c r="D476" s="337"/>
      <c r="E476" s="284">
        <f>F471+1</f>
        <v>43094</v>
      </c>
      <c r="F476" s="284">
        <v>43099</v>
      </c>
      <c r="G476" s="162" t="s">
        <v>154</v>
      </c>
      <c r="H476" s="277">
        <f t="shared" ref="H476" si="72">H478/2</f>
        <v>82.5</v>
      </c>
      <c r="I476" s="372"/>
      <c r="J476" s="348"/>
    </row>
    <row r="477" spans="1:10" x14ac:dyDescent="0.25">
      <c r="A477" s="334"/>
      <c r="B477" s="337"/>
      <c r="C477" s="337"/>
      <c r="D477" s="337"/>
      <c r="E477" s="285"/>
      <c r="F477" s="285"/>
      <c r="G477" s="7" t="s">
        <v>153</v>
      </c>
      <c r="H477" s="68" t="e">
        <f>NA()</f>
        <v>#N/A</v>
      </c>
      <c r="I477" s="372"/>
      <c r="J477" s="348"/>
    </row>
    <row r="478" spans="1:10" x14ac:dyDescent="0.25">
      <c r="A478" s="334"/>
      <c r="B478" s="337"/>
      <c r="C478" s="337"/>
      <c r="D478" s="337"/>
      <c r="E478" s="285"/>
      <c r="F478" s="285"/>
      <c r="G478" s="278" t="s">
        <v>40</v>
      </c>
      <c r="H478" s="68">
        <f>H468</f>
        <v>165</v>
      </c>
      <c r="I478" s="372"/>
      <c r="J478" s="348"/>
    </row>
    <row r="479" spans="1:10" x14ac:dyDescent="0.25">
      <c r="A479" s="334"/>
      <c r="B479" s="337"/>
      <c r="C479" s="337"/>
      <c r="D479" s="337"/>
      <c r="E479" s="285"/>
      <c r="F479" s="285"/>
      <c r="G479" s="278" t="s">
        <v>39</v>
      </c>
      <c r="H479" s="68">
        <f>H478+(H478*0.8)</f>
        <v>297</v>
      </c>
      <c r="I479" s="372"/>
      <c r="J479" s="348"/>
    </row>
    <row r="480" spans="1:10" x14ac:dyDescent="0.25">
      <c r="A480" s="334"/>
      <c r="B480" s="337"/>
      <c r="C480" s="337"/>
      <c r="D480" s="337"/>
      <c r="E480" s="350"/>
      <c r="F480" s="350"/>
      <c r="G480" s="267" t="s">
        <v>41</v>
      </c>
      <c r="H480" s="269">
        <f>H478*0.9</f>
        <v>148.5</v>
      </c>
      <c r="I480" s="372"/>
      <c r="J480" s="348"/>
    </row>
    <row r="481" spans="1:10" x14ac:dyDescent="0.25">
      <c r="A481" s="334"/>
      <c r="B481" s="337"/>
      <c r="C481" s="337"/>
      <c r="D481" s="337"/>
      <c r="E481" s="284">
        <f>F476+1</f>
        <v>43100</v>
      </c>
      <c r="F481" s="284">
        <v>43100</v>
      </c>
      <c r="G481" s="162" t="s">
        <v>154</v>
      </c>
      <c r="H481" s="277">
        <f t="shared" ref="H481" si="73">H483/2</f>
        <v>103.5</v>
      </c>
      <c r="I481" s="372"/>
      <c r="J481" s="348"/>
    </row>
    <row r="482" spans="1:10" x14ac:dyDescent="0.25">
      <c r="A482" s="334"/>
      <c r="B482" s="337"/>
      <c r="C482" s="337"/>
      <c r="D482" s="337"/>
      <c r="E482" s="285"/>
      <c r="F482" s="285"/>
      <c r="G482" s="7" t="s">
        <v>153</v>
      </c>
      <c r="H482" s="68" t="e">
        <f>NA()</f>
        <v>#N/A</v>
      </c>
      <c r="I482" s="372"/>
      <c r="J482" s="348"/>
    </row>
    <row r="483" spans="1:10" x14ac:dyDescent="0.25">
      <c r="A483" s="334"/>
      <c r="B483" s="337"/>
      <c r="C483" s="337"/>
      <c r="D483" s="337"/>
      <c r="E483" s="285"/>
      <c r="F483" s="285"/>
      <c r="G483" s="278" t="s">
        <v>40</v>
      </c>
      <c r="H483" s="68">
        <f>H478+42</f>
        <v>207</v>
      </c>
      <c r="I483" s="372"/>
      <c r="J483" s="348"/>
    </row>
    <row r="484" spans="1:10" x14ac:dyDescent="0.25">
      <c r="A484" s="334"/>
      <c r="B484" s="337"/>
      <c r="C484" s="337"/>
      <c r="D484" s="337"/>
      <c r="E484" s="285"/>
      <c r="F484" s="285"/>
      <c r="G484" s="278" t="s">
        <v>39</v>
      </c>
      <c r="H484" s="68">
        <f>H483+(H483*0.8)</f>
        <v>372.6</v>
      </c>
      <c r="I484" s="372"/>
      <c r="J484" s="348"/>
    </row>
    <row r="485" spans="1:10" x14ac:dyDescent="0.25">
      <c r="A485" s="334"/>
      <c r="B485" s="337"/>
      <c r="C485" s="337"/>
      <c r="D485" s="337"/>
      <c r="E485" s="350"/>
      <c r="F485" s="350"/>
      <c r="G485" s="267" t="s">
        <v>41</v>
      </c>
      <c r="H485" s="269">
        <f>H483*0.9</f>
        <v>186.3</v>
      </c>
      <c r="I485" s="372"/>
      <c r="J485" s="348"/>
    </row>
    <row r="486" spans="1:10" x14ac:dyDescent="0.25">
      <c r="A486" s="334"/>
      <c r="B486" s="337"/>
      <c r="C486" s="337"/>
      <c r="D486" s="337"/>
      <c r="E486" s="284">
        <f>F481+1</f>
        <v>43101</v>
      </c>
      <c r="F486" s="284">
        <v>43102</v>
      </c>
      <c r="G486" s="162" t="s">
        <v>154</v>
      </c>
      <c r="H486" s="277">
        <f t="shared" ref="H486" si="74">H488/2</f>
        <v>82.5</v>
      </c>
      <c r="I486" s="372"/>
      <c r="J486" s="348"/>
    </row>
    <row r="487" spans="1:10" x14ac:dyDescent="0.25">
      <c r="A487" s="334"/>
      <c r="B487" s="337"/>
      <c r="C487" s="337"/>
      <c r="D487" s="337"/>
      <c r="E487" s="285"/>
      <c r="F487" s="285"/>
      <c r="G487" s="7" t="s">
        <v>153</v>
      </c>
      <c r="H487" s="68" t="e">
        <f>NA()</f>
        <v>#N/A</v>
      </c>
      <c r="I487" s="372"/>
      <c r="J487" s="348"/>
    </row>
    <row r="488" spans="1:10" x14ac:dyDescent="0.25">
      <c r="A488" s="334"/>
      <c r="B488" s="337"/>
      <c r="C488" s="337"/>
      <c r="D488" s="337"/>
      <c r="E488" s="285"/>
      <c r="F488" s="285"/>
      <c r="G488" s="278" t="s">
        <v>40</v>
      </c>
      <c r="H488" s="68">
        <f>H478</f>
        <v>165</v>
      </c>
      <c r="I488" s="372"/>
      <c r="J488" s="348"/>
    </row>
    <row r="489" spans="1:10" x14ac:dyDescent="0.25">
      <c r="A489" s="334"/>
      <c r="B489" s="337"/>
      <c r="C489" s="337"/>
      <c r="D489" s="337"/>
      <c r="E489" s="285"/>
      <c r="F489" s="285"/>
      <c r="G489" s="278" t="s">
        <v>39</v>
      </c>
      <c r="H489" s="68">
        <f>H488+(H488*0.8)</f>
        <v>297</v>
      </c>
      <c r="I489" s="372"/>
      <c r="J489" s="348"/>
    </row>
    <row r="490" spans="1:10" x14ac:dyDescent="0.25">
      <c r="A490" s="334"/>
      <c r="B490" s="337"/>
      <c r="C490" s="337"/>
      <c r="D490" s="337"/>
      <c r="E490" s="350"/>
      <c r="F490" s="350"/>
      <c r="G490" s="267" t="s">
        <v>41</v>
      </c>
      <c r="H490" s="269">
        <f>H488*0.9</f>
        <v>148.5</v>
      </c>
      <c r="I490" s="372"/>
      <c r="J490" s="348"/>
    </row>
    <row r="491" spans="1:10" x14ac:dyDescent="0.25">
      <c r="A491" s="334"/>
      <c r="B491" s="337"/>
      <c r="C491" s="337"/>
      <c r="D491" s="337"/>
      <c r="E491" s="284">
        <f>F486+1</f>
        <v>43103</v>
      </c>
      <c r="F491" s="284">
        <v>43220</v>
      </c>
      <c r="G491" s="162" t="s">
        <v>154</v>
      </c>
      <c r="H491" s="277">
        <f t="shared" ref="H491" si="75">H493/2</f>
        <v>67.5</v>
      </c>
      <c r="I491" s="372"/>
      <c r="J491" s="348"/>
    </row>
    <row r="492" spans="1:10" x14ac:dyDescent="0.25">
      <c r="A492" s="334"/>
      <c r="B492" s="337"/>
      <c r="C492" s="337"/>
      <c r="D492" s="337"/>
      <c r="E492" s="285"/>
      <c r="F492" s="285"/>
      <c r="G492" s="7" t="s">
        <v>153</v>
      </c>
      <c r="H492" s="68" t="e">
        <f>NA()</f>
        <v>#N/A</v>
      </c>
      <c r="I492" s="372"/>
      <c r="J492" s="348"/>
    </row>
    <row r="493" spans="1:10" x14ac:dyDescent="0.25">
      <c r="A493" s="334"/>
      <c r="B493" s="337"/>
      <c r="C493" s="337"/>
      <c r="D493" s="337"/>
      <c r="E493" s="285"/>
      <c r="F493" s="285"/>
      <c r="G493" s="278" t="s">
        <v>40</v>
      </c>
      <c r="H493" s="68">
        <v>135</v>
      </c>
      <c r="I493" s="372"/>
      <c r="J493" s="348"/>
    </row>
    <row r="494" spans="1:10" x14ac:dyDescent="0.25">
      <c r="A494" s="334"/>
      <c r="B494" s="337"/>
      <c r="C494" s="337"/>
      <c r="D494" s="337"/>
      <c r="E494" s="285"/>
      <c r="F494" s="285"/>
      <c r="G494" s="278" t="s">
        <v>39</v>
      </c>
      <c r="H494" s="68">
        <f>H493+(H493*0.5)</f>
        <v>202.5</v>
      </c>
      <c r="I494" s="372"/>
      <c r="J494" s="348"/>
    </row>
    <row r="495" spans="1:10" ht="15.75" thickBot="1" x14ac:dyDescent="0.3">
      <c r="A495" s="335"/>
      <c r="B495" s="386"/>
      <c r="C495" s="386"/>
      <c r="D495" s="386"/>
      <c r="E495" s="287"/>
      <c r="F495" s="287"/>
      <c r="G495" s="281" t="s">
        <v>41</v>
      </c>
      <c r="H495" s="164">
        <f>H493*0.9</f>
        <v>121.5</v>
      </c>
      <c r="I495" s="366"/>
      <c r="J495" s="349"/>
    </row>
  </sheetData>
  <autoFilter ref="A1:I435"/>
  <mergeCells count="278">
    <mergeCell ref="I314:I328"/>
    <mergeCell ref="J314:J343"/>
    <mergeCell ref="E319:E323"/>
    <mergeCell ref="F319:F323"/>
    <mergeCell ref="E324:E328"/>
    <mergeCell ref="F324:F328"/>
    <mergeCell ref="D329:D343"/>
    <mergeCell ref="E329:E333"/>
    <mergeCell ref="F329:F333"/>
    <mergeCell ref="I329:I343"/>
    <mergeCell ref="E334:E338"/>
    <mergeCell ref="F334:F338"/>
    <mergeCell ref="E339:E343"/>
    <mergeCell ref="F339:F343"/>
    <mergeCell ref="A314:A343"/>
    <mergeCell ref="B314:B343"/>
    <mergeCell ref="C314:C343"/>
    <mergeCell ref="D314:D328"/>
    <mergeCell ref="E314:E318"/>
    <mergeCell ref="F314:F318"/>
    <mergeCell ref="A436:A495"/>
    <mergeCell ref="B436:B495"/>
    <mergeCell ref="C436:C495"/>
    <mergeCell ref="D436:D465"/>
    <mergeCell ref="E436:E440"/>
    <mergeCell ref="F436:F440"/>
    <mergeCell ref="D466:D495"/>
    <mergeCell ref="I436:I495"/>
    <mergeCell ref="J436:J495"/>
    <mergeCell ref="E441:E445"/>
    <mergeCell ref="F441:F445"/>
    <mergeCell ref="E446:E450"/>
    <mergeCell ref="F446:F450"/>
    <mergeCell ref="E461:E465"/>
    <mergeCell ref="F461:F465"/>
    <mergeCell ref="E451:E455"/>
    <mergeCell ref="F451:F455"/>
    <mergeCell ref="E456:E460"/>
    <mergeCell ref="F456:F460"/>
    <mergeCell ref="E466:E470"/>
    <mergeCell ref="F466:F470"/>
    <mergeCell ref="E471:E475"/>
    <mergeCell ref="F471:F475"/>
    <mergeCell ref="E476:E480"/>
    <mergeCell ref="F476:F480"/>
    <mergeCell ref="E481:E485"/>
    <mergeCell ref="F481:F485"/>
    <mergeCell ref="E486:E490"/>
    <mergeCell ref="F486:F490"/>
    <mergeCell ref="E491:E495"/>
    <mergeCell ref="F491:F495"/>
    <mergeCell ref="J158:J277"/>
    <mergeCell ref="E163:E167"/>
    <mergeCell ref="F163:F167"/>
    <mergeCell ref="E168:E172"/>
    <mergeCell ref="F168:F172"/>
    <mergeCell ref="E183:E187"/>
    <mergeCell ref="F183:F187"/>
    <mergeCell ref="D188:D217"/>
    <mergeCell ref="E188:E192"/>
    <mergeCell ref="F188:F192"/>
    <mergeCell ref="I188:I217"/>
    <mergeCell ref="E193:E197"/>
    <mergeCell ref="F193:F197"/>
    <mergeCell ref="E198:E202"/>
    <mergeCell ref="F198:F202"/>
    <mergeCell ref="E213:E217"/>
    <mergeCell ref="F213:F217"/>
    <mergeCell ref="D218:D247"/>
    <mergeCell ref="E218:E222"/>
    <mergeCell ref="D248:D277"/>
    <mergeCell ref="E248:E252"/>
    <mergeCell ref="F248:F252"/>
    <mergeCell ref="I248:I277"/>
    <mergeCell ref="F53:F57"/>
    <mergeCell ref="A33:A112"/>
    <mergeCell ref="B33:B112"/>
    <mergeCell ref="C33:C112"/>
    <mergeCell ref="D33:D52"/>
    <mergeCell ref="F108:F112"/>
    <mergeCell ref="F63:F67"/>
    <mergeCell ref="E83:E87"/>
    <mergeCell ref="A158:A277"/>
    <mergeCell ref="B158:B277"/>
    <mergeCell ref="C158:C277"/>
    <mergeCell ref="D158:D187"/>
    <mergeCell ref="E158:E162"/>
    <mergeCell ref="F158:F162"/>
    <mergeCell ref="E253:E257"/>
    <mergeCell ref="F253:F257"/>
    <mergeCell ref="E268:E272"/>
    <mergeCell ref="F268:F272"/>
    <mergeCell ref="E273:E277"/>
    <mergeCell ref="F273:F277"/>
    <mergeCell ref="E258:E262"/>
    <mergeCell ref="F258:F262"/>
    <mergeCell ref="E263:E267"/>
    <mergeCell ref="F263:F267"/>
    <mergeCell ref="A18:A32"/>
    <mergeCell ref="B18:B32"/>
    <mergeCell ref="C18:C32"/>
    <mergeCell ref="E28:E32"/>
    <mergeCell ref="F28:F32"/>
    <mergeCell ref="D18:D32"/>
    <mergeCell ref="E43:E47"/>
    <mergeCell ref="F43:F47"/>
    <mergeCell ref="E48:E52"/>
    <mergeCell ref="F48:F52"/>
    <mergeCell ref="E38:E42"/>
    <mergeCell ref="F38:F42"/>
    <mergeCell ref="J278:J312"/>
    <mergeCell ref="E293:E297"/>
    <mergeCell ref="F293:F297"/>
    <mergeCell ref="E298:E302"/>
    <mergeCell ref="F298:F302"/>
    <mergeCell ref="E303:E307"/>
    <mergeCell ref="E53:E57"/>
    <mergeCell ref="A2:A16"/>
    <mergeCell ref="B2:B16"/>
    <mergeCell ref="D2:D16"/>
    <mergeCell ref="E2:E6"/>
    <mergeCell ref="F2:F6"/>
    <mergeCell ref="E7:E11"/>
    <mergeCell ref="F7:F11"/>
    <mergeCell ref="C2:C16"/>
    <mergeCell ref="E12:E16"/>
    <mergeCell ref="F12:F16"/>
    <mergeCell ref="A278:A312"/>
    <mergeCell ref="B278:B312"/>
    <mergeCell ref="C278:C312"/>
    <mergeCell ref="D278:D312"/>
    <mergeCell ref="E278:E282"/>
    <mergeCell ref="F278:F282"/>
    <mergeCell ref="E283:E287"/>
    <mergeCell ref="D93:D112"/>
    <mergeCell ref="F93:F97"/>
    <mergeCell ref="I73:I92"/>
    <mergeCell ref="E78:E82"/>
    <mergeCell ref="F78:F82"/>
    <mergeCell ref="E88:E92"/>
    <mergeCell ref="F88:F92"/>
    <mergeCell ref="E93:E97"/>
    <mergeCell ref="F83:F87"/>
    <mergeCell ref="E98:E102"/>
    <mergeCell ref="F98:F102"/>
    <mergeCell ref="J2:J16"/>
    <mergeCell ref="J18:J32"/>
    <mergeCell ref="E18:E22"/>
    <mergeCell ref="F18:F22"/>
    <mergeCell ref="E23:E27"/>
    <mergeCell ref="F23:F27"/>
    <mergeCell ref="I2:I16"/>
    <mergeCell ref="I18:I32"/>
    <mergeCell ref="J33:J112"/>
    <mergeCell ref="I53:I72"/>
    <mergeCell ref="E58:E62"/>
    <mergeCell ref="F58:F62"/>
    <mergeCell ref="E68:E72"/>
    <mergeCell ref="F68:F72"/>
    <mergeCell ref="E73:E77"/>
    <mergeCell ref="F73:F77"/>
    <mergeCell ref="E63:E67"/>
    <mergeCell ref="E33:E37"/>
    <mergeCell ref="F33:F37"/>
    <mergeCell ref="I33:I52"/>
    <mergeCell ref="I93:I112"/>
    <mergeCell ref="E103:E107"/>
    <mergeCell ref="F103:F107"/>
    <mergeCell ref="E108:E112"/>
    <mergeCell ref="I143:I157"/>
    <mergeCell ref="E148:E152"/>
    <mergeCell ref="F148:F152"/>
    <mergeCell ref="E153:E157"/>
    <mergeCell ref="F153:F157"/>
    <mergeCell ref="I278:I312"/>
    <mergeCell ref="F283:F287"/>
    <mergeCell ref="E288:E292"/>
    <mergeCell ref="F288:F292"/>
    <mergeCell ref="F303:F307"/>
    <mergeCell ref="E308:E312"/>
    <mergeCell ref="F308:F312"/>
    <mergeCell ref="F218:F222"/>
    <mergeCell ref="I218:I247"/>
    <mergeCell ref="E223:E227"/>
    <mergeCell ref="F223:F227"/>
    <mergeCell ref="E238:E242"/>
    <mergeCell ref="F238:F242"/>
    <mergeCell ref="E243:E247"/>
    <mergeCell ref="F243:F247"/>
    <mergeCell ref="I158:I187"/>
    <mergeCell ref="I386:I435"/>
    <mergeCell ref="J386:J435"/>
    <mergeCell ref="E391:E395"/>
    <mergeCell ref="F391:F395"/>
    <mergeCell ref="E396:E400"/>
    <mergeCell ref="F396:F400"/>
    <mergeCell ref="E401:E405"/>
    <mergeCell ref="F401:F405"/>
    <mergeCell ref="E406:E410"/>
    <mergeCell ref="F406:F410"/>
    <mergeCell ref="E411:E415"/>
    <mergeCell ref="F411:F415"/>
    <mergeCell ref="E416:E420"/>
    <mergeCell ref="F416:F420"/>
    <mergeCell ref="E421:E425"/>
    <mergeCell ref="F421:F425"/>
    <mergeCell ref="E426:E430"/>
    <mergeCell ref="F426:F430"/>
    <mergeCell ref="E431:E435"/>
    <mergeCell ref="F431:F435"/>
    <mergeCell ref="A113:A157"/>
    <mergeCell ref="A386:A435"/>
    <mergeCell ref="B386:B435"/>
    <mergeCell ref="C386:C435"/>
    <mergeCell ref="D386:D410"/>
    <mergeCell ref="E386:E390"/>
    <mergeCell ref="F386:F390"/>
    <mergeCell ref="D411:D435"/>
    <mergeCell ref="B113:B157"/>
    <mergeCell ref="C113:C157"/>
    <mergeCell ref="D113:D127"/>
    <mergeCell ref="E113:E117"/>
    <mergeCell ref="F113:F117"/>
    <mergeCell ref="E173:E177"/>
    <mergeCell ref="F173:F177"/>
    <mergeCell ref="E178:E182"/>
    <mergeCell ref="E233:E237"/>
    <mergeCell ref="F233:F237"/>
    <mergeCell ref="D364:D383"/>
    <mergeCell ref="E364:E368"/>
    <mergeCell ref="F364:F368"/>
    <mergeCell ref="E118:E122"/>
    <mergeCell ref="F118:F122"/>
    <mergeCell ref="E123:E127"/>
    <mergeCell ref="J344:J383"/>
    <mergeCell ref="D53:D72"/>
    <mergeCell ref="D73:D92"/>
    <mergeCell ref="F178:F182"/>
    <mergeCell ref="E203:E207"/>
    <mergeCell ref="F203:F207"/>
    <mergeCell ref="E208:E212"/>
    <mergeCell ref="F208:F212"/>
    <mergeCell ref="E228:E232"/>
    <mergeCell ref="F228:F232"/>
    <mergeCell ref="I113:I127"/>
    <mergeCell ref="J113:J157"/>
    <mergeCell ref="F123:F127"/>
    <mergeCell ref="D128:D142"/>
    <mergeCell ref="E128:E132"/>
    <mergeCell ref="F128:F132"/>
    <mergeCell ref="I128:I142"/>
    <mergeCell ref="E133:E137"/>
    <mergeCell ref="F133:F137"/>
    <mergeCell ref="E138:E142"/>
    <mergeCell ref="F138:F142"/>
    <mergeCell ref="D143:D157"/>
    <mergeCell ref="E143:E147"/>
    <mergeCell ref="F143:F147"/>
    <mergeCell ref="I364:I383"/>
    <mergeCell ref="E369:E373"/>
    <mergeCell ref="F369:F373"/>
    <mergeCell ref="E374:E378"/>
    <mergeCell ref="F374:F378"/>
    <mergeCell ref="E379:E383"/>
    <mergeCell ref="F379:F383"/>
    <mergeCell ref="A344:A383"/>
    <mergeCell ref="B344:B383"/>
    <mergeCell ref="C344:C383"/>
    <mergeCell ref="D344:D363"/>
    <mergeCell ref="E344:E348"/>
    <mergeCell ref="F344:F348"/>
    <mergeCell ref="I344:I363"/>
    <mergeCell ref="E354:E358"/>
    <mergeCell ref="F354:F358"/>
    <mergeCell ref="E359:E363"/>
    <mergeCell ref="F359:F363"/>
    <mergeCell ref="E349:E353"/>
    <mergeCell ref="F349:F353"/>
  </mergeCells>
  <phoneticPr fontId="5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J5"/>
  <sheetViews>
    <sheetView zoomScale="99" workbookViewId="0">
      <pane xSplit="1" ySplit="1" topLeftCell="B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D15" sqref="D15"/>
    </sheetView>
  </sheetViews>
  <sheetFormatPr baseColWidth="10" defaultColWidth="11.4257812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  <col min="11" max="11" width="15.7109375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6" t="s">
        <v>156</v>
      </c>
    </row>
    <row r="2" spans="1:10" ht="17.25" customHeight="1" thickBot="1" x14ac:dyDescent="0.3">
      <c r="A2" s="12" t="s">
        <v>133</v>
      </c>
      <c r="B2" s="13" t="e">
        <f>NA()</f>
        <v>#N/A</v>
      </c>
      <c r="C2" s="13"/>
      <c r="D2" s="13"/>
      <c r="E2" s="14"/>
      <c r="F2" s="14"/>
      <c r="G2" s="15"/>
      <c r="H2" s="16"/>
      <c r="I2" s="17"/>
      <c r="J2" s="260"/>
    </row>
    <row r="3" spans="1:10" ht="17.25" customHeight="1" thickBot="1" x14ac:dyDescent="0.3">
      <c r="A3" s="12" t="s">
        <v>83</v>
      </c>
      <c r="B3" s="13" t="e">
        <f>NA()</f>
        <v>#N/A</v>
      </c>
      <c r="C3" s="13"/>
      <c r="D3" s="13"/>
      <c r="E3" s="14"/>
      <c r="F3" s="14"/>
      <c r="G3" s="15"/>
      <c r="H3" s="16"/>
      <c r="I3" s="17"/>
      <c r="J3" s="136"/>
    </row>
    <row r="4" spans="1:10" ht="17.25" customHeight="1" thickBot="1" x14ac:dyDescent="0.3">
      <c r="A4" s="12" t="s">
        <v>68</v>
      </c>
      <c r="B4" s="13" t="e">
        <f>NA()</f>
        <v>#N/A</v>
      </c>
      <c r="C4" s="13"/>
      <c r="D4" s="13"/>
      <c r="E4" s="14"/>
      <c r="F4" s="14"/>
      <c r="G4" s="15"/>
      <c r="H4" s="16"/>
      <c r="I4" s="17"/>
      <c r="J4" s="136"/>
    </row>
    <row r="5" spans="1:10" x14ac:dyDescent="0.25">
      <c r="J5"/>
    </row>
  </sheetData>
  <autoFilter ref="A1:I1"/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J247"/>
  <sheetViews>
    <sheetView showGridLines="0" zoomScale="80" zoomScaleNormal="80" zoomScalePageLayoutView="90" workbookViewId="0">
      <pane xSplit="1" ySplit="1" topLeftCell="B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ht="17.25" customHeight="1" thickBot="1" x14ac:dyDescent="0.3">
      <c r="A2" s="12" t="s">
        <v>241</v>
      </c>
      <c r="B2" s="13" t="e">
        <f>NA()</f>
        <v>#N/A</v>
      </c>
      <c r="C2" s="13"/>
      <c r="D2" s="13"/>
      <c r="E2" s="14"/>
      <c r="F2" s="14"/>
      <c r="G2" s="15"/>
      <c r="H2" s="16"/>
      <c r="I2" s="17"/>
      <c r="J2" s="91"/>
    </row>
    <row r="3" spans="1:10" ht="17.25" customHeight="1" thickBot="1" x14ac:dyDescent="0.3">
      <c r="A3" s="12" t="s">
        <v>128</v>
      </c>
      <c r="B3" s="13" t="e">
        <f>NA()</f>
        <v>#N/A</v>
      </c>
      <c r="C3" s="13"/>
      <c r="D3" s="13"/>
      <c r="E3" s="14"/>
      <c r="F3" s="14"/>
      <c r="G3" s="15"/>
      <c r="H3" s="16"/>
      <c r="I3" s="17"/>
      <c r="J3" s="202"/>
    </row>
    <row r="4" spans="1:10" ht="17.25" customHeight="1" thickBot="1" x14ac:dyDescent="0.3">
      <c r="A4" s="12" t="s">
        <v>88</v>
      </c>
      <c r="B4" s="13" t="e">
        <f>NA()</f>
        <v>#N/A</v>
      </c>
      <c r="C4" s="13"/>
      <c r="D4" s="13"/>
      <c r="E4" s="14"/>
      <c r="F4" s="14"/>
      <c r="G4" s="15"/>
      <c r="H4" s="16"/>
      <c r="I4" s="17"/>
      <c r="J4" s="202"/>
    </row>
    <row r="5" spans="1:10" x14ac:dyDescent="0.25">
      <c r="A5" s="302" t="s">
        <v>87</v>
      </c>
      <c r="B5" s="304" t="s">
        <v>37</v>
      </c>
      <c r="C5" s="304" t="s">
        <v>157</v>
      </c>
      <c r="D5" s="291" t="s">
        <v>38</v>
      </c>
      <c r="E5" s="298">
        <v>43040</v>
      </c>
      <c r="F5" s="298">
        <v>43069</v>
      </c>
      <c r="G5" s="11" t="s">
        <v>154</v>
      </c>
      <c r="H5" s="67">
        <f>H7/2</f>
        <v>28.5</v>
      </c>
      <c r="I5" s="299"/>
      <c r="J5" s="311" t="s">
        <v>127</v>
      </c>
    </row>
    <row r="6" spans="1:10" x14ac:dyDescent="0.25">
      <c r="A6" s="303"/>
      <c r="B6" s="305"/>
      <c r="C6" s="305"/>
      <c r="D6" s="306"/>
      <c r="E6" s="285"/>
      <c r="F6" s="285"/>
      <c r="G6" s="7" t="s">
        <v>153</v>
      </c>
      <c r="H6" s="68" t="e">
        <f>NA()</f>
        <v>#N/A</v>
      </c>
      <c r="I6" s="300"/>
      <c r="J6" s="312"/>
    </row>
    <row r="7" spans="1:10" x14ac:dyDescent="0.25">
      <c r="A7" s="303"/>
      <c r="B7" s="305"/>
      <c r="C7" s="305"/>
      <c r="D7" s="307"/>
      <c r="E7" s="285"/>
      <c r="F7" s="285"/>
      <c r="G7" s="100" t="s">
        <v>40</v>
      </c>
      <c r="H7" s="68">
        <v>57</v>
      </c>
      <c r="I7" s="300"/>
      <c r="J7" s="312"/>
    </row>
    <row r="8" spans="1:10" x14ac:dyDescent="0.25">
      <c r="A8" s="303"/>
      <c r="B8" s="305"/>
      <c r="C8" s="305"/>
      <c r="D8" s="307"/>
      <c r="E8" s="285"/>
      <c r="F8" s="285"/>
      <c r="G8" s="100" t="s">
        <v>39</v>
      </c>
      <c r="H8" s="68">
        <v>69</v>
      </c>
      <c r="I8" s="300"/>
      <c r="J8" s="312"/>
    </row>
    <row r="9" spans="1:10" ht="15.75" thickBot="1" x14ac:dyDescent="0.3">
      <c r="A9" s="303"/>
      <c r="B9" s="305"/>
      <c r="C9" s="305"/>
      <c r="D9" s="307"/>
      <c r="E9" s="296"/>
      <c r="F9" s="296"/>
      <c r="G9" s="101" t="s">
        <v>41</v>
      </c>
      <c r="H9" s="88">
        <v>54</v>
      </c>
      <c r="I9" s="300"/>
      <c r="J9" s="312"/>
    </row>
    <row r="10" spans="1:10" x14ac:dyDescent="0.25">
      <c r="A10" s="303"/>
      <c r="B10" s="305"/>
      <c r="C10" s="305"/>
      <c r="D10" s="307"/>
      <c r="E10" s="295">
        <f>F5+1</f>
        <v>43070</v>
      </c>
      <c r="F10" s="295">
        <v>43090</v>
      </c>
      <c r="G10" s="51" t="s">
        <v>154</v>
      </c>
      <c r="H10" s="67">
        <f>H12/2</f>
        <v>25</v>
      </c>
      <c r="I10" s="300"/>
      <c r="J10" s="312"/>
    </row>
    <row r="11" spans="1:10" x14ac:dyDescent="0.25">
      <c r="A11" s="303"/>
      <c r="B11" s="305"/>
      <c r="C11" s="305"/>
      <c r="D11" s="307"/>
      <c r="E11" s="285"/>
      <c r="F11" s="285"/>
      <c r="G11" s="7" t="s">
        <v>153</v>
      </c>
      <c r="H11" s="68" t="e">
        <f>NA()</f>
        <v>#N/A</v>
      </c>
      <c r="I11" s="300"/>
      <c r="J11" s="312"/>
    </row>
    <row r="12" spans="1:10" x14ac:dyDescent="0.25">
      <c r="A12" s="303"/>
      <c r="B12" s="305"/>
      <c r="C12" s="305"/>
      <c r="D12" s="307"/>
      <c r="E12" s="285"/>
      <c r="F12" s="285"/>
      <c r="G12" s="100" t="s">
        <v>40</v>
      </c>
      <c r="H12" s="68">
        <v>50</v>
      </c>
      <c r="I12" s="300"/>
      <c r="J12" s="312"/>
    </row>
    <row r="13" spans="1:10" x14ac:dyDescent="0.25">
      <c r="A13" s="303"/>
      <c r="B13" s="305"/>
      <c r="C13" s="305"/>
      <c r="D13" s="307"/>
      <c r="E13" s="285"/>
      <c r="F13" s="285"/>
      <c r="G13" s="100" t="s">
        <v>39</v>
      </c>
      <c r="H13" s="68">
        <v>62</v>
      </c>
      <c r="I13" s="300"/>
      <c r="J13" s="312"/>
    </row>
    <row r="14" spans="1:10" ht="15.75" thickBot="1" x14ac:dyDescent="0.3">
      <c r="A14" s="303"/>
      <c r="B14" s="305"/>
      <c r="C14" s="305"/>
      <c r="D14" s="307"/>
      <c r="E14" s="296"/>
      <c r="F14" s="296"/>
      <c r="G14" s="101" t="s">
        <v>41</v>
      </c>
      <c r="H14" s="107">
        <v>48</v>
      </c>
      <c r="I14" s="300"/>
      <c r="J14" s="312"/>
    </row>
    <row r="15" spans="1:10" x14ac:dyDescent="0.25">
      <c r="A15" s="303"/>
      <c r="B15" s="305"/>
      <c r="C15" s="305"/>
      <c r="D15" s="293"/>
      <c r="E15" s="295">
        <f>F10+1</f>
        <v>43091</v>
      </c>
      <c r="F15" s="295">
        <v>43092</v>
      </c>
      <c r="G15" s="51" t="s">
        <v>154</v>
      </c>
      <c r="H15" s="67">
        <f>H17/2</f>
        <v>28.5</v>
      </c>
      <c r="I15" s="300"/>
      <c r="J15" s="312"/>
    </row>
    <row r="16" spans="1:10" x14ac:dyDescent="0.25">
      <c r="A16" s="303"/>
      <c r="B16" s="305"/>
      <c r="C16" s="305"/>
      <c r="D16" s="293"/>
      <c r="E16" s="285"/>
      <c r="F16" s="285"/>
      <c r="G16" s="7" t="s">
        <v>153</v>
      </c>
      <c r="H16" s="68" t="e">
        <f>NA()</f>
        <v>#N/A</v>
      </c>
      <c r="I16" s="300"/>
      <c r="J16" s="312"/>
    </row>
    <row r="17" spans="1:10" x14ac:dyDescent="0.25">
      <c r="A17" s="303"/>
      <c r="B17" s="305"/>
      <c r="C17" s="305"/>
      <c r="D17" s="293"/>
      <c r="E17" s="285"/>
      <c r="F17" s="285"/>
      <c r="G17" s="100" t="s">
        <v>40</v>
      </c>
      <c r="H17" s="68">
        <f>H7</f>
        <v>57</v>
      </c>
      <c r="I17" s="300"/>
      <c r="J17" s="312"/>
    </row>
    <row r="18" spans="1:10" x14ac:dyDescent="0.25">
      <c r="A18" s="303"/>
      <c r="B18" s="305"/>
      <c r="C18" s="305"/>
      <c r="D18" s="293"/>
      <c r="E18" s="285"/>
      <c r="F18" s="285"/>
      <c r="G18" s="100" t="s">
        <v>39</v>
      </c>
      <c r="H18" s="68">
        <f>H8</f>
        <v>69</v>
      </c>
      <c r="I18" s="300"/>
      <c r="J18" s="312"/>
    </row>
    <row r="19" spans="1:10" ht="15.75" thickBot="1" x14ac:dyDescent="0.3">
      <c r="A19" s="303"/>
      <c r="B19" s="305"/>
      <c r="C19" s="305"/>
      <c r="D19" s="293"/>
      <c r="E19" s="296"/>
      <c r="F19" s="296"/>
      <c r="G19" s="101" t="s">
        <v>41</v>
      </c>
      <c r="H19" s="68">
        <f>H9</f>
        <v>54</v>
      </c>
      <c r="I19" s="300"/>
      <c r="J19" s="312"/>
    </row>
    <row r="20" spans="1:10" x14ac:dyDescent="0.25">
      <c r="A20" s="303"/>
      <c r="B20" s="305"/>
      <c r="C20" s="305"/>
      <c r="D20" s="293"/>
      <c r="E20" s="295">
        <f>F15+1</f>
        <v>43093</v>
      </c>
      <c r="F20" s="295">
        <v>43094</v>
      </c>
      <c r="G20" s="51" t="s">
        <v>154</v>
      </c>
      <c r="H20" s="67">
        <f>H22/2</f>
        <v>36</v>
      </c>
      <c r="I20" s="300"/>
      <c r="J20" s="312"/>
    </row>
    <row r="21" spans="1:10" x14ac:dyDescent="0.25">
      <c r="A21" s="303"/>
      <c r="B21" s="305"/>
      <c r="C21" s="305"/>
      <c r="D21" s="293"/>
      <c r="E21" s="285"/>
      <c r="F21" s="285"/>
      <c r="G21" s="7" t="s">
        <v>153</v>
      </c>
      <c r="H21" s="68" t="e">
        <f>NA()</f>
        <v>#N/A</v>
      </c>
      <c r="I21" s="300"/>
      <c r="J21" s="312"/>
    </row>
    <row r="22" spans="1:10" x14ac:dyDescent="0.25">
      <c r="A22" s="303"/>
      <c r="B22" s="305"/>
      <c r="C22" s="305"/>
      <c r="D22" s="293"/>
      <c r="E22" s="285"/>
      <c r="F22" s="285"/>
      <c r="G22" s="100" t="s">
        <v>40</v>
      </c>
      <c r="H22" s="68">
        <f>H17+15</f>
        <v>72</v>
      </c>
      <c r="I22" s="300"/>
      <c r="J22" s="312"/>
    </row>
    <row r="23" spans="1:10" x14ac:dyDescent="0.25">
      <c r="A23" s="303"/>
      <c r="B23" s="305"/>
      <c r="C23" s="305"/>
      <c r="D23" s="293"/>
      <c r="E23" s="285"/>
      <c r="F23" s="285"/>
      <c r="G23" s="100" t="s">
        <v>39</v>
      </c>
      <c r="H23" s="68">
        <f>H18+15</f>
        <v>84</v>
      </c>
      <c r="I23" s="300"/>
      <c r="J23" s="312"/>
    </row>
    <row r="24" spans="1:10" ht="15.75" thickBot="1" x14ac:dyDescent="0.3">
      <c r="A24" s="303"/>
      <c r="B24" s="305"/>
      <c r="C24" s="305"/>
      <c r="D24" s="293"/>
      <c r="E24" s="296"/>
      <c r="F24" s="296"/>
      <c r="G24" s="101" t="s">
        <v>41</v>
      </c>
      <c r="H24" s="68">
        <f>H19+15</f>
        <v>69</v>
      </c>
      <c r="I24" s="300"/>
      <c r="J24" s="312"/>
    </row>
    <row r="25" spans="1:10" x14ac:dyDescent="0.25">
      <c r="A25" s="303"/>
      <c r="B25" s="305"/>
      <c r="C25" s="305"/>
      <c r="D25" s="293"/>
      <c r="E25" s="295">
        <f>F20+1</f>
        <v>43095</v>
      </c>
      <c r="F25" s="295">
        <v>43099</v>
      </c>
      <c r="G25" s="51" t="s">
        <v>154</v>
      </c>
      <c r="H25" s="67">
        <f>H27/2</f>
        <v>28.5</v>
      </c>
      <c r="I25" s="300"/>
      <c r="J25" s="312"/>
    </row>
    <row r="26" spans="1:10" x14ac:dyDescent="0.25">
      <c r="A26" s="303"/>
      <c r="B26" s="305"/>
      <c r="C26" s="305"/>
      <c r="D26" s="293"/>
      <c r="E26" s="285"/>
      <c r="F26" s="285"/>
      <c r="G26" s="7" t="s">
        <v>153</v>
      </c>
      <c r="H26" s="68" t="e">
        <f>NA()</f>
        <v>#N/A</v>
      </c>
      <c r="I26" s="300"/>
      <c r="J26" s="312"/>
    </row>
    <row r="27" spans="1:10" x14ac:dyDescent="0.25">
      <c r="A27" s="303"/>
      <c r="B27" s="305"/>
      <c r="C27" s="305"/>
      <c r="D27" s="293"/>
      <c r="E27" s="285"/>
      <c r="F27" s="285"/>
      <c r="G27" s="100" t="s">
        <v>40</v>
      </c>
      <c r="H27" s="68">
        <f>H17</f>
        <v>57</v>
      </c>
      <c r="I27" s="300"/>
      <c r="J27" s="312"/>
    </row>
    <row r="28" spans="1:10" x14ac:dyDescent="0.25">
      <c r="A28" s="303"/>
      <c r="B28" s="305"/>
      <c r="C28" s="305"/>
      <c r="D28" s="293"/>
      <c r="E28" s="285"/>
      <c r="F28" s="285"/>
      <c r="G28" s="100" t="s">
        <v>39</v>
      </c>
      <c r="H28" s="68">
        <f>H18</f>
        <v>69</v>
      </c>
      <c r="I28" s="300"/>
      <c r="J28" s="312"/>
    </row>
    <row r="29" spans="1:10" ht="15.75" thickBot="1" x14ac:dyDescent="0.3">
      <c r="A29" s="303"/>
      <c r="B29" s="305"/>
      <c r="C29" s="305"/>
      <c r="D29" s="293"/>
      <c r="E29" s="296"/>
      <c r="F29" s="296"/>
      <c r="G29" s="101" t="s">
        <v>41</v>
      </c>
      <c r="H29" s="68">
        <f>H19</f>
        <v>54</v>
      </c>
      <c r="I29" s="300"/>
      <c r="J29" s="312"/>
    </row>
    <row r="30" spans="1:10" x14ac:dyDescent="0.25">
      <c r="A30" s="303"/>
      <c r="B30" s="305"/>
      <c r="C30" s="305"/>
      <c r="D30" s="293"/>
      <c r="E30" s="295">
        <f>F25+1</f>
        <v>43100</v>
      </c>
      <c r="F30" s="295">
        <v>43100</v>
      </c>
      <c r="G30" s="51" t="s">
        <v>154</v>
      </c>
      <c r="H30" s="67">
        <f>H32/2</f>
        <v>36</v>
      </c>
      <c r="I30" s="300"/>
      <c r="J30" s="312"/>
    </row>
    <row r="31" spans="1:10" x14ac:dyDescent="0.25">
      <c r="A31" s="303"/>
      <c r="B31" s="305"/>
      <c r="C31" s="305"/>
      <c r="D31" s="293"/>
      <c r="E31" s="285"/>
      <c r="F31" s="285"/>
      <c r="G31" s="7" t="s">
        <v>153</v>
      </c>
      <c r="H31" s="68" t="e">
        <f>NA()</f>
        <v>#N/A</v>
      </c>
      <c r="I31" s="300"/>
      <c r="J31" s="312"/>
    </row>
    <row r="32" spans="1:10" x14ac:dyDescent="0.25">
      <c r="A32" s="303"/>
      <c r="B32" s="305"/>
      <c r="C32" s="305"/>
      <c r="D32" s="293"/>
      <c r="E32" s="285"/>
      <c r="F32" s="285"/>
      <c r="G32" s="100" t="s">
        <v>40</v>
      </c>
      <c r="H32" s="68">
        <f>H27+15</f>
        <v>72</v>
      </c>
      <c r="I32" s="300"/>
      <c r="J32" s="312"/>
    </row>
    <row r="33" spans="1:10" x14ac:dyDescent="0.25">
      <c r="A33" s="303"/>
      <c r="B33" s="305"/>
      <c r="C33" s="305"/>
      <c r="D33" s="293"/>
      <c r="E33" s="285"/>
      <c r="F33" s="285"/>
      <c r="G33" s="100" t="s">
        <v>39</v>
      </c>
      <c r="H33" s="68">
        <f>H28+15</f>
        <v>84</v>
      </c>
      <c r="I33" s="300"/>
      <c r="J33" s="312"/>
    </row>
    <row r="34" spans="1:10" ht="15.75" thickBot="1" x14ac:dyDescent="0.3">
      <c r="A34" s="303"/>
      <c r="B34" s="305"/>
      <c r="C34" s="305"/>
      <c r="D34" s="293"/>
      <c r="E34" s="296"/>
      <c r="F34" s="296"/>
      <c r="G34" s="101" t="s">
        <v>41</v>
      </c>
      <c r="H34" s="68">
        <f>H29+15</f>
        <v>69</v>
      </c>
      <c r="I34" s="300"/>
      <c r="J34" s="312"/>
    </row>
    <row r="35" spans="1:10" x14ac:dyDescent="0.25">
      <c r="A35" s="303"/>
      <c r="B35" s="305"/>
      <c r="C35" s="305"/>
      <c r="D35" s="293"/>
      <c r="E35" s="295">
        <f>F30+1</f>
        <v>43101</v>
      </c>
      <c r="F35" s="295">
        <v>43174</v>
      </c>
      <c r="G35" s="51" t="s">
        <v>154</v>
      </c>
      <c r="H35" s="67">
        <f>H37/2</f>
        <v>28.5</v>
      </c>
      <c r="I35" s="300"/>
      <c r="J35" s="312"/>
    </row>
    <row r="36" spans="1:10" x14ac:dyDescent="0.25">
      <c r="A36" s="303"/>
      <c r="B36" s="305"/>
      <c r="C36" s="305"/>
      <c r="D36" s="293"/>
      <c r="E36" s="285"/>
      <c r="F36" s="285"/>
      <c r="G36" s="7" t="s">
        <v>153</v>
      </c>
      <c r="H36" s="68" t="e">
        <f>NA()</f>
        <v>#N/A</v>
      </c>
      <c r="I36" s="300"/>
      <c r="J36" s="312"/>
    </row>
    <row r="37" spans="1:10" x14ac:dyDescent="0.25">
      <c r="A37" s="303"/>
      <c r="B37" s="305"/>
      <c r="C37" s="305"/>
      <c r="D37" s="293"/>
      <c r="E37" s="285"/>
      <c r="F37" s="285"/>
      <c r="G37" s="100" t="s">
        <v>40</v>
      </c>
      <c r="H37" s="68">
        <f>H27</f>
        <v>57</v>
      </c>
      <c r="I37" s="300"/>
      <c r="J37" s="312"/>
    </row>
    <row r="38" spans="1:10" x14ac:dyDescent="0.25">
      <c r="A38" s="303"/>
      <c r="B38" s="305"/>
      <c r="C38" s="305"/>
      <c r="D38" s="293"/>
      <c r="E38" s="285"/>
      <c r="F38" s="285"/>
      <c r="G38" s="100" t="s">
        <v>39</v>
      </c>
      <c r="H38" s="68">
        <f>H28</f>
        <v>69</v>
      </c>
      <c r="I38" s="300"/>
      <c r="J38" s="312"/>
    </row>
    <row r="39" spans="1:10" ht="15.75" thickBot="1" x14ac:dyDescent="0.3">
      <c r="A39" s="303"/>
      <c r="B39" s="305"/>
      <c r="C39" s="305"/>
      <c r="D39" s="293"/>
      <c r="E39" s="296"/>
      <c r="F39" s="296"/>
      <c r="G39" s="101" t="s">
        <v>41</v>
      </c>
      <c r="H39" s="68">
        <f>H29</f>
        <v>54</v>
      </c>
      <c r="I39" s="300"/>
      <c r="J39" s="312"/>
    </row>
    <row r="40" spans="1:10" x14ac:dyDescent="0.25">
      <c r="A40" s="303"/>
      <c r="B40" s="305"/>
      <c r="C40" s="305"/>
      <c r="D40" s="307"/>
      <c r="E40" s="295">
        <f>F35+1</f>
        <v>43175</v>
      </c>
      <c r="F40" s="295">
        <v>43220</v>
      </c>
      <c r="G40" s="51" t="s">
        <v>154</v>
      </c>
      <c r="H40" s="67">
        <f>H42/2</f>
        <v>25</v>
      </c>
      <c r="I40" s="300"/>
      <c r="J40" s="312"/>
    </row>
    <row r="41" spans="1:10" x14ac:dyDescent="0.25">
      <c r="A41" s="303"/>
      <c r="B41" s="305"/>
      <c r="C41" s="305"/>
      <c r="D41" s="307"/>
      <c r="E41" s="285"/>
      <c r="F41" s="285"/>
      <c r="G41" s="7" t="s">
        <v>153</v>
      </c>
      <c r="H41" s="68" t="e">
        <f>NA()</f>
        <v>#N/A</v>
      </c>
      <c r="I41" s="300"/>
      <c r="J41" s="312"/>
    </row>
    <row r="42" spans="1:10" x14ac:dyDescent="0.25">
      <c r="A42" s="303"/>
      <c r="B42" s="305"/>
      <c r="C42" s="305"/>
      <c r="D42" s="307"/>
      <c r="E42" s="285"/>
      <c r="F42" s="285"/>
      <c r="G42" s="100" t="s">
        <v>40</v>
      </c>
      <c r="H42" s="68">
        <f>H12</f>
        <v>50</v>
      </c>
      <c r="I42" s="300"/>
      <c r="J42" s="312"/>
    </row>
    <row r="43" spans="1:10" x14ac:dyDescent="0.25">
      <c r="A43" s="303"/>
      <c r="B43" s="305"/>
      <c r="C43" s="305"/>
      <c r="D43" s="307"/>
      <c r="E43" s="285"/>
      <c r="F43" s="285"/>
      <c r="G43" s="100" t="s">
        <v>39</v>
      </c>
      <c r="H43" s="68">
        <f>H13</f>
        <v>62</v>
      </c>
      <c r="I43" s="300"/>
      <c r="J43" s="312"/>
    </row>
    <row r="44" spans="1:10" ht="15.75" thickBot="1" x14ac:dyDescent="0.3">
      <c r="A44" s="303"/>
      <c r="B44" s="305"/>
      <c r="C44" s="305"/>
      <c r="D44" s="308"/>
      <c r="E44" s="297"/>
      <c r="F44" s="297"/>
      <c r="G44" s="101" t="s">
        <v>41</v>
      </c>
      <c r="H44" s="68">
        <f>H14</f>
        <v>48</v>
      </c>
      <c r="I44" s="301"/>
      <c r="J44" s="312"/>
    </row>
    <row r="45" spans="1:10" x14ac:dyDescent="0.25">
      <c r="A45" s="303"/>
      <c r="B45" s="305"/>
      <c r="C45" s="305"/>
      <c r="D45" s="291" t="s">
        <v>209</v>
      </c>
      <c r="E45" s="298">
        <v>43040</v>
      </c>
      <c r="F45" s="298">
        <v>43069</v>
      </c>
      <c r="G45" s="11" t="s">
        <v>154</v>
      </c>
      <c r="H45" s="67">
        <f>H47/2</f>
        <v>30</v>
      </c>
      <c r="I45" s="299"/>
      <c r="J45" s="312"/>
    </row>
    <row r="46" spans="1:10" x14ac:dyDescent="0.25">
      <c r="A46" s="303"/>
      <c r="B46" s="305"/>
      <c r="C46" s="305"/>
      <c r="D46" s="306"/>
      <c r="E46" s="285"/>
      <c r="F46" s="285"/>
      <c r="G46" s="7" t="s">
        <v>153</v>
      </c>
      <c r="H46" s="68" t="e">
        <f>NA()</f>
        <v>#N/A</v>
      </c>
      <c r="I46" s="300"/>
      <c r="J46" s="312"/>
    </row>
    <row r="47" spans="1:10" x14ac:dyDescent="0.25">
      <c r="A47" s="303"/>
      <c r="B47" s="305"/>
      <c r="C47" s="305"/>
      <c r="D47" s="307"/>
      <c r="E47" s="285"/>
      <c r="F47" s="285"/>
      <c r="G47" s="100" t="s">
        <v>40</v>
      </c>
      <c r="H47" s="68">
        <v>60</v>
      </c>
      <c r="I47" s="300"/>
      <c r="J47" s="312"/>
    </row>
    <row r="48" spans="1:10" x14ac:dyDescent="0.25">
      <c r="A48" s="303"/>
      <c r="B48" s="305"/>
      <c r="C48" s="305"/>
      <c r="D48" s="307"/>
      <c r="E48" s="285"/>
      <c r="F48" s="285"/>
      <c r="G48" s="100" t="s">
        <v>39</v>
      </c>
      <c r="H48" s="68">
        <v>72</v>
      </c>
      <c r="I48" s="300"/>
      <c r="J48" s="312"/>
    </row>
    <row r="49" spans="1:10" ht="15.75" thickBot="1" x14ac:dyDescent="0.3">
      <c r="A49" s="303"/>
      <c r="B49" s="305"/>
      <c r="C49" s="305"/>
      <c r="D49" s="307"/>
      <c r="E49" s="296"/>
      <c r="F49" s="296"/>
      <c r="G49" s="101" t="s">
        <v>41</v>
      </c>
      <c r="H49" s="88">
        <v>57</v>
      </c>
      <c r="I49" s="300"/>
      <c r="J49" s="312"/>
    </row>
    <row r="50" spans="1:10" x14ac:dyDescent="0.25">
      <c r="A50" s="303"/>
      <c r="B50" s="305"/>
      <c r="C50" s="305"/>
      <c r="D50" s="307"/>
      <c r="E50" s="295">
        <f>F45+1</f>
        <v>43070</v>
      </c>
      <c r="F50" s="295">
        <v>43090</v>
      </c>
      <c r="G50" s="51" t="s">
        <v>154</v>
      </c>
      <c r="H50" s="67">
        <f>H52/2</f>
        <v>26.5</v>
      </c>
      <c r="I50" s="300"/>
      <c r="J50" s="312"/>
    </row>
    <row r="51" spans="1:10" x14ac:dyDescent="0.25">
      <c r="A51" s="303"/>
      <c r="B51" s="305"/>
      <c r="C51" s="305"/>
      <c r="D51" s="307"/>
      <c r="E51" s="285"/>
      <c r="F51" s="285"/>
      <c r="G51" s="7" t="s">
        <v>153</v>
      </c>
      <c r="H51" s="68" t="e">
        <f>NA()</f>
        <v>#N/A</v>
      </c>
      <c r="I51" s="300"/>
      <c r="J51" s="312"/>
    </row>
    <row r="52" spans="1:10" x14ac:dyDescent="0.25">
      <c r="A52" s="303"/>
      <c r="B52" s="305"/>
      <c r="C52" s="305"/>
      <c r="D52" s="307"/>
      <c r="E52" s="285"/>
      <c r="F52" s="285"/>
      <c r="G52" s="100" t="s">
        <v>40</v>
      </c>
      <c r="H52" s="68">
        <v>53</v>
      </c>
      <c r="I52" s="300"/>
      <c r="J52" s="312"/>
    </row>
    <row r="53" spans="1:10" x14ac:dyDescent="0.25">
      <c r="A53" s="303"/>
      <c r="B53" s="305"/>
      <c r="C53" s="305"/>
      <c r="D53" s="307"/>
      <c r="E53" s="285"/>
      <c r="F53" s="285"/>
      <c r="G53" s="100" t="s">
        <v>39</v>
      </c>
      <c r="H53" s="68">
        <v>65</v>
      </c>
      <c r="I53" s="300"/>
      <c r="J53" s="312"/>
    </row>
    <row r="54" spans="1:10" ht="15.75" thickBot="1" x14ac:dyDescent="0.3">
      <c r="A54" s="303"/>
      <c r="B54" s="305"/>
      <c r="C54" s="305"/>
      <c r="D54" s="307"/>
      <c r="E54" s="296"/>
      <c r="F54" s="296"/>
      <c r="G54" s="101" t="s">
        <v>41</v>
      </c>
      <c r="H54" s="88">
        <v>51</v>
      </c>
      <c r="I54" s="300"/>
      <c r="J54" s="312"/>
    </row>
    <row r="55" spans="1:10" x14ac:dyDescent="0.25">
      <c r="A55" s="303"/>
      <c r="B55" s="305"/>
      <c r="C55" s="305"/>
      <c r="D55" s="293"/>
      <c r="E55" s="295">
        <f>F50+1</f>
        <v>43091</v>
      </c>
      <c r="F55" s="295">
        <v>43092</v>
      </c>
      <c r="G55" s="51" t="s">
        <v>154</v>
      </c>
      <c r="H55" s="67">
        <f>H57/2</f>
        <v>30</v>
      </c>
      <c r="I55" s="300"/>
      <c r="J55" s="312"/>
    </row>
    <row r="56" spans="1:10" x14ac:dyDescent="0.25">
      <c r="A56" s="303"/>
      <c r="B56" s="305"/>
      <c r="C56" s="305"/>
      <c r="D56" s="293"/>
      <c r="E56" s="285"/>
      <c r="F56" s="285"/>
      <c r="G56" s="7" t="s">
        <v>153</v>
      </c>
      <c r="H56" s="68" t="e">
        <f>NA()</f>
        <v>#N/A</v>
      </c>
      <c r="I56" s="300"/>
      <c r="J56" s="312"/>
    </row>
    <row r="57" spans="1:10" x14ac:dyDescent="0.25">
      <c r="A57" s="303"/>
      <c r="B57" s="305"/>
      <c r="C57" s="305"/>
      <c r="D57" s="293"/>
      <c r="E57" s="285"/>
      <c r="F57" s="285"/>
      <c r="G57" s="100" t="s">
        <v>40</v>
      </c>
      <c r="H57" s="68">
        <f>H47</f>
        <v>60</v>
      </c>
      <c r="I57" s="300"/>
      <c r="J57" s="312"/>
    </row>
    <row r="58" spans="1:10" x14ac:dyDescent="0.25">
      <c r="A58" s="303"/>
      <c r="B58" s="305"/>
      <c r="C58" s="305"/>
      <c r="D58" s="293"/>
      <c r="E58" s="285"/>
      <c r="F58" s="285"/>
      <c r="G58" s="100" t="s">
        <v>39</v>
      </c>
      <c r="H58" s="68">
        <f>H48</f>
        <v>72</v>
      </c>
      <c r="I58" s="300"/>
      <c r="J58" s="312"/>
    </row>
    <row r="59" spans="1:10" ht="15.75" thickBot="1" x14ac:dyDescent="0.3">
      <c r="A59" s="303"/>
      <c r="B59" s="305"/>
      <c r="C59" s="305"/>
      <c r="D59" s="293"/>
      <c r="E59" s="296"/>
      <c r="F59" s="296"/>
      <c r="G59" s="101" t="s">
        <v>41</v>
      </c>
      <c r="H59" s="68">
        <f>H49</f>
        <v>57</v>
      </c>
      <c r="I59" s="300"/>
      <c r="J59" s="312"/>
    </row>
    <row r="60" spans="1:10" x14ac:dyDescent="0.25">
      <c r="A60" s="303"/>
      <c r="B60" s="305"/>
      <c r="C60" s="305"/>
      <c r="D60" s="293"/>
      <c r="E60" s="295">
        <f>F55+1</f>
        <v>43093</v>
      </c>
      <c r="F60" s="295">
        <v>43094</v>
      </c>
      <c r="G60" s="51" t="s">
        <v>154</v>
      </c>
      <c r="H60" s="67">
        <f>H62/2</f>
        <v>37.5</v>
      </c>
      <c r="I60" s="300"/>
      <c r="J60" s="312"/>
    </row>
    <row r="61" spans="1:10" x14ac:dyDescent="0.25">
      <c r="A61" s="303"/>
      <c r="B61" s="305"/>
      <c r="C61" s="305"/>
      <c r="D61" s="293"/>
      <c r="E61" s="285"/>
      <c r="F61" s="285"/>
      <c r="G61" s="7" t="s">
        <v>153</v>
      </c>
      <c r="H61" s="68" t="e">
        <f>NA()</f>
        <v>#N/A</v>
      </c>
      <c r="I61" s="300"/>
      <c r="J61" s="312"/>
    </row>
    <row r="62" spans="1:10" x14ac:dyDescent="0.25">
      <c r="A62" s="303"/>
      <c r="B62" s="305"/>
      <c r="C62" s="305"/>
      <c r="D62" s="293"/>
      <c r="E62" s="285"/>
      <c r="F62" s="285"/>
      <c r="G62" s="100" t="s">
        <v>40</v>
      </c>
      <c r="H62" s="68">
        <f>H57+15</f>
        <v>75</v>
      </c>
      <c r="I62" s="300"/>
      <c r="J62" s="312"/>
    </row>
    <row r="63" spans="1:10" x14ac:dyDescent="0.25">
      <c r="A63" s="303"/>
      <c r="B63" s="305"/>
      <c r="C63" s="305"/>
      <c r="D63" s="293"/>
      <c r="E63" s="285"/>
      <c r="F63" s="285"/>
      <c r="G63" s="100" t="s">
        <v>39</v>
      </c>
      <c r="H63" s="68">
        <f>H58+15</f>
        <v>87</v>
      </c>
      <c r="I63" s="300"/>
      <c r="J63" s="312"/>
    </row>
    <row r="64" spans="1:10" ht="15.75" thickBot="1" x14ac:dyDescent="0.3">
      <c r="A64" s="303"/>
      <c r="B64" s="305"/>
      <c r="C64" s="305"/>
      <c r="D64" s="293"/>
      <c r="E64" s="296"/>
      <c r="F64" s="296"/>
      <c r="G64" s="101" t="s">
        <v>41</v>
      </c>
      <c r="H64" s="68">
        <f>H59+15</f>
        <v>72</v>
      </c>
      <c r="I64" s="300"/>
      <c r="J64" s="312"/>
    </row>
    <row r="65" spans="1:10" x14ac:dyDescent="0.25">
      <c r="A65" s="303"/>
      <c r="B65" s="305"/>
      <c r="C65" s="305"/>
      <c r="D65" s="293"/>
      <c r="E65" s="295">
        <f>F60+1</f>
        <v>43095</v>
      </c>
      <c r="F65" s="295">
        <v>43099</v>
      </c>
      <c r="G65" s="51" t="s">
        <v>154</v>
      </c>
      <c r="H65" s="67">
        <f>H67/2</f>
        <v>30</v>
      </c>
      <c r="I65" s="300"/>
      <c r="J65" s="312"/>
    </row>
    <row r="66" spans="1:10" x14ac:dyDescent="0.25">
      <c r="A66" s="303"/>
      <c r="B66" s="305"/>
      <c r="C66" s="305"/>
      <c r="D66" s="293"/>
      <c r="E66" s="285"/>
      <c r="F66" s="285"/>
      <c r="G66" s="7" t="s">
        <v>153</v>
      </c>
      <c r="H66" s="68" t="e">
        <f>NA()</f>
        <v>#N/A</v>
      </c>
      <c r="I66" s="300"/>
      <c r="J66" s="312"/>
    </row>
    <row r="67" spans="1:10" x14ac:dyDescent="0.25">
      <c r="A67" s="303"/>
      <c r="B67" s="305"/>
      <c r="C67" s="305"/>
      <c r="D67" s="293"/>
      <c r="E67" s="285"/>
      <c r="F67" s="285"/>
      <c r="G67" s="100" t="s">
        <v>40</v>
      </c>
      <c r="H67" s="68">
        <f>H57</f>
        <v>60</v>
      </c>
      <c r="I67" s="300"/>
      <c r="J67" s="312"/>
    </row>
    <row r="68" spans="1:10" x14ac:dyDescent="0.25">
      <c r="A68" s="303"/>
      <c r="B68" s="305"/>
      <c r="C68" s="305"/>
      <c r="D68" s="293"/>
      <c r="E68" s="285"/>
      <c r="F68" s="285"/>
      <c r="G68" s="100" t="s">
        <v>39</v>
      </c>
      <c r="H68" s="68">
        <f>H58</f>
        <v>72</v>
      </c>
      <c r="I68" s="300"/>
      <c r="J68" s="312"/>
    </row>
    <row r="69" spans="1:10" ht="15.75" thickBot="1" x14ac:dyDescent="0.3">
      <c r="A69" s="303"/>
      <c r="B69" s="305"/>
      <c r="C69" s="305"/>
      <c r="D69" s="293"/>
      <c r="E69" s="296"/>
      <c r="F69" s="296"/>
      <c r="G69" s="101" t="s">
        <v>41</v>
      </c>
      <c r="H69" s="68">
        <f>H59</f>
        <v>57</v>
      </c>
      <c r="I69" s="300"/>
      <c r="J69" s="312"/>
    </row>
    <row r="70" spans="1:10" x14ac:dyDescent="0.25">
      <c r="A70" s="303"/>
      <c r="B70" s="305"/>
      <c r="C70" s="305"/>
      <c r="D70" s="293"/>
      <c r="E70" s="295">
        <f>F65+1</f>
        <v>43100</v>
      </c>
      <c r="F70" s="295">
        <v>43100</v>
      </c>
      <c r="G70" s="51" t="s">
        <v>154</v>
      </c>
      <c r="H70" s="67">
        <f>H72/2</f>
        <v>37.5</v>
      </c>
      <c r="I70" s="300"/>
      <c r="J70" s="312"/>
    </row>
    <row r="71" spans="1:10" x14ac:dyDescent="0.25">
      <c r="A71" s="303"/>
      <c r="B71" s="305"/>
      <c r="C71" s="305"/>
      <c r="D71" s="293"/>
      <c r="E71" s="285"/>
      <c r="F71" s="285"/>
      <c r="G71" s="7" t="s">
        <v>153</v>
      </c>
      <c r="H71" s="68" t="e">
        <f>NA()</f>
        <v>#N/A</v>
      </c>
      <c r="I71" s="300"/>
      <c r="J71" s="312"/>
    </row>
    <row r="72" spans="1:10" x14ac:dyDescent="0.25">
      <c r="A72" s="303"/>
      <c r="B72" s="305"/>
      <c r="C72" s="305"/>
      <c r="D72" s="293"/>
      <c r="E72" s="285"/>
      <c r="F72" s="285"/>
      <c r="G72" s="100" t="s">
        <v>40</v>
      </c>
      <c r="H72" s="68">
        <f>H67+15</f>
        <v>75</v>
      </c>
      <c r="I72" s="300"/>
      <c r="J72" s="312"/>
    </row>
    <row r="73" spans="1:10" x14ac:dyDescent="0.25">
      <c r="A73" s="303"/>
      <c r="B73" s="305"/>
      <c r="C73" s="305"/>
      <c r="D73" s="293"/>
      <c r="E73" s="285"/>
      <c r="F73" s="285"/>
      <c r="G73" s="100" t="s">
        <v>39</v>
      </c>
      <c r="H73" s="68">
        <f>H68+15</f>
        <v>87</v>
      </c>
      <c r="I73" s="300"/>
      <c r="J73" s="312"/>
    </row>
    <row r="74" spans="1:10" ht="15.75" thickBot="1" x14ac:dyDescent="0.3">
      <c r="A74" s="303"/>
      <c r="B74" s="305"/>
      <c r="C74" s="305"/>
      <c r="D74" s="293"/>
      <c r="E74" s="296"/>
      <c r="F74" s="296"/>
      <c r="G74" s="101" t="s">
        <v>41</v>
      </c>
      <c r="H74" s="68">
        <f>H69+15</f>
        <v>72</v>
      </c>
      <c r="I74" s="300"/>
      <c r="J74" s="312"/>
    </row>
    <row r="75" spans="1:10" x14ac:dyDescent="0.25">
      <c r="A75" s="303"/>
      <c r="B75" s="305"/>
      <c r="C75" s="305"/>
      <c r="D75" s="293"/>
      <c r="E75" s="295">
        <f>F70+1</f>
        <v>43101</v>
      </c>
      <c r="F75" s="295">
        <v>43174</v>
      </c>
      <c r="G75" s="51" t="s">
        <v>154</v>
      </c>
      <c r="H75" s="67">
        <f>H77/2</f>
        <v>30</v>
      </c>
      <c r="I75" s="300"/>
      <c r="J75" s="312"/>
    </row>
    <row r="76" spans="1:10" x14ac:dyDescent="0.25">
      <c r="A76" s="303"/>
      <c r="B76" s="305"/>
      <c r="C76" s="305"/>
      <c r="D76" s="293"/>
      <c r="E76" s="285"/>
      <c r="F76" s="285"/>
      <c r="G76" s="7" t="s">
        <v>153</v>
      </c>
      <c r="H76" s="68" t="e">
        <f>NA()</f>
        <v>#N/A</v>
      </c>
      <c r="I76" s="300"/>
      <c r="J76" s="312"/>
    </row>
    <row r="77" spans="1:10" x14ac:dyDescent="0.25">
      <c r="A77" s="303"/>
      <c r="B77" s="305"/>
      <c r="C77" s="305"/>
      <c r="D77" s="293"/>
      <c r="E77" s="285"/>
      <c r="F77" s="285"/>
      <c r="G77" s="100" t="s">
        <v>40</v>
      </c>
      <c r="H77" s="68">
        <f>H67</f>
        <v>60</v>
      </c>
      <c r="I77" s="300"/>
      <c r="J77" s="312"/>
    </row>
    <row r="78" spans="1:10" x14ac:dyDescent="0.25">
      <c r="A78" s="303"/>
      <c r="B78" s="305"/>
      <c r="C78" s="305"/>
      <c r="D78" s="293"/>
      <c r="E78" s="285"/>
      <c r="F78" s="285"/>
      <c r="G78" s="100" t="s">
        <v>39</v>
      </c>
      <c r="H78" s="68">
        <f>H68</f>
        <v>72</v>
      </c>
      <c r="I78" s="300"/>
      <c r="J78" s="312"/>
    </row>
    <row r="79" spans="1:10" ht="15.75" thickBot="1" x14ac:dyDescent="0.3">
      <c r="A79" s="303"/>
      <c r="B79" s="305"/>
      <c r="C79" s="305"/>
      <c r="D79" s="293"/>
      <c r="E79" s="296"/>
      <c r="F79" s="296"/>
      <c r="G79" s="101" t="s">
        <v>41</v>
      </c>
      <c r="H79" s="68">
        <f>H69</f>
        <v>57</v>
      </c>
      <c r="I79" s="300"/>
      <c r="J79" s="312"/>
    </row>
    <row r="80" spans="1:10" x14ac:dyDescent="0.25">
      <c r="A80" s="303"/>
      <c r="B80" s="305"/>
      <c r="C80" s="305"/>
      <c r="D80" s="307"/>
      <c r="E80" s="295">
        <f>F75+1</f>
        <v>43175</v>
      </c>
      <c r="F80" s="295">
        <v>43220</v>
      </c>
      <c r="G80" s="51" t="s">
        <v>154</v>
      </c>
      <c r="H80" s="67">
        <f>H82/2</f>
        <v>26.5</v>
      </c>
      <c r="I80" s="300"/>
      <c r="J80" s="312"/>
    </row>
    <row r="81" spans="1:10" x14ac:dyDescent="0.25">
      <c r="A81" s="303"/>
      <c r="B81" s="305"/>
      <c r="C81" s="305"/>
      <c r="D81" s="307"/>
      <c r="E81" s="285"/>
      <c r="F81" s="285"/>
      <c r="G81" s="7" t="s">
        <v>153</v>
      </c>
      <c r="H81" s="68" t="e">
        <f>NA()</f>
        <v>#N/A</v>
      </c>
      <c r="I81" s="300"/>
      <c r="J81" s="312"/>
    </row>
    <row r="82" spans="1:10" x14ac:dyDescent="0.25">
      <c r="A82" s="303"/>
      <c r="B82" s="305"/>
      <c r="C82" s="305"/>
      <c r="D82" s="307"/>
      <c r="E82" s="285"/>
      <c r="F82" s="285"/>
      <c r="G82" s="100" t="s">
        <v>40</v>
      </c>
      <c r="H82" s="68">
        <f>H52</f>
        <v>53</v>
      </c>
      <c r="I82" s="300"/>
      <c r="J82" s="312"/>
    </row>
    <row r="83" spans="1:10" x14ac:dyDescent="0.25">
      <c r="A83" s="303"/>
      <c r="B83" s="305"/>
      <c r="C83" s="305"/>
      <c r="D83" s="307"/>
      <c r="E83" s="285"/>
      <c r="F83" s="285"/>
      <c r="G83" s="100" t="s">
        <v>39</v>
      </c>
      <c r="H83" s="68">
        <f>H53</f>
        <v>65</v>
      </c>
      <c r="I83" s="300"/>
      <c r="J83" s="312"/>
    </row>
    <row r="84" spans="1:10" ht="15.75" thickBot="1" x14ac:dyDescent="0.3">
      <c r="A84" s="303"/>
      <c r="B84" s="305"/>
      <c r="C84" s="305"/>
      <c r="D84" s="308"/>
      <c r="E84" s="297"/>
      <c r="F84" s="297"/>
      <c r="G84" s="101" t="s">
        <v>41</v>
      </c>
      <c r="H84" s="68">
        <f>H54</f>
        <v>51</v>
      </c>
      <c r="I84" s="301"/>
      <c r="J84" s="312"/>
    </row>
    <row r="85" spans="1:10" x14ac:dyDescent="0.25">
      <c r="A85" s="303"/>
      <c r="B85" s="305"/>
      <c r="C85" s="305"/>
      <c r="D85" s="291" t="s">
        <v>175</v>
      </c>
      <c r="E85" s="298">
        <v>43040</v>
      </c>
      <c r="F85" s="298">
        <v>43069</v>
      </c>
      <c r="G85" s="11" t="s">
        <v>154</v>
      </c>
      <c r="H85" s="67">
        <f>H87/2</f>
        <v>31.5</v>
      </c>
      <c r="I85" s="299"/>
      <c r="J85" s="312"/>
    </row>
    <row r="86" spans="1:10" x14ac:dyDescent="0.25">
      <c r="A86" s="303"/>
      <c r="B86" s="305"/>
      <c r="C86" s="305"/>
      <c r="D86" s="306"/>
      <c r="E86" s="285"/>
      <c r="F86" s="285"/>
      <c r="G86" s="7" t="s">
        <v>153</v>
      </c>
      <c r="H86" s="68" t="e">
        <f>NA()</f>
        <v>#N/A</v>
      </c>
      <c r="I86" s="300"/>
      <c r="J86" s="312"/>
    </row>
    <row r="87" spans="1:10" x14ac:dyDescent="0.25">
      <c r="A87" s="303"/>
      <c r="B87" s="305"/>
      <c r="C87" s="305"/>
      <c r="D87" s="307"/>
      <c r="E87" s="285"/>
      <c r="F87" s="285"/>
      <c r="G87" s="100" t="s">
        <v>40</v>
      </c>
      <c r="H87" s="68">
        <v>63</v>
      </c>
      <c r="I87" s="300"/>
      <c r="J87" s="312"/>
    </row>
    <row r="88" spans="1:10" x14ac:dyDescent="0.25">
      <c r="A88" s="303"/>
      <c r="B88" s="305"/>
      <c r="C88" s="305"/>
      <c r="D88" s="307"/>
      <c r="E88" s="285"/>
      <c r="F88" s="285"/>
      <c r="G88" s="100" t="s">
        <v>39</v>
      </c>
      <c r="H88" s="68">
        <v>78</v>
      </c>
      <c r="I88" s="300"/>
      <c r="J88" s="312"/>
    </row>
    <row r="89" spans="1:10" ht="15.75" thickBot="1" x14ac:dyDescent="0.3">
      <c r="A89" s="303"/>
      <c r="B89" s="305"/>
      <c r="C89" s="305"/>
      <c r="D89" s="307"/>
      <c r="E89" s="296"/>
      <c r="F89" s="296"/>
      <c r="G89" s="101" t="s">
        <v>41</v>
      </c>
      <c r="H89" s="88" t="e">
        <f>NA()</f>
        <v>#N/A</v>
      </c>
      <c r="I89" s="300"/>
      <c r="J89" s="312"/>
    </row>
    <row r="90" spans="1:10" x14ac:dyDescent="0.25">
      <c r="A90" s="303"/>
      <c r="B90" s="305"/>
      <c r="C90" s="305"/>
      <c r="D90" s="307"/>
      <c r="E90" s="295">
        <f>F85+1</f>
        <v>43070</v>
      </c>
      <c r="F90" s="295">
        <v>43090</v>
      </c>
      <c r="G90" s="51" t="s">
        <v>154</v>
      </c>
      <c r="H90" s="67">
        <f>H92/2</f>
        <v>28</v>
      </c>
      <c r="I90" s="300"/>
      <c r="J90" s="312"/>
    </row>
    <row r="91" spans="1:10" x14ac:dyDescent="0.25">
      <c r="A91" s="303"/>
      <c r="B91" s="305"/>
      <c r="C91" s="305"/>
      <c r="D91" s="307"/>
      <c r="E91" s="285"/>
      <c r="F91" s="285"/>
      <c r="G91" s="7" t="s">
        <v>153</v>
      </c>
      <c r="H91" s="68" t="e">
        <f>NA()</f>
        <v>#N/A</v>
      </c>
      <c r="I91" s="300"/>
      <c r="J91" s="312"/>
    </row>
    <row r="92" spans="1:10" x14ac:dyDescent="0.25">
      <c r="A92" s="303"/>
      <c r="B92" s="305"/>
      <c r="C92" s="305"/>
      <c r="D92" s="307"/>
      <c r="E92" s="285"/>
      <c r="F92" s="285"/>
      <c r="G92" s="100" t="s">
        <v>40</v>
      </c>
      <c r="H92" s="68">
        <v>56</v>
      </c>
      <c r="I92" s="300"/>
      <c r="J92" s="312"/>
    </row>
    <row r="93" spans="1:10" x14ac:dyDescent="0.25">
      <c r="A93" s="303"/>
      <c r="B93" s="305"/>
      <c r="C93" s="305"/>
      <c r="D93" s="307"/>
      <c r="E93" s="285"/>
      <c r="F93" s="285"/>
      <c r="G93" s="100" t="s">
        <v>39</v>
      </c>
      <c r="H93" s="68">
        <v>71</v>
      </c>
      <c r="I93" s="300"/>
      <c r="J93" s="312"/>
    </row>
    <row r="94" spans="1:10" ht="15.75" thickBot="1" x14ac:dyDescent="0.3">
      <c r="A94" s="303"/>
      <c r="B94" s="305"/>
      <c r="C94" s="305"/>
      <c r="D94" s="307"/>
      <c r="E94" s="296"/>
      <c r="F94" s="296"/>
      <c r="G94" s="101" t="s">
        <v>41</v>
      </c>
      <c r="H94" s="88" t="e">
        <f>NA()</f>
        <v>#N/A</v>
      </c>
      <c r="I94" s="300"/>
      <c r="J94" s="312"/>
    </row>
    <row r="95" spans="1:10" x14ac:dyDescent="0.25">
      <c r="A95" s="303"/>
      <c r="B95" s="305"/>
      <c r="C95" s="305"/>
      <c r="D95" s="293"/>
      <c r="E95" s="295">
        <f>F90+1</f>
        <v>43091</v>
      </c>
      <c r="F95" s="295">
        <v>43092</v>
      </c>
      <c r="G95" s="51" t="s">
        <v>154</v>
      </c>
      <c r="H95" s="67">
        <f>H97/2</f>
        <v>31.5</v>
      </c>
      <c r="I95" s="300"/>
      <c r="J95" s="312"/>
    </row>
    <row r="96" spans="1:10" x14ac:dyDescent="0.25">
      <c r="A96" s="303"/>
      <c r="B96" s="305"/>
      <c r="C96" s="305"/>
      <c r="D96" s="293"/>
      <c r="E96" s="285"/>
      <c r="F96" s="285"/>
      <c r="G96" s="7" t="s">
        <v>153</v>
      </c>
      <c r="H96" s="68" t="e">
        <f>NA()</f>
        <v>#N/A</v>
      </c>
      <c r="I96" s="300"/>
      <c r="J96" s="312"/>
    </row>
    <row r="97" spans="1:10" x14ac:dyDescent="0.25">
      <c r="A97" s="303"/>
      <c r="B97" s="305"/>
      <c r="C97" s="305"/>
      <c r="D97" s="293"/>
      <c r="E97" s="285"/>
      <c r="F97" s="285"/>
      <c r="G97" s="100" t="s">
        <v>40</v>
      </c>
      <c r="H97" s="68">
        <f>H87</f>
        <v>63</v>
      </c>
      <c r="I97" s="300"/>
      <c r="J97" s="312"/>
    </row>
    <row r="98" spans="1:10" x14ac:dyDescent="0.25">
      <c r="A98" s="303"/>
      <c r="B98" s="305"/>
      <c r="C98" s="305"/>
      <c r="D98" s="293"/>
      <c r="E98" s="285"/>
      <c r="F98" s="285"/>
      <c r="G98" s="100" t="s">
        <v>39</v>
      </c>
      <c r="H98" s="68">
        <f>H88</f>
        <v>78</v>
      </c>
      <c r="I98" s="300"/>
      <c r="J98" s="312"/>
    </row>
    <row r="99" spans="1:10" ht="15.75" thickBot="1" x14ac:dyDescent="0.3">
      <c r="A99" s="303"/>
      <c r="B99" s="305"/>
      <c r="C99" s="305"/>
      <c r="D99" s="293"/>
      <c r="E99" s="296"/>
      <c r="F99" s="296"/>
      <c r="G99" s="101" t="s">
        <v>41</v>
      </c>
      <c r="H99" s="88" t="e">
        <f>NA()</f>
        <v>#N/A</v>
      </c>
      <c r="I99" s="300"/>
      <c r="J99" s="312"/>
    </row>
    <row r="100" spans="1:10" x14ac:dyDescent="0.25">
      <c r="A100" s="303"/>
      <c r="B100" s="305"/>
      <c r="C100" s="305"/>
      <c r="D100" s="293"/>
      <c r="E100" s="295">
        <f>F95+1</f>
        <v>43093</v>
      </c>
      <c r="F100" s="295">
        <v>43094</v>
      </c>
      <c r="G100" s="51" t="s">
        <v>154</v>
      </c>
      <c r="H100" s="67">
        <f>H102/2</f>
        <v>39</v>
      </c>
      <c r="I100" s="300"/>
      <c r="J100" s="312"/>
    </row>
    <row r="101" spans="1:10" x14ac:dyDescent="0.25">
      <c r="A101" s="303"/>
      <c r="B101" s="305"/>
      <c r="C101" s="305"/>
      <c r="D101" s="293"/>
      <c r="E101" s="285"/>
      <c r="F101" s="285"/>
      <c r="G101" s="7" t="s">
        <v>153</v>
      </c>
      <c r="H101" s="68" t="e">
        <f>NA()</f>
        <v>#N/A</v>
      </c>
      <c r="I101" s="300"/>
      <c r="J101" s="312"/>
    </row>
    <row r="102" spans="1:10" x14ac:dyDescent="0.25">
      <c r="A102" s="303"/>
      <c r="B102" s="305"/>
      <c r="C102" s="305"/>
      <c r="D102" s="293"/>
      <c r="E102" s="285"/>
      <c r="F102" s="285"/>
      <c r="G102" s="100" t="s">
        <v>40</v>
      </c>
      <c r="H102" s="68">
        <f>H97+15</f>
        <v>78</v>
      </c>
      <c r="I102" s="300"/>
      <c r="J102" s="312"/>
    </row>
    <row r="103" spans="1:10" x14ac:dyDescent="0.25">
      <c r="A103" s="303"/>
      <c r="B103" s="305"/>
      <c r="C103" s="305"/>
      <c r="D103" s="293"/>
      <c r="E103" s="285"/>
      <c r="F103" s="285"/>
      <c r="G103" s="100" t="s">
        <v>39</v>
      </c>
      <c r="H103" s="68">
        <f>H98+15</f>
        <v>93</v>
      </c>
      <c r="I103" s="300"/>
      <c r="J103" s="312"/>
    </row>
    <row r="104" spans="1:10" ht="15.75" thickBot="1" x14ac:dyDescent="0.3">
      <c r="A104" s="303"/>
      <c r="B104" s="305"/>
      <c r="C104" s="305"/>
      <c r="D104" s="293"/>
      <c r="E104" s="296"/>
      <c r="F104" s="296"/>
      <c r="G104" s="101" t="s">
        <v>41</v>
      </c>
      <c r="H104" s="88" t="e">
        <f>NA()</f>
        <v>#N/A</v>
      </c>
      <c r="I104" s="300"/>
      <c r="J104" s="312"/>
    </row>
    <row r="105" spans="1:10" x14ac:dyDescent="0.25">
      <c r="A105" s="303"/>
      <c r="B105" s="305"/>
      <c r="C105" s="305"/>
      <c r="D105" s="293"/>
      <c r="E105" s="295">
        <f>F100+1</f>
        <v>43095</v>
      </c>
      <c r="F105" s="295">
        <v>43099</v>
      </c>
      <c r="G105" s="51" t="s">
        <v>154</v>
      </c>
      <c r="H105" s="67">
        <f>H107/2</f>
        <v>31.5</v>
      </c>
      <c r="I105" s="300"/>
      <c r="J105" s="312"/>
    </row>
    <row r="106" spans="1:10" x14ac:dyDescent="0.25">
      <c r="A106" s="303"/>
      <c r="B106" s="305"/>
      <c r="C106" s="305"/>
      <c r="D106" s="293"/>
      <c r="E106" s="285"/>
      <c r="F106" s="285"/>
      <c r="G106" s="7" t="s">
        <v>153</v>
      </c>
      <c r="H106" s="68" t="e">
        <f>NA()</f>
        <v>#N/A</v>
      </c>
      <c r="I106" s="300"/>
      <c r="J106" s="312"/>
    </row>
    <row r="107" spans="1:10" x14ac:dyDescent="0.25">
      <c r="A107" s="303"/>
      <c r="B107" s="305"/>
      <c r="C107" s="305"/>
      <c r="D107" s="293"/>
      <c r="E107" s="285"/>
      <c r="F107" s="285"/>
      <c r="G107" s="100" t="s">
        <v>40</v>
      </c>
      <c r="H107" s="68">
        <f>H97</f>
        <v>63</v>
      </c>
      <c r="I107" s="300"/>
      <c r="J107" s="312"/>
    </row>
    <row r="108" spans="1:10" x14ac:dyDescent="0.25">
      <c r="A108" s="303"/>
      <c r="B108" s="305"/>
      <c r="C108" s="305"/>
      <c r="D108" s="293"/>
      <c r="E108" s="285"/>
      <c r="F108" s="285"/>
      <c r="G108" s="100" t="s">
        <v>39</v>
      </c>
      <c r="H108" s="68">
        <f>H98</f>
        <v>78</v>
      </c>
      <c r="I108" s="300"/>
      <c r="J108" s="312"/>
    </row>
    <row r="109" spans="1:10" ht="15.75" thickBot="1" x14ac:dyDescent="0.3">
      <c r="A109" s="303"/>
      <c r="B109" s="305"/>
      <c r="C109" s="305"/>
      <c r="D109" s="293"/>
      <c r="E109" s="296"/>
      <c r="F109" s="296"/>
      <c r="G109" s="101" t="s">
        <v>41</v>
      </c>
      <c r="H109" s="88" t="e">
        <f>NA()</f>
        <v>#N/A</v>
      </c>
      <c r="I109" s="300"/>
      <c r="J109" s="312"/>
    </row>
    <row r="110" spans="1:10" x14ac:dyDescent="0.25">
      <c r="A110" s="303"/>
      <c r="B110" s="305"/>
      <c r="C110" s="305"/>
      <c r="D110" s="293"/>
      <c r="E110" s="295">
        <f>F105+1</f>
        <v>43100</v>
      </c>
      <c r="F110" s="295">
        <v>43100</v>
      </c>
      <c r="G110" s="51" t="s">
        <v>154</v>
      </c>
      <c r="H110" s="67">
        <f>H112/2</f>
        <v>39</v>
      </c>
      <c r="I110" s="300"/>
      <c r="J110" s="312"/>
    </row>
    <row r="111" spans="1:10" x14ac:dyDescent="0.25">
      <c r="A111" s="303"/>
      <c r="B111" s="305"/>
      <c r="C111" s="305"/>
      <c r="D111" s="293"/>
      <c r="E111" s="285"/>
      <c r="F111" s="285"/>
      <c r="G111" s="7" t="s">
        <v>153</v>
      </c>
      <c r="H111" s="68" t="e">
        <f>NA()</f>
        <v>#N/A</v>
      </c>
      <c r="I111" s="300"/>
      <c r="J111" s="312"/>
    </row>
    <row r="112" spans="1:10" x14ac:dyDescent="0.25">
      <c r="A112" s="303"/>
      <c r="B112" s="305"/>
      <c r="C112" s="305"/>
      <c r="D112" s="293"/>
      <c r="E112" s="285"/>
      <c r="F112" s="285"/>
      <c r="G112" s="100" t="s">
        <v>40</v>
      </c>
      <c r="H112" s="68">
        <f>H107+15</f>
        <v>78</v>
      </c>
      <c r="I112" s="300"/>
      <c r="J112" s="312"/>
    </row>
    <row r="113" spans="1:10" x14ac:dyDescent="0.25">
      <c r="A113" s="303"/>
      <c r="B113" s="305"/>
      <c r="C113" s="305"/>
      <c r="D113" s="293"/>
      <c r="E113" s="285"/>
      <c r="F113" s="285"/>
      <c r="G113" s="100" t="s">
        <v>39</v>
      </c>
      <c r="H113" s="68">
        <f>H108+15</f>
        <v>93</v>
      </c>
      <c r="I113" s="300"/>
      <c r="J113" s="312"/>
    </row>
    <row r="114" spans="1:10" ht="15.75" thickBot="1" x14ac:dyDescent="0.3">
      <c r="A114" s="303"/>
      <c r="B114" s="305"/>
      <c r="C114" s="305"/>
      <c r="D114" s="293"/>
      <c r="E114" s="296"/>
      <c r="F114" s="296"/>
      <c r="G114" s="101" t="s">
        <v>41</v>
      </c>
      <c r="H114" s="88" t="e">
        <f>NA()</f>
        <v>#N/A</v>
      </c>
      <c r="I114" s="300"/>
      <c r="J114" s="312"/>
    </row>
    <row r="115" spans="1:10" x14ac:dyDescent="0.25">
      <c r="A115" s="303"/>
      <c r="B115" s="305"/>
      <c r="C115" s="305"/>
      <c r="D115" s="293"/>
      <c r="E115" s="295">
        <f>F110+1</f>
        <v>43101</v>
      </c>
      <c r="F115" s="295">
        <v>43174</v>
      </c>
      <c r="G115" s="51" t="s">
        <v>154</v>
      </c>
      <c r="H115" s="67">
        <f>H117/2</f>
        <v>31.5</v>
      </c>
      <c r="I115" s="300"/>
      <c r="J115" s="312"/>
    </row>
    <row r="116" spans="1:10" x14ac:dyDescent="0.25">
      <c r="A116" s="303"/>
      <c r="B116" s="305"/>
      <c r="C116" s="305"/>
      <c r="D116" s="293"/>
      <c r="E116" s="285"/>
      <c r="F116" s="285"/>
      <c r="G116" s="7" t="s">
        <v>153</v>
      </c>
      <c r="H116" s="68" t="e">
        <f>NA()</f>
        <v>#N/A</v>
      </c>
      <c r="I116" s="300"/>
      <c r="J116" s="312"/>
    </row>
    <row r="117" spans="1:10" x14ac:dyDescent="0.25">
      <c r="A117" s="303"/>
      <c r="B117" s="305"/>
      <c r="C117" s="305"/>
      <c r="D117" s="293"/>
      <c r="E117" s="285"/>
      <c r="F117" s="285"/>
      <c r="G117" s="100" t="s">
        <v>40</v>
      </c>
      <c r="H117" s="68">
        <f>H107</f>
        <v>63</v>
      </c>
      <c r="I117" s="300"/>
      <c r="J117" s="312"/>
    </row>
    <row r="118" spans="1:10" x14ac:dyDescent="0.25">
      <c r="A118" s="303"/>
      <c r="B118" s="305"/>
      <c r="C118" s="305"/>
      <c r="D118" s="293"/>
      <c r="E118" s="285"/>
      <c r="F118" s="285"/>
      <c r="G118" s="100" t="s">
        <v>39</v>
      </c>
      <c r="H118" s="68">
        <f>H108</f>
        <v>78</v>
      </c>
      <c r="I118" s="300"/>
      <c r="J118" s="312"/>
    </row>
    <row r="119" spans="1:10" ht="15.75" thickBot="1" x14ac:dyDescent="0.3">
      <c r="A119" s="303"/>
      <c r="B119" s="305"/>
      <c r="C119" s="305"/>
      <c r="D119" s="293"/>
      <c r="E119" s="296"/>
      <c r="F119" s="296"/>
      <c r="G119" s="101" t="s">
        <v>41</v>
      </c>
      <c r="H119" s="88" t="e">
        <f>NA()</f>
        <v>#N/A</v>
      </c>
      <c r="I119" s="300"/>
      <c r="J119" s="312"/>
    </row>
    <row r="120" spans="1:10" x14ac:dyDescent="0.25">
      <c r="A120" s="303"/>
      <c r="B120" s="305"/>
      <c r="C120" s="305"/>
      <c r="D120" s="307"/>
      <c r="E120" s="295">
        <f>F115+1</f>
        <v>43175</v>
      </c>
      <c r="F120" s="295">
        <v>43220</v>
      </c>
      <c r="G120" s="51" t="s">
        <v>154</v>
      </c>
      <c r="H120" s="67">
        <f>H122/2</f>
        <v>28</v>
      </c>
      <c r="I120" s="300"/>
      <c r="J120" s="312"/>
    </row>
    <row r="121" spans="1:10" x14ac:dyDescent="0.25">
      <c r="A121" s="303"/>
      <c r="B121" s="305"/>
      <c r="C121" s="305"/>
      <c r="D121" s="307"/>
      <c r="E121" s="285"/>
      <c r="F121" s="285"/>
      <c r="G121" s="7" t="s">
        <v>153</v>
      </c>
      <c r="H121" s="68" t="e">
        <f>NA()</f>
        <v>#N/A</v>
      </c>
      <c r="I121" s="300"/>
      <c r="J121" s="312"/>
    </row>
    <row r="122" spans="1:10" x14ac:dyDescent="0.25">
      <c r="A122" s="303"/>
      <c r="B122" s="305"/>
      <c r="C122" s="305"/>
      <c r="D122" s="307"/>
      <c r="E122" s="285"/>
      <c r="F122" s="285"/>
      <c r="G122" s="100" t="s">
        <v>40</v>
      </c>
      <c r="H122" s="68">
        <v>56</v>
      </c>
      <c r="I122" s="300"/>
      <c r="J122" s="312"/>
    </row>
    <row r="123" spans="1:10" x14ac:dyDescent="0.25">
      <c r="A123" s="303"/>
      <c r="B123" s="305"/>
      <c r="C123" s="305"/>
      <c r="D123" s="307"/>
      <c r="E123" s="285"/>
      <c r="F123" s="285"/>
      <c r="G123" s="100" t="s">
        <v>39</v>
      </c>
      <c r="H123" s="68">
        <f>H93</f>
        <v>71</v>
      </c>
      <c r="I123" s="300"/>
      <c r="J123" s="312"/>
    </row>
    <row r="124" spans="1:10" ht="15.75" thickBot="1" x14ac:dyDescent="0.3">
      <c r="A124" s="303"/>
      <c r="B124" s="305"/>
      <c r="C124" s="305"/>
      <c r="D124" s="308"/>
      <c r="E124" s="297"/>
      <c r="F124" s="297"/>
      <c r="G124" s="101" t="s">
        <v>41</v>
      </c>
      <c r="H124" s="88" t="e">
        <f>NA()</f>
        <v>#N/A</v>
      </c>
      <c r="I124" s="301"/>
      <c r="J124" s="312"/>
    </row>
    <row r="125" spans="1:10" x14ac:dyDescent="0.25">
      <c r="A125" s="333" t="s">
        <v>187</v>
      </c>
      <c r="B125" s="336" t="s">
        <v>37</v>
      </c>
      <c r="C125" s="336" t="s">
        <v>157</v>
      </c>
      <c r="D125" s="336" t="s">
        <v>337</v>
      </c>
      <c r="E125" s="298">
        <v>43040</v>
      </c>
      <c r="F125" s="298">
        <v>43044</v>
      </c>
      <c r="G125" s="51" t="s">
        <v>154</v>
      </c>
      <c r="H125" s="84">
        <f>H127/2</f>
        <v>90</v>
      </c>
      <c r="I125" s="392"/>
      <c r="J125" s="347"/>
    </row>
    <row r="126" spans="1:10" x14ac:dyDescent="0.25">
      <c r="A126" s="334"/>
      <c r="B126" s="337"/>
      <c r="C126" s="337"/>
      <c r="D126" s="337"/>
      <c r="E126" s="285"/>
      <c r="F126" s="285"/>
      <c r="G126" s="7" t="s">
        <v>153</v>
      </c>
      <c r="H126" s="68">
        <f>H127/2</f>
        <v>90</v>
      </c>
      <c r="I126" s="365"/>
      <c r="J126" s="348"/>
    </row>
    <row r="127" spans="1:10" x14ac:dyDescent="0.25">
      <c r="A127" s="334"/>
      <c r="B127" s="337"/>
      <c r="C127" s="337"/>
      <c r="D127" s="337"/>
      <c r="E127" s="285"/>
      <c r="F127" s="285"/>
      <c r="G127" s="196" t="s">
        <v>40</v>
      </c>
      <c r="H127" s="68">
        <f>H132+20</f>
        <v>180</v>
      </c>
      <c r="I127" s="365"/>
      <c r="J127" s="348"/>
    </row>
    <row r="128" spans="1:10" x14ac:dyDescent="0.25">
      <c r="A128" s="334"/>
      <c r="B128" s="337"/>
      <c r="C128" s="337"/>
      <c r="D128" s="337"/>
      <c r="E128" s="285"/>
      <c r="F128" s="285"/>
      <c r="G128" s="196" t="s">
        <v>39</v>
      </c>
      <c r="H128" s="68">
        <f>H127+115</f>
        <v>295</v>
      </c>
      <c r="I128" s="365"/>
      <c r="J128" s="348"/>
    </row>
    <row r="129" spans="1:10" x14ac:dyDescent="0.25">
      <c r="A129" s="334"/>
      <c r="B129" s="337"/>
      <c r="C129" s="337"/>
      <c r="D129" s="337"/>
      <c r="E129" s="370"/>
      <c r="F129" s="370"/>
      <c r="G129" s="198" t="s">
        <v>41</v>
      </c>
      <c r="H129" s="69">
        <f>H127*0.95</f>
        <v>171</v>
      </c>
      <c r="I129" s="365"/>
      <c r="J129" s="348"/>
    </row>
    <row r="130" spans="1:10" x14ac:dyDescent="0.25">
      <c r="A130" s="334"/>
      <c r="B130" s="337"/>
      <c r="C130" s="337"/>
      <c r="D130" s="337"/>
      <c r="E130" s="295">
        <f>F125+1</f>
        <v>43045</v>
      </c>
      <c r="F130" s="295">
        <v>43090</v>
      </c>
      <c r="G130" s="51" t="s">
        <v>154</v>
      </c>
      <c r="H130" s="84">
        <f>H132/2</f>
        <v>80</v>
      </c>
      <c r="I130" s="365"/>
      <c r="J130" s="348"/>
    </row>
    <row r="131" spans="1:10" x14ac:dyDescent="0.25">
      <c r="A131" s="334"/>
      <c r="B131" s="337"/>
      <c r="C131" s="337"/>
      <c r="D131" s="337"/>
      <c r="E131" s="285"/>
      <c r="F131" s="285"/>
      <c r="G131" s="7" t="s">
        <v>153</v>
      </c>
      <c r="H131" s="68">
        <f>H132/2</f>
        <v>80</v>
      </c>
      <c r="I131" s="365"/>
      <c r="J131" s="348"/>
    </row>
    <row r="132" spans="1:10" x14ac:dyDescent="0.25">
      <c r="A132" s="334"/>
      <c r="B132" s="337"/>
      <c r="C132" s="337"/>
      <c r="D132" s="337"/>
      <c r="E132" s="285"/>
      <c r="F132" s="285"/>
      <c r="G132" s="196" t="s">
        <v>40</v>
      </c>
      <c r="H132" s="68">
        <v>160</v>
      </c>
      <c r="I132" s="365"/>
      <c r="J132" s="348"/>
    </row>
    <row r="133" spans="1:10" x14ac:dyDescent="0.25">
      <c r="A133" s="334"/>
      <c r="B133" s="337"/>
      <c r="C133" s="337"/>
      <c r="D133" s="337"/>
      <c r="E133" s="285"/>
      <c r="F133" s="285"/>
      <c r="G133" s="196" t="s">
        <v>39</v>
      </c>
      <c r="H133" s="68">
        <f>H132+115</f>
        <v>275</v>
      </c>
      <c r="I133" s="365"/>
      <c r="J133" s="348"/>
    </row>
    <row r="134" spans="1:10" x14ac:dyDescent="0.25">
      <c r="A134" s="334"/>
      <c r="B134" s="337"/>
      <c r="C134" s="337"/>
      <c r="D134" s="337"/>
      <c r="E134" s="370"/>
      <c r="F134" s="370"/>
      <c r="G134" s="198" t="s">
        <v>41</v>
      </c>
      <c r="H134" s="69">
        <f>H132*0.95</f>
        <v>152</v>
      </c>
      <c r="I134" s="365"/>
      <c r="J134" s="348"/>
    </row>
    <row r="135" spans="1:10" x14ac:dyDescent="0.25">
      <c r="A135" s="334"/>
      <c r="B135" s="337"/>
      <c r="C135" s="337"/>
      <c r="D135" s="337"/>
      <c r="E135" s="295">
        <f>F130+1</f>
        <v>43091</v>
      </c>
      <c r="F135" s="295">
        <v>43190</v>
      </c>
      <c r="G135" s="51" t="s">
        <v>154</v>
      </c>
      <c r="H135" s="84">
        <f>H137/2</f>
        <v>87.5</v>
      </c>
      <c r="I135" s="365"/>
      <c r="J135" s="348"/>
    </row>
    <row r="136" spans="1:10" x14ac:dyDescent="0.25">
      <c r="A136" s="334"/>
      <c r="B136" s="337"/>
      <c r="C136" s="337"/>
      <c r="D136" s="337"/>
      <c r="E136" s="285"/>
      <c r="F136" s="285"/>
      <c r="G136" s="7" t="s">
        <v>153</v>
      </c>
      <c r="H136" s="68">
        <f>H137/2</f>
        <v>87.5</v>
      </c>
      <c r="I136" s="365"/>
      <c r="J136" s="348"/>
    </row>
    <row r="137" spans="1:10" x14ac:dyDescent="0.25">
      <c r="A137" s="334"/>
      <c r="B137" s="337"/>
      <c r="C137" s="337"/>
      <c r="D137" s="337"/>
      <c r="E137" s="285"/>
      <c r="F137" s="285"/>
      <c r="G137" s="196" t="s">
        <v>40</v>
      </c>
      <c r="H137" s="68">
        <v>175</v>
      </c>
      <c r="I137" s="365"/>
      <c r="J137" s="348"/>
    </row>
    <row r="138" spans="1:10" x14ac:dyDescent="0.25">
      <c r="A138" s="334"/>
      <c r="B138" s="337"/>
      <c r="C138" s="337"/>
      <c r="D138" s="337"/>
      <c r="E138" s="285"/>
      <c r="F138" s="285"/>
      <c r="G138" s="196" t="s">
        <v>39</v>
      </c>
      <c r="H138" s="68">
        <f>H137+115</f>
        <v>290</v>
      </c>
      <c r="I138" s="365"/>
      <c r="J138" s="348"/>
    </row>
    <row r="139" spans="1:10" x14ac:dyDescent="0.25">
      <c r="A139" s="334"/>
      <c r="B139" s="337"/>
      <c r="C139" s="337"/>
      <c r="D139" s="337"/>
      <c r="E139" s="370"/>
      <c r="F139" s="370"/>
      <c r="G139" s="198" t="s">
        <v>41</v>
      </c>
      <c r="H139" s="69">
        <f>H137*0.95</f>
        <v>166.25</v>
      </c>
      <c r="I139" s="365"/>
      <c r="J139" s="348"/>
    </row>
    <row r="140" spans="1:10" x14ac:dyDescent="0.25">
      <c r="A140" s="334"/>
      <c r="B140" s="337"/>
      <c r="C140" s="337"/>
      <c r="D140" s="337"/>
      <c r="E140" s="295">
        <f>F135+1</f>
        <v>43191</v>
      </c>
      <c r="F140" s="295">
        <v>43220</v>
      </c>
      <c r="G140" s="51" t="s">
        <v>154</v>
      </c>
      <c r="H140" s="84">
        <f>H142/2</f>
        <v>77.5</v>
      </c>
      <c r="I140" s="365"/>
      <c r="J140" s="348"/>
    </row>
    <row r="141" spans="1:10" ht="15" customHeight="1" x14ac:dyDescent="0.25">
      <c r="A141" s="334"/>
      <c r="B141" s="337"/>
      <c r="C141" s="337"/>
      <c r="D141" s="337"/>
      <c r="E141" s="285"/>
      <c r="F141" s="285"/>
      <c r="G141" s="7" t="s">
        <v>153</v>
      </c>
      <c r="H141" s="68">
        <f>H142/2</f>
        <v>77.5</v>
      </c>
      <c r="I141" s="365"/>
      <c r="J141" s="348"/>
    </row>
    <row r="142" spans="1:10" x14ac:dyDescent="0.25">
      <c r="A142" s="334"/>
      <c r="B142" s="337"/>
      <c r="C142" s="337"/>
      <c r="D142" s="337"/>
      <c r="E142" s="285"/>
      <c r="F142" s="285"/>
      <c r="G142" s="196" t="s">
        <v>40</v>
      </c>
      <c r="H142" s="68">
        <v>155</v>
      </c>
      <c r="I142" s="365"/>
      <c r="J142" s="348"/>
    </row>
    <row r="143" spans="1:10" x14ac:dyDescent="0.25">
      <c r="A143" s="334"/>
      <c r="B143" s="337"/>
      <c r="C143" s="337"/>
      <c r="D143" s="337"/>
      <c r="E143" s="285"/>
      <c r="F143" s="285"/>
      <c r="G143" s="196" t="s">
        <v>39</v>
      </c>
      <c r="H143" s="68">
        <f>H142+115</f>
        <v>270</v>
      </c>
      <c r="I143" s="365"/>
      <c r="J143" s="348"/>
    </row>
    <row r="144" spans="1:10" ht="15.75" thickBot="1" x14ac:dyDescent="0.3">
      <c r="A144" s="334"/>
      <c r="B144" s="337"/>
      <c r="C144" s="337"/>
      <c r="D144" s="395"/>
      <c r="E144" s="370"/>
      <c r="F144" s="370"/>
      <c r="G144" s="198" t="s">
        <v>41</v>
      </c>
      <c r="H144" s="69">
        <f>H142*0.95</f>
        <v>147.25</v>
      </c>
      <c r="I144" s="393"/>
      <c r="J144" s="348"/>
    </row>
    <row r="145" spans="1:10" ht="15" customHeight="1" x14ac:dyDescent="0.25">
      <c r="A145" s="334"/>
      <c r="B145" s="337"/>
      <c r="C145" s="337"/>
      <c r="D145" s="336" t="s">
        <v>338</v>
      </c>
      <c r="E145" s="298">
        <v>43040</v>
      </c>
      <c r="F145" s="298">
        <v>43044</v>
      </c>
      <c r="G145" s="51" t="s">
        <v>154</v>
      </c>
      <c r="H145" s="84">
        <f>H147/2</f>
        <v>95</v>
      </c>
      <c r="I145" s="392"/>
      <c r="J145" s="348"/>
    </row>
    <row r="146" spans="1:10" x14ac:dyDescent="0.25">
      <c r="A146" s="334"/>
      <c r="B146" s="337"/>
      <c r="C146" s="337"/>
      <c r="D146" s="337"/>
      <c r="E146" s="285"/>
      <c r="F146" s="285"/>
      <c r="G146" s="7" t="s">
        <v>153</v>
      </c>
      <c r="H146" s="68">
        <f>H147/2</f>
        <v>95</v>
      </c>
      <c r="I146" s="365"/>
      <c r="J146" s="348"/>
    </row>
    <row r="147" spans="1:10" x14ac:dyDescent="0.25">
      <c r="A147" s="334"/>
      <c r="B147" s="337"/>
      <c r="C147" s="337"/>
      <c r="D147" s="337"/>
      <c r="E147" s="285"/>
      <c r="F147" s="285"/>
      <c r="G147" s="70" t="s">
        <v>40</v>
      </c>
      <c r="H147" s="68">
        <f>H152+20</f>
        <v>190</v>
      </c>
      <c r="I147" s="365"/>
      <c r="J147" s="348"/>
    </row>
    <row r="148" spans="1:10" x14ac:dyDescent="0.25">
      <c r="A148" s="334"/>
      <c r="B148" s="337"/>
      <c r="C148" s="337"/>
      <c r="D148" s="337"/>
      <c r="E148" s="285"/>
      <c r="F148" s="285"/>
      <c r="G148" s="70" t="s">
        <v>39</v>
      </c>
      <c r="H148" s="68">
        <f>H147+125</f>
        <v>315</v>
      </c>
      <c r="I148" s="365"/>
      <c r="J148" s="348"/>
    </row>
    <row r="149" spans="1:10" x14ac:dyDescent="0.25">
      <c r="A149" s="334"/>
      <c r="B149" s="337"/>
      <c r="C149" s="337"/>
      <c r="D149" s="337"/>
      <c r="E149" s="370"/>
      <c r="F149" s="370"/>
      <c r="G149" s="74" t="s">
        <v>41</v>
      </c>
      <c r="H149" s="69">
        <f>H147*0.95</f>
        <v>180.5</v>
      </c>
      <c r="I149" s="365"/>
      <c r="J149" s="348"/>
    </row>
    <row r="150" spans="1:10" x14ac:dyDescent="0.25">
      <c r="A150" s="334"/>
      <c r="B150" s="337"/>
      <c r="C150" s="337"/>
      <c r="D150" s="337"/>
      <c r="E150" s="295">
        <f>F145+1</f>
        <v>43045</v>
      </c>
      <c r="F150" s="295">
        <v>43090</v>
      </c>
      <c r="G150" s="51" t="s">
        <v>154</v>
      </c>
      <c r="H150" s="84">
        <f t="shared" ref="H150" si="0">H152/2</f>
        <v>85</v>
      </c>
      <c r="I150" s="365"/>
      <c r="J150" s="348"/>
    </row>
    <row r="151" spans="1:10" x14ac:dyDescent="0.25">
      <c r="A151" s="334"/>
      <c r="B151" s="337"/>
      <c r="C151" s="337"/>
      <c r="D151" s="337"/>
      <c r="E151" s="285"/>
      <c r="F151" s="285"/>
      <c r="G151" s="7" t="s">
        <v>153</v>
      </c>
      <c r="H151" s="68">
        <f t="shared" ref="H151" si="1">H152/2</f>
        <v>85</v>
      </c>
      <c r="I151" s="365"/>
      <c r="J151" s="348"/>
    </row>
    <row r="152" spans="1:10" x14ac:dyDescent="0.25">
      <c r="A152" s="334"/>
      <c r="B152" s="337"/>
      <c r="C152" s="337"/>
      <c r="D152" s="337"/>
      <c r="E152" s="285"/>
      <c r="F152" s="285"/>
      <c r="G152" s="108" t="s">
        <v>40</v>
      </c>
      <c r="H152" s="68">
        <v>170</v>
      </c>
      <c r="I152" s="365"/>
      <c r="J152" s="348"/>
    </row>
    <row r="153" spans="1:10" x14ac:dyDescent="0.25">
      <c r="A153" s="334"/>
      <c r="B153" s="337"/>
      <c r="C153" s="337"/>
      <c r="D153" s="337"/>
      <c r="E153" s="285"/>
      <c r="F153" s="285"/>
      <c r="G153" s="108" t="s">
        <v>39</v>
      </c>
      <c r="H153" s="68">
        <f t="shared" ref="H153" si="2">H152+125</f>
        <v>295</v>
      </c>
      <c r="I153" s="365"/>
      <c r="J153" s="348"/>
    </row>
    <row r="154" spans="1:10" x14ac:dyDescent="0.25">
      <c r="A154" s="334"/>
      <c r="B154" s="337"/>
      <c r="C154" s="337"/>
      <c r="D154" s="337"/>
      <c r="E154" s="370"/>
      <c r="F154" s="370"/>
      <c r="G154" s="111" t="s">
        <v>41</v>
      </c>
      <c r="H154" s="69">
        <f t="shared" ref="H154" si="3">H152*0.95</f>
        <v>161.5</v>
      </c>
      <c r="I154" s="365"/>
      <c r="J154" s="348"/>
    </row>
    <row r="155" spans="1:10" x14ac:dyDescent="0.25">
      <c r="A155" s="334"/>
      <c r="B155" s="337"/>
      <c r="C155" s="337"/>
      <c r="D155" s="337"/>
      <c r="E155" s="295">
        <f>F150+1</f>
        <v>43091</v>
      </c>
      <c r="F155" s="295">
        <v>43190</v>
      </c>
      <c r="G155" s="51" t="s">
        <v>154</v>
      </c>
      <c r="H155" s="84">
        <f t="shared" ref="H155" si="4">H157/2</f>
        <v>92.5</v>
      </c>
      <c r="I155" s="365"/>
      <c r="J155" s="348"/>
    </row>
    <row r="156" spans="1:10" x14ac:dyDescent="0.25">
      <c r="A156" s="334"/>
      <c r="B156" s="337"/>
      <c r="C156" s="337"/>
      <c r="D156" s="337"/>
      <c r="E156" s="285"/>
      <c r="F156" s="285"/>
      <c r="G156" s="7" t="s">
        <v>153</v>
      </c>
      <c r="H156" s="68">
        <f t="shared" ref="H156" si="5">H157/2</f>
        <v>92.5</v>
      </c>
      <c r="I156" s="365"/>
      <c r="J156" s="348"/>
    </row>
    <row r="157" spans="1:10" x14ac:dyDescent="0.25">
      <c r="A157" s="334"/>
      <c r="B157" s="337"/>
      <c r="C157" s="337"/>
      <c r="D157" s="337"/>
      <c r="E157" s="285"/>
      <c r="F157" s="285"/>
      <c r="G157" s="108" t="s">
        <v>40</v>
      </c>
      <c r="H157" s="68">
        <v>185</v>
      </c>
      <c r="I157" s="365"/>
      <c r="J157" s="348"/>
    </row>
    <row r="158" spans="1:10" x14ac:dyDescent="0.25">
      <c r="A158" s="334"/>
      <c r="B158" s="337"/>
      <c r="C158" s="337"/>
      <c r="D158" s="337"/>
      <c r="E158" s="285"/>
      <c r="F158" s="285"/>
      <c r="G158" s="108" t="s">
        <v>39</v>
      </c>
      <c r="H158" s="68">
        <f t="shared" ref="H158" si="6">H157+125</f>
        <v>310</v>
      </c>
      <c r="I158" s="365"/>
      <c r="J158" s="348"/>
    </row>
    <row r="159" spans="1:10" x14ac:dyDescent="0.25">
      <c r="A159" s="334"/>
      <c r="B159" s="337"/>
      <c r="C159" s="337"/>
      <c r="D159" s="337"/>
      <c r="E159" s="370"/>
      <c r="F159" s="370"/>
      <c r="G159" s="111" t="s">
        <v>41</v>
      </c>
      <c r="H159" s="69">
        <f t="shared" ref="H159" si="7">H157*0.95</f>
        <v>175.75</v>
      </c>
      <c r="I159" s="365"/>
      <c r="J159" s="348"/>
    </row>
    <row r="160" spans="1:10" x14ac:dyDescent="0.25">
      <c r="A160" s="334"/>
      <c r="B160" s="337"/>
      <c r="C160" s="337"/>
      <c r="D160" s="337"/>
      <c r="E160" s="295">
        <f>F155+1</f>
        <v>43191</v>
      </c>
      <c r="F160" s="295">
        <v>43220</v>
      </c>
      <c r="G160" s="51" t="s">
        <v>154</v>
      </c>
      <c r="H160" s="84">
        <f t="shared" ref="H160" si="8">H162/2</f>
        <v>82.5</v>
      </c>
      <c r="I160" s="365"/>
      <c r="J160" s="348"/>
    </row>
    <row r="161" spans="1:10" x14ac:dyDescent="0.25">
      <c r="A161" s="334"/>
      <c r="B161" s="337"/>
      <c r="C161" s="337"/>
      <c r="D161" s="337"/>
      <c r="E161" s="285"/>
      <c r="F161" s="285"/>
      <c r="G161" s="7" t="s">
        <v>153</v>
      </c>
      <c r="H161" s="68">
        <f t="shared" ref="H161" si="9">H162/2</f>
        <v>82.5</v>
      </c>
      <c r="I161" s="365"/>
      <c r="J161" s="348"/>
    </row>
    <row r="162" spans="1:10" x14ac:dyDescent="0.25">
      <c r="A162" s="334"/>
      <c r="B162" s="337"/>
      <c r="C162" s="337"/>
      <c r="D162" s="337"/>
      <c r="E162" s="285"/>
      <c r="F162" s="285"/>
      <c r="G162" s="70" t="s">
        <v>40</v>
      </c>
      <c r="H162" s="68">
        <v>165</v>
      </c>
      <c r="I162" s="365"/>
      <c r="J162" s="348"/>
    </row>
    <row r="163" spans="1:10" x14ac:dyDescent="0.25">
      <c r="A163" s="334"/>
      <c r="B163" s="337"/>
      <c r="C163" s="337"/>
      <c r="D163" s="337"/>
      <c r="E163" s="285"/>
      <c r="F163" s="285"/>
      <c r="G163" s="70" t="s">
        <v>39</v>
      </c>
      <c r="H163" s="68">
        <f t="shared" ref="H163" si="10">H162+125</f>
        <v>290</v>
      </c>
      <c r="I163" s="365"/>
      <c r="J163" s="348"/>
    </row>
    <row r="164" spans="1:10" ht="15.75" thickBot="1" x14ac:dyDescent="0.3">
      <c r="A164" s="334"/>
      <c r="B164" s="337"/>
      <c r="C164" s="337"/>
      <c r="D164" s="395"/>
      <c r="E164" s="370"/>
      <c r="F164" s="370"/>
      <c r="G164" s="74" t="s">
        <v>41</v>
      </c>
      <c r="H164" s="69">
        <f t="shared" ref="H164" si="11">H162*0.95</f>
        <v>156.75</v>
      </c>
      <c r="I164" s="393"/>
      <c r="J164" s="348"/>
    </row>
    <row r="165" spans="1:10" x14ac:dyDescent="0.25">
      <c r="A165" s="334"/>
      <c r="B165" s="337"/>
      <c r="C165" s="337"/>
      <c r="D165" s="336" t="s">
        <v>339</v>
      </c>
      <c r="E165" s="298">
        <v>43040</v>
      </c>
      <c r="F165" s="298">
        <v>43044</v>
      </c>
      <c r="G165" s="51" t="s">
        <v>154</v>
      </c>
      <c r="H165" s="84">
        <f>H167/2</f>
        <v>112.5</v>
      </c>
      <c r="I165" s="392"/>
      <c r="J165" s="348"/>
    </row>
    <row r="166" spans="1:10" x14ac:dyDescent="0.25">
      <c r="A166" s="334"/>
      <c r="B166" s="337"/>
      <c r="C166" s="337"/>
      <c r="D166" s="337"/>
      <c r="E166" s="285"/>
      <c r="F166" s="285"/>
      <c r="G166" s="7" t="s">
        <v>153</v>
      </c>
      <c r="H166" s="68">
        <f>H167/2</f>
        <v>112.5</v>
      </c>
      <c r="I166" s="365"/>
      <c r="J166" s="348"/>
    </row>
    <row r="167" spans="1:10" x14ac:dyDescent="0.25">
      <c r="A167" s="334"/>
      <c r="B167" s="337"/>
      <c r="C167" s="337"/>
      <c r="D167" s="337"/>
      <c r="E167" s="285"/>
      <c r="F167" s="285"/>
      <c r="G167" s="70" t="s">
        <v>40</v>
      </c>
      <c r="H167" s="68">
        <f>H172+20</f>
        <v>225</v>
      </c>
      <c r="I167" s="365"/>
      <c r="J167" s="348"/>
    </row>
    <row r="168" spans="1:10" x14ac:dyDescent="0.25">
      <c r="A168" s="334"/>
      <c r="B168" s="337"/>
      <c r="C168" s="337"/>
      <c r="D168" s="337"/>
      <c r="E168" s="285"/>
      <c r="F168" s="285"/>
      <c r="G168" s="70" t="s">
        <v>39</v>
      </c>
      <c r="H168" s="68">
        <f>H167+130</f>
        <v>355</v>
      </c>
      <c r="I168" s="365"/>
      <c r="J168" s="348"/>
    </row>
    <row r="169" spans="1:10" x14ac:dyDescent="0.25">
      <c r="A169" s="334"/>
      <c r="B169" s="337"/>
      <c r="C169" s="337"/>
      <c r="D169" s="337"/>
      <c r="E169" s="370"/>
      <c r="F169" s="370"/>
      <c r="G169" s="74" t="s">
        <v>41</v>
      </c>
      <c r="H169" s="69">
        <f>H167*0.95</f>
        <v>213.75</v>
      </c>
      <c r="I169" s="365"/>
      <c r="J169" s="348"/>
    </row>
    <row r="170" spans="1:10" x14ac:dyDescent="0.25">
      <c r="A170" s="334"/>
      <c r="B170" s="337"/>
      <c r="C170" s="337"/>
      <c r="D170" s="337"/>
      <c r="E170" s="295">
        <f>F165+1</f>
        <v>43045</v>
      </c>
      <c r="F170" s="295">
        <v>43090</v>
      </c>
      <c r="G170" s="51" t="s">
        <v>154</v>
      </c>
      <c r="H170" s="84">
        <f t="shared" ref="H170" si="12">H172/2</f>
        <v>102.5</v>
      </c>
      <c r="I170" s="365"/>
      <c r="J170" s="348"/>
    </row>
    <row r="171" spans="1:10" x14ac:dyDescent="0.25">
      <c r="A171" s="334"/>
      <c r="B171" s="337"/>
      <c r="C171" s="337"/>
      <c r="D171" s="337"/>
      <c r="E171" s="285"/>
      <c r="F171" s="285"/>
      <c r="G171" s="7" t="s">
        <v>153</v>
      </c>
      <c r="H171" s="68">
        <f t="shared" ref="H171" si="13">H172/2</f>
        <v>102.5</v>
      </c>
      <c r="I171" s="365"/>
      <c r="J171" s="348"/>
    </row>
    <row r="172" spans="1:10" x14ac:dyDescent="0.25">
      <c r="A172" s="334"/>
      <c r="B172" s="337"/>
      <c r="C172" s="337"/>
      <c r="D172" s="337"/>
      <c r="E172" s="285"/>
      <c r="F172" s="285"/>
      <c r="G172" s="108" t="s">
        <v>40</v>
      </c>
      <c r="H172" s="68">
        <v>205</v>
      </c>
      <c r="I172" s="365"/>
      <c r="J172" s="348"/>
    </row>
    <row r="173" spans="1:10" x14ac:dyDescent="0.25">
      <c r="A173" s="334"/>
      <c r="B173" s="337"/>
      <c r="C173" s="337"/>
      <c r="D173" s="337"/>
      <c r="E173" s="285"/>
      <c r="F173" s="285"/>
      <c r="G173" s="108" t="s">
        <v>39</v>
      </c>
      <c r="H173" s="68">
        <f>H172+130</f>
        <v>335</v>
      </c>
      <c r="I173" s="365"/>
      <c r="J173" s="348"/>
    </row>
    <row r="174" spans="1:10" x14ac:dyDescent="0.25">
      <c r="A174" s="334"/>
      <c r="B174" s="337"/>
      <c r="C174" s="337"/>
      <c r="D174" s="337"/>
      <c r="E174" s="370"/>
      <c r="F174" s="370"/>
      <c r="G174" s="111" t="s">
        <v>41</v>
      </c>
      <c r="H174" s="69">
        <f t="shared" ref="H174" si="14">H172*0.95</f>
        <v>194.75</v>
      </c>
      <c r="I174" s="365"/>
      <c r="J174" s="348"/>
    </row>
    <row r="175" spans="1:10" x14ac:dyDescent="0.25">
      <c r="A175" s="334"/>
      <c r="B175" s="337"/>
      <c r="C175" s="337"/>
      <c r="D175" s="337"/>
      <c r="E175" s="295">
        <f>F170+1</f>
        <v>43091</v>
      </c>
      <c r="F175" s="295">
        <v>43190</v>
      </c>
      <c r="G175" s="51" t="s">
        <v>154</v>
      </c>
      <c r="H175" s="84">
        <f t="shared" ref="H175" si="15">H177/2</f>
        <v>110</v>
      </c>
      <c r="I175" s="365"/>
      <c r="J175" s="348"/>
    </row>
    <row r="176" spans="1:10" x14ac:dyDescent="0.25">
      <c r="A176" s="334"/>
      <c r="B176" s="337"/>
      <c r="C176" s="337"/>
      <c r="D176" s="337"/>
      <c r="E176" s="285"/>
      <c r="F176" s="285"/>
      <c r="G176" s="7" t="s">
        <v>153</v>
      </c>
      <c r="H176" s="68">
        <f t="shared" ref="H176" si="16">H177/2</f>
        <v>110</v>
      </c>
      <c r="I176" s="365"/>
      <c r="J176" s="348"/>
    </row>
    <row r="177" spans="1:10" x14ac:dyDescent="0.25">
      <c r="A177" s="334"/>
      <c r="B177" s="337"/>
      <c r="C177" s="337"/>
      <c r="D177" s="337"/>
      <c r="E177" s="285"/>
      <c r="F177" s="285"/>
      <c r="G177" s="70" t="s">
        <v>40</v>
      </c>
      <c r="H177" s="68">
        <v>220</v>
      </c>
      <c r="I177" s="365"/>
      <c r="J177" s="348"/>
    </row>
    <row r="178" spans="1:10" x14ac:dyDescent="0.25">
      <c r="A178" s="334"/>
      <c r="B178" s="337"/>
      <c r="C178" s="337"/>
      <c r="D178" s="337"/>
      <c r="E178" s="285"/>
      <c r="F178" s="285"/>
      <c r="G178" s="70" t="s">
        <v>39</v>
      </c>
      <c r="H178" s="68">
        <f>H177+130</f>
        <v>350</v>
      </c>
      <c r="I178" s="365"/>
      <c r="J178" s="348"/>
    </row>
    <row r="179" spans="1:10" x14ac:dyDescent="0.25">
      <c r="A179" s="334"/>
      <c r="B179" s="337"/>
      <c r="C179" s="337"/>
      <c r="D179" s="337"/>
      <c r="E179" s="370"/>
      <c r="F179" s="370"/>
      <c r="G179" s="74" t="s">
        <v>41</v>
      </c>
      <c r="H179" s="69">
        <f t="shared" ref="H179" si="17">H177*0.95</f>
        <v>209</v>
      </c>
      <c r="I179" s="365"/>
      <c r="J179" s="348"/>
    </row>
    <row r="180" spans="1:10" x14ac:dyDescent="0.25">
      <c r="A180" s="334"/>
      <c r="B180" s="337"/>
      <c r="C180" s="337"/>
      <c r="D180" s="337"/>
      <c r="E180" s="295">
        <f>F175+1</f>
        <v>43191</v>
      </c>
      <c r="F180" s="295">
        <v>43220</v>
      </c>
      <c r="G180" s="51" t="s">
        <v>154</v>
      </c>
      <c r="H180" s="84">
        <f t="shared" ref="H180" si="18">H182/2</f>
        <v>100</v>
      </c>
      <c r="I180" s="365"/>
      <c r="J180" s="348"/>
    </row>
    <row r="181" spans="1:10" x14ac:dyDescent="0.25">
      <c r="A181" s="334"/>
      <c r="B181" s="337"/>
      <c r="C181" s="337"/>
      <c r="D181" s="337"/>
      <c r="E181" s="285"/>
      <c r="F181" s="285"/>
      <c r="G181" s="7" t="s">
        <v>153</v>
      </c>
      <c r="H181" s="68">
        <f t="shared" ref="H181" si="19">H182/2</f>
        <v>100</v>
      </c>
      <c r="I181" s="365"/>
      <c r="J181" s="348"/>
    </row>
    <row r="182" spans="1:10" x14ac:dyDescent="0.25">
      <c r="A182" s="334"/>
      <c r="B182" s="337"/>
      <c r="C182" s="337"/>
      <c r="D182" s="337"/>
      <c r="E182" s="285"/>
      <c r="F182" s="285"/>
      <c r="G182" s="70" t="s">
        <v>40</v>
      </c>
      <c r="H182" s="68">
        <v>200</v>
      </c>
      <c r="I182" s="365"/>
      <c r="J182" s="348"/>
    </row>
    <row r="183" spans="1:10" x14ac:dyDescent="0.25">
      <c r="A183" s="334"/>
      <c r="B183" s="337"/>
      <c r="C183" s="337"/>
      <c r="D183" s="337"/>
      <c r="E183" s="285"/>
      <c r="F183" s="285"/>
      <c r="G183" s="70" t="s">
        <v>39</v>
      </c>
      <c r="H183" s="68">
        <f>H182+130</f>
        <v>330</v>
      </c>
      <c r="I183" s="365"/>
      <c r="J183" s="348"/>
    </row>
    <row r="184" spans="1:10" ht="15.75" thickBot="1" x14ac:dyDescent="0.3">
      <c r="A184" s="394"/>
      <c r="B184" s="395"/>
      <c r="C184" s="395"/>
      <c r="D184" s="395"/>
      <c r="E184" s="370"/>
      <c r="F184" s="370"/>
      <c r="G184" s="74" t="s">
        <v>41</v>
      </c>
      <c r="H184" s="69">
        <f>H182*0.95</f>
        <v>190</v>
      </c>
      <c r="I184" s="393"/>
      <c r="J184" s="348"/>
    </row>
    <row r="185" spans="1:10" x14ac:dyDescent="0.25">
      <c r="A185" s="333" t="s">
        <v>269</v>
      </c>
      <c r="B185" s="336" t="s">
        <v>37</v>
      </c>
      <c r="C185" s="336" t="s">
        <v>157</v>
      </c>
      <c r="D185" s="304" t="s">
        <v>38</v>
      </c>
      <c r="E185" s="298">
        <v>43040</v>
      </c>
      <c r="F185" s="298">
        <v>43049</v>
      </c>
      <c r="G185" s="11" t="s">
        <v>154</v>
      </c>
      <c r="H185" s="67">
        <f>H187/2</f>
        <v>46</v>
      </c>
      <c r="I185" s="299"/>
      <c r="J185" s="347"/>
    </row>
    <row r="186" spans="1:10" x14ac:dyDescent="0.25">
      <c r="A186" s="334"/>
      <c r="B186" s="337"/>
      <c r="C186" s="337"/>
      <c r="D186" s="305"/>
      <c r="E186" s="285"/>
      <c r="F186" s="285"/>
      <c r="G186" s="7" t="s">
        <v>153</v>
      </c>
      <c r="H186" s="68" t="e">
        <f>NA()</f>
        <v>#N/A</v>
      </c>
      <c r="I186" s="300"/>
      <c r="J186" s="348"/>
    </row>
    <row r="187" spans="1:10" x14ac:dyDescent="0.25">
      <c r="A187" s="334"/>
      <c r="B187" s="337"/>
      <c r="C187" s="337"/>
      <c r="D187" s="305"/>
      <c r="E187" s="285"/>
      <c r="F187" s="285"/>
      <c r="G187" s="137" t="s">
        <v>40</v>
      </c>
      <c r="H187" s="68">
        <v>92</v>
      </c>
      <c r="I187" s="300"/>
      <c r="J187" s="348"/>
    </row>
    <row r="188" spans="1:10" x14ac:dyDescent="0.25">
      <c r="A188" s="334"/>
      <c r="B188" s="337"/>
      <c r="C188" s="337"/>
      <c r="D188" s="305"/>
      <c r="E188" s="285"/>
      <c r="F188" s="285"/>
      <c r="G188" s="137" t="s">
        <v>39</v>
      </c>
      <c r="H188" s="68">
        <f>H187+(H187*50%)</f>
        <v>138</v>
      </c>
      <c r="I188" s="300"/>
      <c r="J188" s="348"/>
    </row>
    <row r="189" spans="1:10" ht="15.75" thickBot="1" x14ac:dyDescent="0.3">
      <c r="A189" s="334"/>
      <c r="B189" s="337"/>
      <c r="C189" s="337"/>
      <c r="D189" s="305"/>
      <c r="E189" s="296"/>
      <c r="F189" s="296"/>
      <c r="G189" s="138" t="s">
        <v>41</v>
      </c>
      <c r="H189" s="88">
        <f>H187*0.95</f>
        <v>87.399999999999991</v>
      </c>
      <c r="I189" s="300"/>
      <c r="J189" s="348"/>
    </row>
    <row r="190" spans="1:10" x14ac:dyDescent="0.25">
      <c r="A190" s="334"/>
      <c r="B190" s="337"/>
      <c r="C190" s="337"/>
      <c r="D190" s="305"/>
      <c r="E190" s="298">
        <f>F185+1</f>
        <v>43050</v>
      </c>
      <c r="F190" s="298">
        <v>43090</v>
      </c>
      <c r="G190" s="11" t="s">
        <v>154</v>
      </c>
      <c r="H190" s="67">
        <f t="shared" ref="H190" si="20">H192/2</f>
        <v>42</v>
      </c>
      <c r="I190" s="300"/>
      <c r="J190" s="348"/>
    </row>
    <row r="191" spans="1:10" x14ac:dyDescent="0.25">
      <c r="A191" s="334"/>
      <c r="B191" s="337"/>
      <c r="C191" s="337"/>
      <c r="D191" s="305"/>
      <c r="E191" s="285"/>
      <c r="F191" s="285"/>
      <c r="G191" s="7" t="s">
        <v>153</v>
      </c>
      <c r="H191" s="68" t="e">
        <f>NA()</f>
        <v>#N/A</v>
      </c>
      <c r="I191" s="300"/>
      <c r="J191" s="348"/>
    </row>
    <row r="192" spans="1:10" x14ac:dyDescent="0.25">
      <c r="A192" s="334"/>
      <c r="B192" s="337"/>
      <c r="C192" s="337"/>
      <c r="D192" s="305"/>
      <c r="E192" s="285"/>
      <c r="F192" s="285"/>
      <c r="G192" s="137" t="s">
        <v>40</v>
      </c>
      <c r="H192" s="68">
        <v>84</v>
      </c>
      <c r="I192" s="300"/>
      <c r="J192" s="348"/>
    </row>
    <row r="193" spans="1:10" x14ac:dyDescent="0.25">
      <c r="A193" s="334"/>
      <c r="B193" s="337"/>
      <c r="C193" s="337"/>
      <c r="D193" s="305"/>
      <c r="E193" s="285"/>
      <c r="F193" s="285"/>
      <c r="G193" s="137" t="s">
        <v>39</v>
      </c>
      <c r="H193" s="68">
        <f>H192+(H192*50%)</f>
        <v>126</v>
      </c>
      <c r="I193" s="300"/>
      <c r="J193" s="348"/>
    </row>
    <row r="194" spans="1:10" ht="15.75" thickBot="1" x14ac:dyDescent="0.3">
      <c r="A194" s="334"/>
      <c r="B194" s="337"/>
      <c r="C194" s="337"/>
      <c r="D194" s="305"/>
      <c r="E194" s="296"/>
      <c r="F194" s="296"/>
      <c r="G194" s="138" t="s">
        <v>41</v>
      </c>
      <c r="H194" s="88">
        <f t="shared" ref="H194" si="21">H192*0.95</f>
        <v>79.8</v>
      </c>
      <c r="I194" s="300"/>
      <c r="J194" s="348"/>
    </row>
    <row r="195" spans="1:10" x14ac:dyDescent="0.25">
      <c r="A195" s="334"/>
      <c r="B195" s="337"/>
      <c r="C195" s="337"/>
      <c r="D195" s="305"/>
      <c r="E195" s="298">
        <f>F190+1</f>
        <v>43091</v>
      </c>
      <c r="F195" s="298">
        <v>43102</v>
      </c>
      <c r="G195" s="11" t="s">
        <v>154</v>
      </c>
      <c r="H195" s="67">
        <f t="shared" ref="H195" si="22">H197/2</f>
        <v>48</v>
      </c>
      <c r="I195" s="300"/>
      <c r="J195" s="348"/>
    </row>
    <row r="196" spans="1:10" x14ac:dyDescent="0.25">
      <c r="A196" s="334"/>
      <c r="B196" s="337"/>
      <c r="C196" s="337"/>
      <c r="D196" s="305"/>
      <c r="E196" s="285"/>
      <c r="F196" s="285"/>
      <c r="G196" s="7" t="s">
        <v>153</v>
      </c>
      <c r="H196" s="68" t="e">
        <f>NA()</f>
        <v>#N/A</v>
      </c>
      <c r="I196" s="300"/>
      <c r="J196" s="348"/>
    </row>
    <row r="197" spans="1:10" x14ac:dyDescent="0.25">
      <c r="A197" s="334"/>
      <c r="B197" s="337"/>
      <c r="C197" s="337"/>
      <c r="D197" s="305"/>
      <c r="E197" s="285"/>
      <c r="F197" s="285"/>
      <c r="G197" s="137" t="s">
        <v>40</v>
      </c>
      <c r="H197" s="68">
        <v>96</v>
      </c>
      <c r="I197" s="300"/>
      <c r="J197" s="348"/>
    </row>
    <row r="198" spans="1:10" x14ac:dyDescent="0.25">
      <c r="A198" s="334"/>
      <c r="B198" s="337"/>
      <c r="C198" s="337"/>
      <c r="D198" s="305"/>
      <c r="E198" s="285"/>
      <c r="F198" s="285"/>
      <c r="G198" s="137" t="s">
        <v>39</v>
      </c>
      <c r="H198" s="68">
        <f>H197+(H197*50%)</f>
        <v>144</v>
      </c>
      <c r="I198" s="300"/>
      <c r="J198" s="348"/>
    </row>
    <row r="199" spans="1:10" ht="15.75" thickBot="1" x14ac:dyDescent="0.3">
      <c r="A199" s="334"/>
      <c r="B199" s="337"/>
      <c r="C199" s="337"/>
      <c r="D199" s="305"/>
      <c r="E199" s="296"/>
      <c r="F199" s="296"/>
      <c r="G199" s="138" t="s">
        <v>41</v>
      </c>
      <c r="H199" s="88">
        <f t="shared" ref="H199" si="23">H197*0.95</f>
        <v>91.199999999999989</v>
      </c>
      <c r="I199" s="300"/>
      <c r="J199" s="348"/>
    </row>
    <row r="200" spans="1:10" x14ac:dyDescent="0.25">
      <c r="A200" s="334"/>
      <c r="B200" s="337"/>
      <c r="C200" s="337"/>
      <c r="D200" s="305"/>
      <c r="E200" s="295">
        <f>F195+1</f>
        <v>43103</v>
      </c>
      <c r="F200" s="295">
        <v>43131</v>
      </c>
      <c r="G200" s="51" t="s">
        <v>154</v>
      </c>
      <c r="H200" s="67">
        <f t="shared" ref="H200" si="24">H202/2</f>
        <v>44</v>
      </c>
      <c r="I200" s="300"/>
      <c r="J200" s="348"/>
    </row>
    <row r="201" spans="1:10" x14ac:dyDescent="0.25">
      <c r="A201" s="334"/>
      <c r="B201" s="337"/>
      <c r="C201" s="337"/>
      <c r="D201" s="305"/>
      <c r="E201" s="285"/>
      <c r="F201" s="285"/>
      <c r="G201" s="7" t="s">
        <v>153</v>
      </c>
      <c r="H201" s="68" t="e">
        <f>NA()</f>
        <v>#N/A</v>
      </c>
      <c r="I201" s="300"/>
      <c r="J201" s="348"/>
    </row>
    <row r="202" spans="1:10" x14ac:dyDescent="0.25">
      <c r="A202" s="334"/>
      <c r="B202" s="337"/>
      <c r="C202" s="337"/>
      <c r="D202" s="305"/>
      <c r="E202" s="285"/>
      <c r="F202" s="285"/>
      <c r="G202" s="137" t="s">
        <v>40</v>
      </c>
      <c r="H202" s="68">
        <v>88</v>
      </c>
      <c r="I202" s="300"/>
      <c r="J202" s="348"/>
    </row>
    <row r="203" spans="1:10" x14ac:dyDescent="0.25">
      <c r="A203" s="334"/>
      <c r="B203" s="337"/>
      <c r="C203" s="337"/>
      <c r="D203" s="305"/>
      <c r="E203" s="285"/>
      <c r="F203" s="285"/>
      <c r="G203" s="137" t="s">
        <v>39</v>
      </c>
      <c r="H203" s="68">
        <f>H202+(H202*50%)</f>
        <v>132</v>
      </c>
      <c r="I203" s="300"/>
      <c r="J203" s="348"/>
    </row>
    <row r="204" spans="1:10" ht="15.75" thickBot="1" x14ac:dyDescent="0.3">
      <c r="A204" s="334"/>
      <c r="B204" s="337"/>
      <c r="C204" s="337"/>
      <c r="D204" s="305"/>
      <c r="E204" s="296"/>
      <c r="F204" s="296"/>
      <c r="G204" s="138" t="s">
        <v>41</v>
      </c>
      <c r="H204" s="88">
        <f t="shared" ref="H204" si="25">H202*0.95</f>
        <v>83.6</v>
      </c>
      <c r="I204" s="300"/>
      <c r="J204" s="348"/>
    </row>
    <row r="205" spans="1:10" x14ac:dyDescent="0.25">
      <c r="A205" s="334"/>
      <c r="B205" s="337"/>
      <c r="C205" s="337"/>
      <c r="D205" s="305"/>
      <c r="E205" s="295">
        <f>F200+1</f>
        <v>43132</v>
      </c>
      <c r="F205" s="295">
        <v>43190</v>
      </c>
      <c r="G205" s="51" t="s">
        <v>154</v>
      </c>
      <c r="H205" s="67">
        <f t="shared" ref="H205" si="26">H207/2</f>
        <v>46</v>
      </c>
      <c r="I205" s="300"/>
      <c r="J205" s="348"/>
    </row>
    <row r="206" spans="1:10" x14ac:dyDescent="0.25">
      <c r="A206" s="334"/>
      <c r="B206" s="337"/>
      <c r="C206" s="337"/>
      <c r="D206" s="305"/>
      <c r="E206" s="285"/>
      <c r="F206" s="285"/>
      <c r="G206" s="7" t="s">
        <v>153</v>
      </c>
      <c r="H206" s="68" t="e">
        <f>NA()</f>
        <v>#N/A</v>
      </c>
      <c r="I206" s="300"/>
      <c r="J206" s="348"/>
    </row>
    <row r="207" spans="1:10" x14ac:dyDescent="0.25">
      <c r="A207" s="334"/>
      <c r="B207" s="337"/>
      <c r="C207" s="337"/>
      <c r="D207" s="305"/>
      <c r="E207" s="285"/>
      <c r="F207" s="285"/>
      <c r="G207" s="137" t="s">
        <v>40</v>
      </c>
      <c r="H207" s="68">
        <v>92</v>
      </c>
      <c r="I207" s="300"/>
      <c r="J207" s="348"/>
    </row>
    <row r="208" spans="1:10" x14ac:dyDescent="0.25">
      <c r="A208" s="334"/>
      <c r="B208" s="337"/>
      <c r="C208" s="337"/>
      <c r="D208" s="305"/>
      <c r="E208" s="285"/>
      <c r="F208" s="285"/>
      <c r="G208" s="137" t="s">
        <v>39</v>
      </c>
      <c r="H208" s="68">
        <f>H207+(H207*50%)</f>
        <v>138</v>
      </c>
      <c r="I208" s="300"/>
      <c r="J208" s="348"/>
    </row>
    <row r="209" spans="1:10" ht="15.75" thickBot="1" x14ac:dyDescent="0.3">
      <c r="A209" s="334"/>
      <c r="B209" s="337"/>
      <c r="C209" s="337"/>
      <c r="D209" s="305"/>
      <c r="E209" s="296"/>
      <c r="F209" s="296"/>
      <c r="G209" s="138" t="s">
        <v>41</v>
      </c>
      <c r="H209" s="88">
        <f t="shared" ref="H209" si="27">H207*0.95</f>
        <v>87.399999999999991</v>
      </c>
      <c r="I209" s="300"/>
      <c r="J209" s="348"/>
    </row>
    <row r="210" spans="1:10" x14ac:dyDescent="0.25">
      <c r="A210" s="334"/>
      <c r="B210" s="337"/>
      <c r="C210" s="337"/>
      <c r="D210" s="305"/>
      <c r="E210" s="295">
        <f>F205+1</f>
        <v>43191</v>
      </c>
      <c r="F210" s="295">
        <v>43220</v>
      </c>
      <c r="G210" s="51" t="s">
        <v>154</v>
      </c>
      <c r="H210" s="67">
        <f t="shared" ref="H210" si="28">H212/2</f>
        <v>42</v>
      </c>
      <c r="I210" s="300"/>
      <c r="J210" s="348"/>
    </row>
    <row r="211" spans="1:10" x14ac:dyDescent="0.25">
      <c r="A211" s="334"/>
      <c r="B211" s="337"/>
      <c r="C211" s="337"/>
      <c r="D211" s="305"/>
      <c r="E211" s="285"/>
      <c r="F211" s="285"/>
      <c r="G211" s="7" t="s">
        <v>153</v>
      </c>
      <c r="H211" s="68" t="e">
        <f>NA()</f>
        <v>#N/A</v>
      </c>
      <c r="I211" s="300"/>
      <c r="J211" s="348"/>
    </row>
    <row r="212" spans="1:10" x14ac:dyDescent="0.25">
      <c r="A212" s="334"/>
      <c r="B212" s="337"/>
      <c r="C212" s="337"/>
      <c r="D212" s="305"/>
      <c r="E212" s="285"/>
      <c r="F212" s="285"/>
      <c r="G212" s="137" t="s">
        <v>40</v>
      </c>
      <c r="H212" s="68">
        <v>84</v>
      </c>
      <c r="I212" s="300"/>
      <c r="J212" s="348"/>
    </row>
    <row r="213" spans="1:10" x14ac:dyDescent="0.25">
      <c r="A213" s="334"/>
      <c r="B213" s="337"/>
      <c r="C213" s="337"/>
      <c r="D213" s="305"/>
      <c r="E213" s="285"/>
      <c r="F213" s="285"/>
      <c r="G213" s="137" t="s">
        <v>39</v>
      </c>
      <c r="H213" s="68">
        <f>H212+(H212*50%)</f>
        <v>126</v>
      </c>
      <c r="I213" s="300"/>
      <c r="J213" s="348"/>
    </row>
    <row r="214" spans="1:10" ht="15.75" thickBot="1" x14ac:dyDescent="0.3">
      <c r="A214" s="334"/>
      <c r="B214" s="337"/>
      <c r="C214" s="337"/>
      <c r="D214" s="305"/>
      <c r="E214" s="296"/>
      <c r="F214" s="296"/>
      <c r="G214" s="138" t="s">
        <v>41</v>
      </c>
      <c r="H214" s="88">
        <f t="shared" ref="H214" si="29">H212*0.95</f>
        <v>79.8</v>
      </c>
      <c r="I214" s="300"/>
      <c r="J214" s="348"/>
    </row>
    <row r="215" spans="1:10" x14ac:dyDescent="0.25">
      <c r="A215" s="334"/>
      <c r="B215" s="337"/>
      <c r="C215" s="337"/>
      <c r="D215" s="304" t="s">
        <v>284</v>
      </c>
      <c r="E215" s="298">
        <v>43040</v>
      </c>
      <c r="F215" s="298">
        <v>43049</v>
      </c>
      <c r="G215" s="11" t="s">
        <v>154</v>
      </c>
      <c r="H215" s="67">
        <f t="shared" ref="H215" si="30">H217/2</f>
        <v>51</v>
      </c>
      <c r="I215" s="299"/>
      <c r="J215" s="348"/>
    </row>
    <row r="216" spans="1:10" x14ac:dyDescent="0.25">
      <c r="A216" s="334"/>
      <c r="B216" s="337"/>
      <c r="C216" s="337"/>
      <c r="D216" s="305"/>
      <c r="E216" s="285"/>
      <c r="F216" s="285"/>
      <c r="G216" s="7" t="s">
        <v>153</v>
      </c>
      <c r="H216" s="68" t="e">
        <f>NA()</f>
        <v>#N/A</v>
      </c>
      <c r="I216" s="300"/>
      <c r="J216" s="348"/>
    </row>
    <row r="217" spans="1:10" x14ac:dyDescent="0.25">
      <c r="A217" s="334"/>
      <c r="B217" s="337"/>
      <c r="C217" s="337"/>
      <c r="D217" s="305"/>
      <c r="E217" s="285"/>
      <c r="F217" s="285"/>
      <c r="G217" s="137" t="s">
        <v>40</v>
      </c>
      <c r="H217" s="68">
        <v>102</v>
      </c>
      <c r="I217" s="300"/>
      <c r="J217" s="348"/>
    </row>
    <row r="218" spans="1:10" x14ac:dyDescent="0.25">
      <c r="A218" s="334"/>
      <c r="B218" s="337"/>
      <c r="C218" s="337"/>
      <c r="D218" s="305"/>
      <c r="E218" s="285"/>
      <c r="F218" s="285"/>
      <c r="G218" s="137" t="s">
        <v>39</v>
      </c>
      <c r="H218" s="68">
        <f>H217+(H217*50%)</f>
        <v>153</v>
      </c>
      <c r="I218" s="300"/>
      <c r="J218" s="348"/>
    </row>
    <row r="219" spans="1:10" ht="15.75" thickBot="1" x14ac:dyDescent="0.3">
      <c r="A219" s="334"/>
      <c r="B219" s="337"/>
      <c r="C219" s="337"/>
      <c r="D219" s="305"/>
      <c r="E219" s="296"/>
      <c r="F219" s="296"/>
      <c r="G219" s="138" t="s">
        <v>41</v>
      </c>
      <c r="H219" s="88">
        <f t="shared" ref="H219" si="31">H217*0.95</f>
        <v>96.899999999999991</v>
      </c>
      <c r="I219" s="300"/>
      <c r="J219" s="348"/>
    </row>
    <row r="220" spans="1:10" x14ac:dyDescent="0.25">
      <c r="A220" s="334"/>
      <c r="B220" s="337"/>
      <c r="C220" s="337"/>
      <c r="D220" s="305"/>
      <c r="E220" s="298">
        <f>F215+1</f>
        <v>43050</v>
      </c>
      <c r="F220" s="298">
        <v>43090</v>
      </c>
      <c r="G220" s="11" t="s">
        <v>154</v>
      </c>
      <c r="H220" s="67">
        <f t="shared" ref="H220" si="32">H222/2</f>
        <v>47</v>
      </c>
      <c r="I220" s="300"/>
      <c r="J220" s="348"/>
    </row>
    <row r="221" spans="1:10" x14ac:dyDescent="0.25">
      <c r="A221" s="334"/>
      <c r="B221" s="337"/>
      <c r="C221" s="337"/>
      <c r="D221" s="305"/>
      <c r="E221" s="285"/>
      <c r="F221" s="285"/>
      <c r="G221" s="7" t="s">
        <v>153</v>
      </c>
      <c r="H221" s="68" t="e">
        <f>NA()</f>
        <v>#N/A</v>
      </c>
      <c r="I221" s="300"/>
      <c r="J221" s="348"/>
    </row>
    <row r="222" spans="1:10" x14ac:dyDescent="0.25">
      <c r="A222" s="334"/>
      <c r="B222" s="337"/>
      <c r="C222" s="337"/>
      <c r="D222" s="305"/>
      <c r="E222" s="285"/>
      <c r="F222" s="285"/>
      <c r="G222" s="137" t="s">
        <v>40</v>
      </c>
      <c r="H222" s="68">
        <v>94</v>
      </c>
      <c r="I222" s="300"/>
      <c r="J222" s="348"/>
    </row>
    <row r="223" spans="1:10" x14ac:dyDescent="0.25">
      <c r="A223" s="334"/>
      <c r="B223" s="337"/>
      <c r="C223" s="337"/>
      <c r="D223" s="305"/>
      <c r="E223" s="285"/>
      <c r="F223" s="285"/>
      <c r="G223" s="137" t="s">
        <v>39</v>
      </c>
      <c r="H223" s="68">
        <f>H222+(H222*50%)</f>
        <v>141</v>
      </c>
      <c r="I223" s="300"/>
      <c r="J223" s="348"/>
    </row>
    <row r="224" spans="1:10" ht="15.75" thickBot="1" x14ac:dyDescent="0.3">
      <c r="A224" s="334"/>
      <c r="B224" s="337"/>
      <c r="C224" s="337"/>
      <c r="D224" s="305"/>
      <c r="E224" s="296"/>
      <c r="F224" s="296"/>
      <c r="G224" s="138" t="s">
        <v>41</v>
      </c>
      <c r="H224" s="88">
        <f t="shared" ref="H224" si="33">H222*0.95</f>
        <v>89.3</v>
      </c>
      <c r="I224" s="300"/>
      <c r="J224" s="348"/>
    </row>
    <row r="225" spans="1:10" x14ac:dyDescent="0.25">
      <c r="A225" s="334"/>
      <c r="B225" s="337"/>
      <c r="C225" s="337"/>
      <c r="D225" s="305"/>
      <c r="E225" s="298">
        <f>F220+1</f>
        <v>43091</v>
      </c>
      <c r="F225" s="298">
        <v>43102</v>
      </c>
      <c r="G225" s="11" t="s">
        <v>154</v>
      </c>
      <c r="H225" s="67">
        <f t="shared" ref="H225" si="34">H227/2</f>
        <v>53</v>
      </c>
      <c r="I225" s="300"/>
      <c r="J225" s="348"/>
    </row>
    <row r="226" spans="1:10" x14ac:dyDescent="0.25">
      <c r="A226" s="334"/>
      <c r="B226" s="337"/>
      <c r="C226" s="337"/>
      <c r="D226" s="305"/>
      <c r="E226" s="285"/>
      <c r="F226" s="285"/>
      <c r="G226" s="7" t="s">
        <v>153</v>
      </c>
      <c r="H226" s="68" t="e">
        <f>NA()</f>
        <v>#N/A</v>
      </c>
      <c r="I226" s="300"/>
      <c r="J226" s="348"/>
    </row>
    <row r="227" spans="1:10" x14ac:dyDescent="0.25">
      <c r="A227" s="334"/>
      <c r="B227" s="337"/>
      <c r="C227" s="337"/>
      <c r="D227" s="305"/>
      <c r="E227" s="285"/>
      <c r="F227" s="285"/>
      <c r="G227" s="137" t="s">
        <v>40</v>
      </c>
      <c r="H227" s="68">
        <v>106</v>
      </c>
      <c r="I227" s="300"/>
      <c r="J227" s="348"/>
    </row>
    <row r="228" spans="1:10" x14ac:dyDescent="0.25">
      <c r="A228" s="334"/>
      <c r="B228" s="337"/>
      <c r="C228" s="337"/>
      <c r="D228" s="305"/>
      <c r="E228" s="285"/>
      <c r="F228" s="285"/>
      <c r="G228" s="137" t="s">
        <v>39</v>
      </c>
      <c r="H228" s="68">
        <f>H227+(H227*50%)</f>
        <v>159</v>
      </c>
      <c r="I228" s="300"/>
      <c r="J228" s="348"/>
    </row>
    <row r="229" spans="1:10" ht="15.75" thickBot="1" x14ac:dyDescent="0.3">
      <c r="A229" s="334"/>
      <c r="B229" s="337"/>
      <c r="C229" s="337"/>
      <c r="D229" s="305"/>
      <c r="E229" s="296"/>
      <c r="F229" s="296"/>
      <c r="G229" s="138" t="s">
        <v>41</v>
      </c>
      <c r="H229" s="88">
        <f t="shared" ref="H229" si="35">H227*0.95</f>
        <v>100.69999999999999</v>
      </c>
      <c r="I229" s="300"/>
      <c r="J229" s="348"/>
    </row>
    <row r="230" spans="1:10" x14ac:dyDescent="0.25">
      <c r="A230" s="334"/>
      <c r="B230" s="337"/>
      <c r="C230" s="337"/>
      <c r="D230" s="305"/>
      <c r="E230" s="295">
        <f>F225+1</f>
        <v>43103</v>
      </c>
      <c r="F230" s="295">
        <v>43131</v>
      </c>
      <c r="G230" s="51" t="s">
        <v>154</v>
      </c>
      <c r="H230" s="67">
        <f t="shared" ref="H230" si="36">H232/2</f>
        <v>49</v>
      </c>
      <c r="I230" s="300"/>
      <c r="J230" s="348"/>
    </row>
    <row r="231" spans="1:10" x14ac:dyDescent="0.25">
      <c r="A231" s="334"/>
      <c r="B231" s="337"/>
      <c r="C231" s="337"/>
      <c r="D231" s="305"/>
      <c r="E231" s="285"/>
      <c r="F231" s="285"/>
      <c r="G231" s="7" t="s">
        <v>153</v>
      </c>
      <c r="H231" s="68" t="e">
        <f>NA()</f>
        <v>#N/A</v>
      </c>
      <c r="I231" s="300"/>
      <c r="J231" s="348"/>
    </row>
    <row r="232" spans="1:10" x14ac:dyDescent="0.25">
      <c r="A232" s="334"/>
      <c r="B232" s="337"/>
      <c r="C232" s="337"/>
      <c r="D232" s="305"/>
      <c r="E232" s="285"/>
      <c r="F232" s="285"/>
      <c r="G232" s="137" t="s">
        <v>40</v>
      </c>
      <c r="H232" s="68">
        <v>98</v>
      </c>
      <c r="I232" s="300"/>
      <c r="J232" s="348"/>
    </row>
    <row r="233" spans="1:10" x14ac:dyDescent="0.25">
      <c r="A233" s="334"/>
      <c r="B233" s="337"/>
      <c r="C233" s="337"/>
      <c r="D233" s="305"/>
      <c r="E233" s="285"/>
      <c r="F233" s="285"/>
      <c r="G233" s="137" t="s">
        <v>39</v>
      </c>
      <c r="H233" s="68">
        <f>H232+(H232*50%)</f>
        <v>147</v>
      </c>
      <c r="I233" s="300"/>
      <c r="J233" s="348"/>
    </row>
    <row r="234" spans="1:10" ht="15.75" thickBot="1" x14ac:dyDescent="0.3">
      <c r="A234" s="334"/>
      <c r="B234" s="337"/>
      <c r="C234" s="337"/>
      <c r="D234" s="305"/>
      <c r="E234" s="296"/>
      <c r="F234" s="296"/>
      <c r="G234" s="138" t="s">
        <v>41</v>
      </c>
      <c r="H234" s="88">
        <f t="shared" ref="H234" si="37">H232*0.95</f>
        <v>93.1</v>
      </c>
      <c r="I234" s="300"/>
      <c r="J234" s="348"/>
    </row>
    <row r="235" spans="1:10" x14ac:dyDescent="0.25">
      <c r="A235" s="334"/>
      <c r="B235" s="337"/>
      <c r="C235" s="337"/>
      <c r="D235" s="305"/>
      <c r="E235" s="295">
        <f>F230+1</f>
        <v>43132</v>
      </c>
      <c r="F235" s="295">
        <v>43190</v>
      </c>
      <c r="G235" s="51" t="s">
        <v>154</v>
      </c>
      <c r="H235" s="67">
        <f t="shared" ref="H235" si="38">H237/2</f>
        <v>51</v>
      </c>
      <c r="I235" s="300"/>
      <c r="J235" s="348"/>
    </row>
    <row r="236" spans="1:10" x14ac:dyDescent="0.25">
      <c r="A236" s="334"/>
      <c r="B236" s="337"/>
      <c r="C236" s="337"/>
      <c r="D236" s="305"/>
      <c r="E236" s="285"/>
      <c r="F236" s="285"/>
      <c r="G236" s="7" t="s">
        <v>153</v>
      </c>
      <c r="H236" s="68" t="e">
        <f>NA()</f>
        <v>#N/A</v>
      </c>
      <c r="I236" s="300"/>
      <c r="J236" s="348"/>
    </row>
    <row r="237" spans="1:10" x14ac:dyDescent="0.25">
      <c r="A237" s="334"/>
      <c r="B237" s="337"/>
      <c r="C237" s="337"/>
      <c r="D237" s="305"/>
      <c r="E237" s="285"/>
      <c r="F237" s="285"/>
      <c r="G237" s="137" t="s">
        <v>40</v>
      </c>
      <c r="H237" s="68">
        <v>102</v>
      </c>
      <c r="I237" s="300"/>
      <c r="J237" s="348"/>
    </row>
    <row r="238" spans="1:10" x14ac:dyDescent="0.25">
      <c r="A238" s="334"/>
      <c r="B238" s="337"/>
      <c r="C238" s="337"/>
      <c r="D238" s="305"/>
      <c r="E238" s="285"/>
      <c r="F238" s="285"/>
      <c r="G238" s="137" t="s">
        <v>39</v>
      </c>
      <c r="H238" s="68">
        <f>H237+(H237*50%)</f>
        <v>153</v>
      </c>
      <c r="I238" s="300"/>
      <c r="J238" s="348"/>
    </row>
    <row r="239" spans="1:10" ht="15.75" thickBot="1" x14ac:dyDescent="0.3">
      <c r="A239" s="334"/>
      <c r="B239" s="337"/>
      <c r="C239" s="337"/>
      <c r="D239" s="305"/>
      <c r="E239" s="296"/>
      <c r="F239" s="296"/>
      <c r="G239" s="138" t="s">
        <v>41</v>
      </c>
      <c r="H239" s="88">
        <f t="shared" ref="H239" si="39">H237*0.95</f>
        <v>96.899999999999991</v>
      </c>
      <c r="I239" s="300"/>
      <c r="J239" s="348"/>
    </row>
    <row r="240" spans="1:10" x14ac:dyDescent="0.25">
      <c r="A240" s="334"/>
      <c r="B240" s="337"/>
      <c r="C240" s="337"/>
      <c r="D240" s="305"/>
      <c r="E240" s="295">
        <f>F235+1</f>
        <v>43191</v>
      </c>
      <c r="F240" s="295">
        <v>43220</v>
      </c>
      <c r="G240" s="51" t="s">
        <v>154</v>
      </c>
      <c r="H240" s="67">
        <f t="shared" ref="H240" si="40">H242/2</f>
        <v>47</v>
      </c>
      <c r="I240" s="300"/>
      <c r="J240" s="348"/>
    </row>
    <row r="241" spans="1:10" x14ac:dyDescent="0.25">
      <c r="A241" s="334"/>
      <c r="B241" s="337"/>
      <c r="C241" s="337"/>
      <c r="D241" s="305"/>
      <c r="E241" s="285"/>
      <c r="F241" s="285"/>
      <c r="G241" s="7" t="s">
        <v>153</v>
      </c>
      <c r="H241" s="68" t="e">
        <f>NA()</f>
        <v>#N/A</v>
      </c>
      <c r="I241" s="300"/>
      <c r="J241" s="348"/>
    </row>
    <row r="242" spans="1:10" x14ac:dyDescent="0.25">
      <c r="A242" s="334"/>
      <c r="B242" s="337"/>
      <c r="C242" s="337"/>
      <c r="D242" s="305"/>
      <c r="E242" s="285"/>
      <c r="F242" s="285"/>
      <c r="G242" s="137" t="s">
        <v>40</v>
      </c>
      <c r="H242" s="68">
        <v>94</v>
      </c>
      <c r="I242" s="300"/>
      <c r="J242" s="348"/>
    </row>
    <row r="243" spans="1:10" x14ac:dyDescent="0.25">
      <c r="A243" s="334"/>
      <c r="B243" s="337"/>
      <c r="C243" s="337"/>
      <c r="D243" s="305"/>
      <c r="E243" s="285"/>
      <c r="F243" s="285"/>
      <c r="G243" s="137" t="s">
        <v>39</v>
      </c>
      <c r="H243" s="68">
        <f>H242+(H242*50%)</f>
        <v>141</v>
      </c>
      <c r="I243" s="300"/>
      <c r="J243" s="348"/>
    </row>
    <row r="244" spans="1:10" ht="15.75" thickBot="1" x14ac:dyDescent="0.3">
      <c r="A244" s="334"/>
      <c r="B244" s="337"/>
      <c r="C244" s="337"/>
      <c r="D244" s="305"/>
      <c r="E244" s="296"/>
      <c r="F244" s="296"/>
      <c r="G244" s="138" t="s">
        <v>41</v>
      </c>
      <c r="H244" s="88">
        <f t="shared" ref="H244" si="41">H242*0.95</f>
        <v>89.3</v>
      </c>
      <c r="I244" s="300"/>
      <c r="J244" s="348"/>
    </row>
    <row r="245" spans="1:10" ht="17.25" customHeight="1" thickBot="1" x14ac:dyDescent="0.3">
      <c r="A245" s="12" t="s">
        <v>358</v>
      </c>
      <c r="B245" s="192" t="e">
        <f>NA()</f>
        <v>#N/A</v>
      </c>
      <c r="C245" s="192"/>
      <c r="D245" s="192"/>
      <c r="E245" s="193"/>
      <c r="F245" s="193"/>
      <c r="G245" s="194"/>
      <c r="H245" s="195"/>
      <c r="I245" s="230"/>
      <c r="J245" s="232"/>
    </row>
    <row r="246" spans="1:10" ht="17.25" customHeight="1" thickBot="1" x14ac:dyDescent="0.3">
      <c r="A246" s="12" t="s">
        <v>283</v>
      </c>
      <c r="B246" s="192" t="e">
        <f>NA()</f>
        <v>#N/A</v>
      </c>
      <c r="C246" s="192"/>
      <c r="D246" s="192"/>
      <c r="E246" s="193"/>
      <c r="F246" s="193"/>
      <c r="G246" s="194"/>
      <c r="H246" s="195"/>
      <c r="I246" s="261"/>
      <c r="J246" s="232"/>
    </row>
    <row r="247" spans="1:10" ht="17.25" customHeight="1" thickBot="1" x14ac:dyDescent="0.3">
      <c r="A247" s="12" t="s">
        <v>198</v>
      </c>
      <c r="B247" s="13" t="e">
        <f>NA()</f>
        <v>#N/A</v>
      </c>
      <c r="C247" s="13"/>
      <c r="D247" s="13"/>
      <c r="E247" s="14"/>
      <c r="F247" s="14"/>
      <c r="G247" s="15"/>
      <c r="H247" s="16"/>
      <c r="I247" s="17"/>
      <c r="J247" s="211"/>
    </row>
  </sheetData>
  <autoFilter ref="A1:I184"/>
  <mergeCells count="124">
    <mergeCell ref="A125:A184"/>
    <mergeCell ref="B125:B184"/>
    <mergeCell ref="C125:C184"/>
    <mergeCell ref="D125:D144"/>
    <mergeCell ref="D145:D164"/>
    <mergeCell ref="D165:D184"/>
    <mergeCell ref="E140:E144"/>
    <mergeCell ref="F140:F144"/>
    <mergeCell ref="E135:E139"/>
    <mergeCell ref="F135:F139"/>
    <mergeCell ref="E130:E134"/>
    <mergeCell ref="E145:E149"/>
    <mergeCell ref="J125:J184"/>
    <mergeCell ref="E165:E169"/>
    <mergeCell ref="F165:F169"/>
    <mergeCell ref="E175:E179"/>
    <mergeCell ref="F175:F179"/>
    <mergeCell ref="E180:E184"/>
    <mergeCell ref="F180:F184"/>
    <mergeCell ref="F145:F149"/>
    <mergeCell ref="F130:F134"/>
    <mergeCell ref="I125:I144"/>
    <mergeCell ref="I165:I184"/>
    <mergeCell ref="F125:F129"/>
    <mergeCell ref="I145:I164"/>
    <mergeCell ref="E150:E154"/>
    <mergeCell ref="F150:F154"/>
    <mergeCell ref="E170:E174"/>
    <mergeCell ref="F170:F174"/>
    <mergeCell ref="E125:E129"/>
    <mergeCell ref="E155:E159"/>
    <mergeCell ref="F155:F159"/>
    <mergeCell ref="E160:E164"/>
    <mergeCell ref="F160:F164"/>
    <mergeCell ref="A5:A124"/>
    <mergeCell ref="B5:B124"/>
    <mergeCell ref="C5:C124"/>
    <mergeCell ref="D5:D44"/>
    <mergeCell ref="E5:E9"/>
    <mergeCell ref="F5:F9"/>
    <mergeCell ref="I5:I44"/>
    <mergeCell ref="J5:J124"/>
    <mergeCell ref="E10:E14"/>
    <mergeCell ref="F10:F14"/>
    <mergeCell ref="E15:E19"/>
    <mergeCell ref="F15:F19"/>
    <mergeCell ref="E20:E24"/>
    <mergeCell ref="F20:F24"/>
    <mergeCell ref="E25:E29"/>
    <mergeCell ref="F25:F29"/>
    <mergeCell ref="E30:E34"/>
    <mergeCell ref="F30:F34"/>
    <mergeCell ref="E35:E39"/>
    <mergeCell ref="F35:F39"/>
    <mergeCell ref="E40:E44"/>
    <mergeCell ref="F40:F44"/>
    <mergeCell ref="D85:D124"/>
    <mergeCell ref="E85:E89"/>
    <mergeCell ref="I85:I124"/>
    <mergeCell ref="E90:E94"/>
    <mergeCell ref="F90:F94"/>
    <mergeCell ref="E95:E99"/>
    <mergeCell ref="F95:F99"/>
    <mergeCell ref="E100:E104"/>
    <mergeCell ref="F100:F104"/>
    <mergeCell ref="E105:E109"/>
    <mergeCell ref="F105:F109"/>
    <mergeCell ref="E110:E114"/>
    <mergeCell ref="F110:F114"/>
    <mergeCell ref="E115:E119"/>
    <mergeCell ref="F115:F119"/>
    <mergeCell ref="E120:E124"/>
    <mergeCell ref="F120:F124"/>
    <mergeCell ref="I45:I84"/>
    <mergeCell ref="E50:E54"/>
    <mergeCell ref="F50:F54"/>
    <mergeCell ref="E55:E59"/>
    <mergeCell ref="F55:F59"/>
    <mergeCell ref="E60:E64"/>
    <mergeCell ref="F60:F64"/>
    <mergeCell ref="E65:E69"/>
    <mergeCell ref="F65:F69"/>
    <mergeCell ref="E70:E74"/>
    <mergeCell ref="F70:F74"/>
    <mergeCell ref="E75:E79"/>
    <mergeCell ref="F75:F79"/>
    <mergeCell ref="E80:E84"/>
    <mergeCell ref="F80:F84"/>
    <mergeCell ref="E225:E229"/>
    <mergeCell ref="F225:F229"/>
    <mergeCell ref="E230:E234"/>
    <mergeCell ref="F230:F234"/>
    <mergeCell ref="E235:E239"/>
    <mergeCell ref="F235:F239"/>
    <mergeCell ref="E240:E244"/>
    <mergeCell ref="F240:F244"/>
    <mergeCell ref="D45:D84"/>
    <mergeCell ref="E45:E49"/>
    <mergeCell ref="F45:F49"/>
    <mergeCell ref="F85:F89"/>
    <mergeCell ref="A185:A244"/>
    <mergeCell ref="B185:B244"/>
    <mergeCell ref="C185:C244"/>
    <mergeCell ref="D185:D214"/>
    <mergeCell ref="E185:E189"/>
    <mergeCell ref="F185:F189"/>
    <mergeCell ref="D215:D244"/>
    <mergeCell ref="I185:I214"/>
    <mergeCell ref="J185:J244"/>
    <mergeCell ref="E190:E194"/>
    <mergeCell ref="F190:F194"/>
    <mergeCell ref="E195:E199"/>
    <mergeCell ref="F195:F199"/>
    <mergeCell ref="E200:E204"/>
    <mergeCell ref="F200:F204"/>
    <mergeCell ref="E205:E209"/>
    <mergeCell ref="F205:F209"/>
    <mergeCell ref="E210:E214"/>
    <mergeCell ref="F210:F214"/>
    <mergeCell ref="E215:E219"/>
    <mergeCell ref="F215:F219"/>
    <mergeCell ref="I215:I244"/>
    <mergeCell ref="E220:E224"/>
    <mergeCell ref="F220:F224"/>
  </mergeCells>
  <phoneticPr fontId="5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IV1916"/>
  <sheetViews>
    <sheetView zoomScale="70" zoomScaleNormal="70" zoomScalePageLayoutView="80" workbookViewId="0">
      <pane xSplit="1" ySplit="1" topLeftCell="B610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style="64" customWidth="1"/>
    <col min="9" max="10" width="25.7109375" style="9" customWidth="1"/>
    <col min="11" max="11" width="16.5703125" bestFit="1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22" t="s">
        <v>119</v>
      </c>
      <c r="F1" s="22" t="s">
        <v>120</v>
      </c>
      <c r="G1" s="22" t="s">
        <v>121</v>
      </c>
      <c r="H1" s="5" t="s">
        <v>16</v>
      </c>
      <c r="I1" s="5" t="s">
        <v>155</v>
      </c>
      <c r="J1" s="3" t="s">
        <v>156</v>
      </c>
    </row>
    <row r="2" spans="1:10" x14ac:dyDescent="0.25">
      <c r="A2" s="302" t="s">
        <v>251</v>
      </c>
      <c r="B2" s="304" t="s">
        <v>37</v>
      </c>
      <c r="C2" s="304" t="s">
        <v>157</v>
      </c>
      <c r="D2" s="291" t="s">
        <v>38</v>
      </c>
      <c r="E2" s="298">
        <v>43040</v>
      </c>
      <c r="F2" s="298">
        <v>43092</v>
      </c>
      <c r="G2" s="11" t="s">
        <v>154</v>
      </c>
      <c r="H2" s="67" t="e">
        <f>NA()</f>
        <v>#N/A</v>
      </c>
      <c r="I2" s="299"/>
      <c r="J2" s="311"/>
    </row>
    <row r="3" spans="1:10" x14ac:dyDescent="0.25">
      <c r="A3" s="303"/>
      <c r="B3" s="305"/>
      <c r="C3" s="305"/>
      <c r="D3" s="306"/>
      <c r="E3" s="285"/>
      <c r="F3" s="285"/>
      <c r="G3" s="7" t="s">
        <v>153</v>
      </c>
      <c r="H3" s="68" t="e">
        <f>NA()</f>
        <v>#N/A</v>
      </c>
      <c r="I3" s="300"/>
      <c r="J3" s="312"/>
    </row>
    <row r="4" spans="1:10" x14ac:dyDescent="0.25">
      <c r="A4" s="303"/>
      <c r="B4" s="305"/>
      <c r="C4" s="305"/>
      <c r="D4" s="307"/>
      <c r="E4" s="285"/>
      <c r="F4" s="285"/>
      <c r="G4" s="241" t="s">
        <v>40</v>
      </c>
      <c r="H4" s="68">
        <v>130</v>
      </c>
      <c r="I4" s="300"/>
      <c r="J4" s="312"/>
    </row>
    <row r="5" spans="1:10" x14ac:dyDescent="0.25">
      <c r="A5" s="303"/>
      <c r="B5" s="305"/>
      <c r="C5" s="305"/>
      <c r="D5" s="307"/>
      <c r="E5" s="285"/>
      <c r="F5" s="285"/>
      <c r="G5" s="241" t="s">
        <v>39</v>
      </c>
      <c r="H5" s="68">
        <f>H4+100</f>
        <v>230</v>
      </c>
      <c r="I5" s="300"/>
      <c r="J5" s="312"/>
    </row>
    <row r="6" spans="1:10" ht="15.75" thickBot="1" x14ac:dyDescent="0.3">
      <c r="A6" s="303"/>
      <c r="B6" s="305"/>
      <c r="C6" s="305"/>
      <c r="D6" s="307"/>
      <c r="E6" s="296"/>
      <c r="F6" s="296"/>
      <c r="G6" s="242" t="s">
        <v>41</v>
      </c>
      <c r="H6" s="88" t="e">
        <f>NA()</f>
        <v>#N/A</v>
      </c>
      <c r="I6" s="300"/>
      <c r="J6" s="312"/>
    </row>
    <row r="7" spans="1:10" x14ac:dyDescent="0.25">
      <c r="A7" s="303"/>
      <c r="B7" s="305"/>
      <c r="C7" s="305"/>
      <c r="D7" s="307"/>
      <c r="E7" s="284">
        <f>F2+1</f>
        <v>43093</v>
      </c>
      <c r="F7" s="284">
        <v>43094</v>
      </c>
      <c r="G7" s="51" t="s">
        <v>154</v>
      </c>
      <c r="H7" s="67" t="e">
        <f>NA()</f>
        <v>#N/A</v>
      </c>
      <c r="I7" s="300"/>
      <c r="J7" s="312"/>
    </row>
    <row r="8" spans="1:10" x14ac:dyDescent="0.25">
      <c r="A8" s="303"/>
      <c r="B8" s="305"/>
      <c r="C8" s="305"/>
      <c r="D8" s="307"/>
      <c r="E8" s="285"/>
      <c r="F8" s="285"/>
      <c r="G8" s="7" t="s">
        <v>153</v>
      </c>
      <c r="H8" s="68" t="e">
        <f>NA()</f>
        <v>#N/A</v>
      </c>
      <c r="I8" s="300"/>
      <c r="J8" s="312"/>
    </row>
    <row r="9" spans="1:10" x14ac:dyDescent="0.25">
      <c r="A9" s="303"/>
      <c r="B9" s="305"/>
      <c r="C9" s="305"/>
      <c r="D9" s="307"/>
      <c r="E9" s="285"/>
      <c r="F9" s="285"/>
      <c r="G9" s="241" t="s">
        <v>40</v>
      </c>
      <c r="H9" s="68">
        <f>H4+25</f>
        <v>155</v>
      </c>
      <c r="I9" s="300"/>
      <c r="J9" s="312"/>
    </row>
    <row r="10" spans="1:10" x14ac:dyDescent="0.25">
      <c r="A10" s="303"/>
      <c r="B10" s="305"/>
      <c r="C10" s="305"/>
      <c r="D10" s="307"/>
      <c r="E10" s="285"/>
      <c r="F10" s="285"/>
      <c r="G10" s="241" t="s">
        <v>39</v>
      </c>
      <c r="H10" s="68">
        <f>H5+25</f>
        <v>255</v>
      </c>
      <c r="I10" s="300"/>
      <c r="J10" s="312"/>
    </row>
    <row r="11" spans="1:10" ht="15.75" thickBot="1" x14ac:dyDescent="0.3">
      <c r="A11" s="303"/>
      <c r="B11" s="305"/>
      <c r="C11" s="305"/>
      <c r="D11" s="307"/>
      <c r="E11" s="286"/>
      <c r="F11" s="286"/>
      <c r="G11" s="242" t="s">
        <v>41</v>
      </c>
      <c r="H11" s="88" t="e">
        <f>NA()</f>
        <v>#N/A</v>
      </c>
      <c r="I11" s="300"/>
      <c r="J11" s="312"/>
    </row>
    <row r="12" spans="1:10" x14ac:dyDescent="0.25">
      <c r="A12" s="303"/>
      <c r="B12" s="305"/>
      <c r="C12" s="305"/>
      <c r="D12" s="293"/>
      <c r="E12" s="284">
        <f>F7+1</f>
        <v>43095</v>
      </c>
      <c r="F12" s="284">
        <v>43099</v>
      </c>
      <c r="G12" s="51" t="s">
        <v>154</v>
      </c>
      <c r="H12" s="67" t="e">
        <f>NA()</f>
        <v>#N/A</v>
      </c>
      <c r="I12" s="300"/>
      <c r="J12" s="312"/>
    </row>
    <row r="13" spans="1:10" x14ac:dyDescent="0.25">
      <c r="A13" s="303"/>
      <c r="B13" s="305"/>
      <c r="C13" s="305"/>
      <c r="D13" s="293"/>
      <c r="E13" s="285"/>
      <c r="F13" s="285"/>
      <c r="G13" s="7" t="s">
        <v>153</v>
      </c>
      <c r="H13" s="68" t="e">
        <f>NA()</f>
        <v>#N/A</v>
      </c>
      <c r="I13" s="300"/>
      <c r="J13" s="312"/>
    </row>
    <row r="14" spans="1:10" x14ac:dyDescent="0.25">
      <c r="A14" s="303"/>
      <c r="B14" s="305"/>
      <c r="C14" s="305"/>
      <c r="D14" s="293"/>
      <c r="E14" s="285"/>
      <c r="F14" s="285"/>
      <c r="G14" s="241" t="s">
        <v>40</v>
      </c>
      <c r="H14" s="68">
        <f t="shared" ref="H14:H15" si="0">H4</f>
        <v>130</v>
      </c>
      <c r="I14" s="300"/>
      <c r="J14" s="312"/>
    </row>
    <row r="15" spans="1:10" x14ac:dyDescent="0.25">
      <c r="A15" s="303"/>
      <c r="B15" s="305"/>
      <c r="C15" s="305"/>
      <c r="D15" s="293"/>
      <c r="E15" s="285"/>
      <c r="F15" s="285"/>
      <c r="G15" s="241" t="s">
        <v>39</v>
      </c>
      <c r="H15" s="68">
        <f t="shared" si="0"/>
        <v>230</v>
      </c>
      <c r="I15" s="300"/>
      <c r="J15" s="312"/>
    </row>
    <row r="16" spans="1:10" ht="15.75" thickBot="1" x14ac:dyDescent="0.3">
      <c r="A16" s="303"/>
      <c r="B16" s="305"/>
      <c r="C16" s="305"/>
      <c r="D16" s="293"/>
      <c r="E16" s="286"/>
      <c r="F16" s="286"/>
      <c r="G16" s="242" t="s">
        <v>41</v>
      </c>
      <c r="H16" s="88" t="e">
        <f>NA()</f>
        <v>#N/A</v>
      </c>
      <c r="I16" s="300"/>
      <c r="J16" s="312"/>
    </row>
    <row r="17" spans="1:10" x14ac:dyDescent="0.25">
      <c r="A17" s="303"/>
      <c r="B17" s="305"/>
      <c r="C17" s="305"/>
      <c r="D17" s="293"/>
      <c r="E17" s="284">
        <f>F12+1</f>
        <v>43100</v>
      </c>
      <c r="F17" s="284">
        <v>43100</v>
      </c>
      <c r="G17" s="51" t="s">
        <v>154</v>
      </c>
      <c r="H17" s="67" t="e">
        <f>NA()</f>
        <v>#N/A</v>
      </c>
      <c r="I17" s="300"/>
      <c r="J17" s="312"/>
    </row>
    <row r="18" spans="1:10" x14ac:dyDescent="0.25">
      <c r="A18" s="303"/>
      <c r="B18" s="305"/>
      <c r="C18" s="305"/>
      <c r="D18" s="293"/>
      <c r="E18" s="285"/>
      <c r="F18" s="285"/>
      <c r="G18" s="7" t="s">
        <v>153</v>
      </c>
      <c r="H18" s="68" t="e">
        <f>NA()</f>
        <v>#N/A</v>
      </c>
      <c r="I18" s="300"/>
      <c r="J18" s="312"/>
    </row>
    <row r="19" spans="1:10" x14ac:dyDescent="0.25">
      <c r="A19" s="303"/>
      <c r="B19" s="305"/>
      <c r="C19" s="305"/>
      <c r="D19" s="293"/>
      <c r="E19" s="285"/>
      <c r="F19" s="285"/>
      <c r="G19" s="241" t="s">
        <v>40</v>
      </c>
      <c r="H19" s="68">
        <f t="shared" ref="H19:H20" si="1">H9</f>
        <v>155</v>
      </c>
      <c r="I19" s="300"/>
      <c r="J19" s="312"/>
    </row>
    <row r="20" spans="1:10" x14ac:dyDescent="0.25">
      <c r="A20" s="303"/>
      <c r="B20" s="305"/>
      <c r="C20" s="305"/>
      <c r="D20" s="293"/>
      <c r="E20" s="285"/>
      <c r="F20" s="285"/>
      <c r="G20" s="241" t="s">
        <v>39</v>
      </c>
      <c r="H20" s="68">
        <f t="shared" si="1"/>
        <v>255</v>
      </c>
      <c r="I20" s="300"/>
      <c r="J20" s="312"/>
    </row>
    <row r="21" spans="1:10" ht="15.75" thickBot="1" x14ac:dyDescent="0.3">
      <c r="A21" s="303"/>
      <c r="B21" s="305"/>
      <c r="C21" s="305"/>
      <c r="D21" s="293"/>
      <c r="E21" s="286"/>
      <c r="F21" s="286"/>
      <c r="G21" s="242" t="s">
        <v>41</v>
      </c>
      <c r="H21" s="88" t="e">
        <f>NA()</f>
        <v>#N/A</v>
      </c>
      <c r="I21" s="300"/>
      <c r="J21" s="312"/>
    </row>
    <row r="22" spans="1:10" x14ac:dyDescent="0.25">
      <c r="A22" s="303"/>
      <c r="B22" s="305"/>
      <c r="C22" s="305"/>
      <c r="D22" s="293"/>
      <c r="E22" s="284">
        <f>F17+1</f>
        <v>43101</v>
      </c>
      <c r="F22" s="284">
        <v>43220</v>
      </c>
      <c r="G22" s="51" t="s">
        <v>154</v>
      </c>
      <c r="H22" s="67" t="e">
        <f>NA()</f>
        <v>#N/A</v>
      </c>
      <c r="I22" s="300"/>
      <c r="J22" s="312"/>
    </row>
    <row r="23" spans="1:10" x14ac:dyDescent="0.25">
      <c r="A23" s="303"/>
      <c r="B23" s="305"/>
      <c r="C23" s="305"/>
      <c r="D23" s="293"/>
      <c r="E23" s="285"/>
      <c r="F23" s="285"/>
      <c r="G23" s="7" t="s">
        <v>153</v>
      </c>
      <c r="H23" s="68" t="e">
        <f>NA()</f>
        <v>#N/A</v>
      </c>
      <c r="I23" s="300"/>
      <c r="J23" s="312"/>
    </row>
    <row r="24" spans="1:10" x14ac:dyDescent="0.25">
      <c r="A24" s="303"/>
      <c r="B24" s="305"/>
      <c r="C24" s="305"/>
      <c r="D24" s="293"/>
      <c r="E24" s="285"/>
      <c r="F24" s="285"/>
      <c r="G24" s="241" t="s">
        <v>40</v>
      </c>
      <c r="H24" s="68">
        <f t="shared" ref="H24:H25" si="2">H14</f>
        <v>130</v>
      </c>
      <c r="I24" s="300"/>
      <c r="J24" s="312"/>
    </row>
    <row r="25" spans="1:10" x14ac:dyDescent="0.25">
      <c r="A25" s="303"/>
      <c r="B25" s="305"/>
      <c r="C25" s="305"/>
      <c r="D25" s="293"/>
      <c r="E25" s="285"/>
      <c r="F25" s="285"/>
      <c r="G25" s="241" t="s">
        <v>39</v>
      </c>
      <c r="H25" s="68">
        <f t="shared" si="2"/>
        <v>230</v>
      </c>
      <c r="I25" s="300"/>
      <c r="J25" s="312"/>
    </row>
    <row r="26" spans="1:10" ht="15.75" thickBot="1" x14ac:dyDescent="0.3">
      <c r="A26" s="303"/>
      <c r="B26" s="305"/>
      <c r="C26" s="305"/>
      <c r="D26" s="293"/>
      <c r="E26" s="286"/>
      <c r="F26" s="286"/>
      <c r="G26" s="242" t="s">
        <v>41</v>
      </c>
      <c r="H26" s="88" t="e">
        <f>NA()</f>
        <v>#N/A</v>
      </c>
      <c r="I26" s="300"/>
      <c r="J26" s="312"/>
    </row>
    <row r="27" spans="1:10" x14ac:dyDescent="0.25">
      <c r="A27" s="303"/>
      <c r="B27" s="305"/>
      <c r="C27" s="305"/>
      <c r="D27" s="291" t="s">
        <v>43</v>
      </c>
      <c r="E27" s="298">
        <v>43040</v>
      </c>
      <c r="F27" s="298">
        <v>43092</v>
      </c>
      <c r="G27" s="11" t="s">
        <v>154</v>
      </c>
      <c r="H27" s="67" t="e">
        <f>NA()</f>
        <v>#N/A</v>
      </c>
      <c r="I27" s="299"/>
      <c r="J27" s="312"/>
    </row>
    <row r="28" spans="1:10" x14ac:dyDescent="0.25">
      <c r="A28" s="303"/>
      <c r="B28" s="305"/>
      <c r="C28" s="305"/>
      <c r="D28" s="306"/>
      <c r="E28" s="285"/>
      <c r="F28" s="285"/>
      <c r="G28" s="7" t="s">
        <v>153</v>
      </c>
      <c r="H28" s="68" t="e">
        <f>NA()</f>
        <v>#N/A</v>
      </c>
      <c r="I28" s="300"/>
      <c r="J28" s="312"/>
    </row>
    <row r="29" spans="1:10" x14ac:dyDescent="0.25">
      <c r="A29" s="303"/>
      <c r="B29" s="305"/>
      <c r="C29" s="305"/>
      <c r="D29" s="307"/>
      <c r="E29" s="285"/>
      <c r="F29" s="285"/>
      <c r="G29" s="241" t="s">
        <v>40</v>
      </c>
      <c r="H29" s="68">
        <v>155</v>
      </c>
      <c r="I29" s="300"/>
      <c r="J29" s="312"/>
    </row>
    <row r="30" spans="1:10" x14ac:dyDescent="0.25">
      <c r="A30" s="303"/>
      <c r="B30" s="305"/>
      <c r="C30" s="305"/>
      <c r="D30" s="307"/>
      <c r="E30" s="285"/>
      <c r="F30" s="285"/>
      <c r="G30" s="241" t="s">
        <v>39</v>
      </c>
      <c r="H30" s="68">
        <f>H29+100</f>
        <v>255</v>
      </c>
      <c r="I30" s="300"/>
      <c r="J30" s="312"/>
    </row>
    <row r="31" spans="1:10" ht="15.75" thickBot="1" x14ac:dyDescent="0.3">
      <c r="A31" s="303"/>
      <c r="B31" s="305"/>
      <c r="C31" s="305"/>
      <c r="D31" s="307"/>
      <c r="E31" s="296"/>
      <c r="F31" s="296"/>
      <c r="G31" s="242" t="s">
        <v>41</v>
      </c>
      <c r="H31" s="88" t="e">
        <f>NA()</f>
        <v>#N/A</v>
      </c>
      <c r="I31" s="300"/>
      <c r="J31" s="312"/>
    </row>
    <row r="32" spans="1:10" x14ac:dyDescent="0.25">
      <c r="A32" s="303"/>
      <c r="B32" s="305"/>
      <c r="C32" s="305"/>
      <c r="D32" s="307"/>
      <c r="E32" s="284">
        <f>F27+1</f>
        <v>43093</v>
      </c>
      <c r="F32" s="284">
        <v>43094</v>
      </c>
      <c r="G32" s="51" t="s">
        <v>154</v>
      </c>
      <c r="H32" s="67" t="e">
        <f>NA()</f>
        <v>#N/A</v>
      </c>
      <c r="I32" s="300"/>
      <c r="J32" s="312"/>
    </row>
    <row r="33" spans="1:10" x14ac:dyDescent="0.25">
      <c r="A33" s="303"/>
      <c r="B33" s="305"/>
      <c r="C33" s="305"/>
      <c r="D33" s="307"/>
      <c r="E33" s="285"/>
      <c r="F33" s="285"/>
      <c r="G33" s="7" t="s">
        <v>153</v>
      </c>
      <c r="H33" s="68" t="e">
        <f>NA()</f>
        <v>#N/A</v>
      </c>
      <c r="I33" s="300"/>
      <c r="J33" s="312"/>
    </row>
    <row r="34" spans="1:10" x14ac:dyDescent="0.25">
      <c r="A34" s="303"/>
      <c r="B34" s="305"/>
      <c r="C34" s="305"/>
      <c r="D34" s="307"/>
      <c r="E34" s="285"/>
      <c r="F34" s="285"/>
      <c r="G34" s="241" t="s">
        <v>40</v>
      </c>
      <c r="H34" s="68">
        <v>180</v>
      </c>
      <c r="I34" s="300"/>
      <c r="J34" s="312"/>
    </row>
    <row r="35" spans="1:10" x14ac:dyDescent="0.25">
      <c r="A35" s="303"/>
      <c r="B35" s="305"/>
      <c r="C35" s="305"/>
      <c r="D35" s="307"/>
      <c r="E35" s="285"/>
      <c r="F35" s="285"/>
      <c r="G35" s="241" t="s">
        <v>39</v>
      </c>
      <c r="H35" s="68">
        <f>H34+100</f>
        <v>280</v>
      </c>
      <c r="I35" s="300"/>
      <c r="J35" s="312"/>
    </row>
    <row r="36" spans="1:10" ht="15.75" thickBot="1" x14ac:dyDescent="0.3">
      <c r="A36" s="303"/>
      <c r="B36" s="305"/>
      <c r="C36" s="305"/>
      <c r="D36" s="307"/>
      <c r="E36" s="286"/>
      <c r="F36" s="286"/>
      <c r="G36" s="242" t="s">
        <v>41</v>
      </c>
      <c r="H36" s="88" t="e">
        <f>NA()</f>
        <v>#N/A</v>
      </c>
      <c r="I36" s="300"/>
      <c r="J36" s="312"/>
    </row>
    <row r="37" spans="1:10" x14ac:dyDescent="0.25">
      <c r="A37" s="303"/>
      <c r="B37" s="305"/>
      <c r="C37" s="305"/>
      <c r="D37" s="293"/>
      <c r="E37" s="284">
        <f>F32+1</f>
        <v>43095</v>
      </c>
      <c r="F37" s="284">
        <v>43099</v>
      </c>
      <c r="G37" s="51" t="s">
        <v>154</v>
      </c>
      <c r="H37" s="67" t="e">
        <f>NA()</f>
        <v>#N/A</v>
      </c>
      <c r="I37" s="300"/>
      <c r="J37" s="312"/>
    </row>
    <row r="38" spans="1:10" x14ac:dyDescent="0.25">
      <c r="A38" s="303"/>
      <c r="B38" s="305"/>
      <c r="C38" s="305"/>
      <c r="D38" s="293"/>
      <c r="E38" s="285"/>
      <c r="F38" s="285"/>
      <c r="G38" s="7" t="s">
        <v>153</v>
      </c>
      <c r="H38" s="68" t="e">
        <f>NA()</f>
        <v>#N/A</v>
      </c>
      <c r="I38" s="300"/>
      <c r="J38" s="312"/>
    </row>
    <row r="39" spans="1:10" x14ac:dyDescent="0.25">
      <c r="A39" s="303"/>
      <c r="B39" s="305"/>
      <c r="C39" s="305"/>
      <c r="D39" s="293"/>
      <c r="E39" s="285"/>
      <c r="F39" s="285"/>
      <c r="G39" s="241" t="s">
        <v>40</v>
      </c>
      <c r="H39" s="68">
        <f t="shared" ref="H39:H40" si="3">H29</f>
        <v>155</v>
      </c>
      <c r="I39" s="300"/>
      <c r="J39" s="312"/>
    </row>
    <row r="40" spans="1:10" x14ac:dyDescent="0.25">
      <c r="A40" s="303"/>
      <c r="B40" s="305"/>
      <c r="C40" s="305"/>
      <c r="D40" s="293"/>
      <c r="E40" s="285"/>
      <c r="F40" s="285"/>
      <c r="G40" s="241" t="s">
        <v>39</v>
      </c>
      <c r="H40" s="68">
        <f t="shared" si="3"/>
        <v>255</v>
      </c>
      <c r="I40" s="300"/>
      <c r="J40" s="312"/>
    </row>
    <row r="41" spans="1:10" ht="15.75" thickBot="1" x14ac:dyDescent="0.3">
      <c r="A41" s="303"/>
      <c r="B41" s="305"/>
      <c r="C41" s="305"/>
      <c r="D41" s="293"/>
      <c r="E41" s="286"/>
      <c r="F41" s="286"/>
      <c r="G41" s="242" t="s">
        <v>41</v>
      </c>
      <c r="H41" s="88" t="e">
        <f>NA()</f>
        <v>#N/A</v>
      </c>
      <c r="I41" s="300"/>
      <c r="J41" s="312"/>
    </row>
    <row r="42" spans="1:10" x14ac:dyDescent="0.25">
      <c r="A42" s="303"/>
      <c r="B42" s="305"/>
      <c r="C42" s="305"/>
      <c r="D42" s="293"/>
      <c r="E42" s="284">
        <f>F37+1</f>
        <v>43100</v>
      </c>
      <c r="F42" s="284">
        <v>43100</v>
      </c>
      <c r="G42" s="51" t="s">
        <v>154</v>
      </c>
      <c r="H42" s="67" t="e">
        <f>NA()</f>
        <v>#N/A</v>
      </c>
      <c r="I42" s="300"/>
      <c r="J42" s="312"/>
    </row>
    <row r="43" spans="1:10" x14ac:dyDescent="0.25">
      <c r="A43" s="303"/>
      <c r="B43" s="305"/>
      <c r="C43" s="305"/>
      <c r="D43" s="293"/>
      <c r="E43" s="285"/>
      <c r="F43" s="285"/>
      <c r="G43" s="7" t="s">
        <v>153</v>
      </c>
      <c r="H43" s="68" t="e">
        <f>NA()</f>
        <v>#N/A</v>
      </c>
      <c r="I43" s="300"/>
      <c r="J43" s="312"/>
    </row>
    <row r="44" spans="1:10" x14ac:dyDescent="0.25">
      <c r="A44" s="303"/>
      <c r="B44" s="305"/>
      <c r="C44" s="305"/>
      <c r="D44" s="293"/>
      <c r="E44" s="285"/>
      <c r="F44" s="285"/>
      <c r="G44" s="241" t="s">
        <v>40</v>
      </c>
      <c r="H44" s="68">
        <f t="shared" ref="H44" si="4">H34</f>
        <v>180</v>
      </c>
      <c r="I44" s="300"/>
      <c r="J44" s="312"/>
    </row>
    <row r="45" spans="1:10" x14ac:dyDescent="0.25">
      <c r="A45" s="303"/>
      <c r="B45" s="305"/>
      <c r="C45" s="305"/>
      <c r="D45" s="293"/>
      <c r="E45" s="285"/>
      <c r="F45" s="285"/>
      <c r="G45" s="241" t="s">
        <v>39</v>
      </c>
      <c r="H45" s="68">
        <f>H35</f>
        <v>280</v>
      </c>
      <c r="I45" s="300"/>
      <c r="J45" s="312"/>
    </row>
    <row r="46" spans="1:10" ht="15.75" thickBot="1" x14ac:dyDescent="0.3">
      <c r="A46" s="303"/>
      <c r="B46" s="305"/>
      <c r="C46" s="305"/>
      <c r="D46" s="293"/>
      <c r="E46" s="286"/>
      <c r="F46" s="286"/>
      <c r="G46" s="242" t="s">
        <v>41</v>
      </c>
      <c r="H46" s="88" t="e">
        <f>NA()</f>
        <v>#N/A</v>
      </c>
      <c r="I46" s="300"/>
      <c r="J46" s="312"/>
    </row>
    <row r="47" spans="1:10" x14ac:dyDescent="0.25">
      <c r="A47" s="303"/>
      <c r="B47" s="305"/>
      <c r="C47" s="305"/>
      <c r="D47" s="293"/>
      <c r="E47" s="284">
        <f>F42+1</f>
        <v>43101</v>
      </c>
      <c r="F47" s="284">
        <v>43220</v>
      </c>
      <c r="G47" s="51" t="s">
        <v>154</v>
      </c>
      <c r="H47" s="67" t="e">
        <f>NA()</f>
        <v>#N/A</v>
      </c>
      <c r="I47" s="300"/>
      <c r="J47" s="312"/>
    </row>
    <row r="48" spans="1:10" x14ac:dyDescent="0.25">
      <c r="A48" s="303"/>
      <c r="B48" s="305"/>
      <c r="C48" s="305"/>
      <c r="D48" s="293"/>
      <c r="E48" s="285"/>
      <c r="F48" s="285"/>
      <c r="G48" s="7" t="s">
        <v>153</v>
      </c>
      <c r="H48" s="68" t="e">
        <f>NA()</f>
        <v>#N/A</v>
      </c>
      <c r="I48" s="300"/>
      <c r="J48" s="312"/>
    </row>
    <row r="49" spans="1:10" x14ac:dyDescent="0.25">
      <c r="A49" s="303"/>
      <c r="B49" s="305"/>
      <c r="C49" s="305"/>
      <c r="D49" s="293"/>
      <c r="E49" s="285"/>
      <c r="F49" s="285"/>
      <c r="G49" s="241" t="s">
        <v>40</v>
      </c>
      <c r="H49" s="68">
        <f t="shared" ref="H49:H50" si="5">H39</f>
        <v>155</v>
      </c>
      <c r="I49" s="300"/>
      <c r="J49" s="312"/>
    </row>
    <row r="50" spans="1:10" x14ac:dyDescent="0.25">
      <c r="A50" s="303"/>
      <c r="B50" s="305"/>
      <c r="C50" s="305"/>
      <c r="D50" s="293"/>
      <c r="E50" s="285"/>
      <c r="F50" s="285"/>
      <c r="G50" s="241" t="s">
        <v>39</v>
      </c>
      <c r="H50" s="68">
        <f t="shared" si="5"/>
        <v>255</v>
      </c>
      <c r="I50" s="300"/>
      <c r="J50" s="312"/>
    </row>
    <row r="51" spans="1:10" ht="15.75" thickBot="1" x14ac:dyDescent="0.3">
      <c r="A51" s="303"/>
      <c r="B51" s="305"/>
      <c r="C51" s="305"/>
      <c r="D51" s="293"/>
      <c r="E51" s="286"/>
      <c r="F51" s="286"/>
      <c r="G51" s="242" t="s">
        <v>41</v>
      </c>
      <c r="H51" s="88" t="e">
        <f>NA()</f>
        <v>#N/A</v>
      </c>
      <c r="I51" s="300"/>
      <c r="J51" s="312"/>
    </row>
    <row r="52" spans="1:10" x14ac:dyDescent="0.25">
      <c r="A52" s="302" t="s">
        <v>80</v>
      </c>
      <c r="B52" s="304" t="s">
        <v>37</v>
      </c>
      <c r="C52" s="304" t="s">
        <v>157</v>
      </c>
      <c r="D52" s="291" t="s">
        <v>38</v>
      </c>
      <c r="E52" s="298">
        <v>43040</v>
      </c>
      <c r="F52" s="298">
        <v>43092</v>
      </c>
      <c r="G52" s="11" t="s">
        <v>154</v>
      </c>
      <c r="H52" s="67" t="e">
        <f>NA()</f>
        <v>#N/A</v>
      </c>
      <c r="I52" s="299"/>
      <c r="J52" s="311"/>
    </row>
    <row r="53" spans="1:10" x14ac:dyDescent="0.25">
      <c r="A53" s="303"/>
      <c r="B53" s="305"/>
      <c r="C53" s="305"/>
      <c r="D53" s="306"/>
      <c r="E53" s="285"/>
      <c r="F53" s="285"/>
      <c r="G53" s="7" t="s">
        <v>153</v>
      </c>
      <c r="H53" s="68" t="e">
        <f>NA()</f>
        <v>#N/A</v>
      </c>
      <c r="I53" s="300"/>
      <c r="J53" s="312"/>
    </row>
    <row r="54" spans="1:10" x14ac:dyDescent="0.25">
      <c r="A54" s="303"/>
      <c r="B54" s="305"/>
      <c r="C54" s="305"/>
      <c r="D54" s="307"/>
      <c r="E54" s="285"/>
      <c r="F54" s="285"/>
      <c r="G54" s="239" t="s">
        <v>40</v>
      </c>
      <c r="H54" s="68">
        <v>160</v>
      </c>
      <c r="I54" s="300"/>
      <c r="J54" s="312"/>
    </row>
    <row r="55" spans="1:10" x14ac:dyDescent="0.25">
      <c r="A55" s="303"/>
      <c r="B55" s="305"/>
      <c r="C55" s="305"/>
      <c r="D55" s="307"/>
      <c r="E55" s="285"/>
      <c r="F55" s="285"/>
      <c r="G55" s="239" t="s">
        <v>39</v>
      </c>
      <c r="H55" s="68">
        <f>H54+100</f>
        <v>260</v>
      </c>
      <c r="I55" s="300"/>
      <c r="J55" s="312"/>
    </row>
    <row r="56" spans="1:10" ht="15.75" thickBot="1" x14ac:dyDescent="0.3">
      <c r="A56" s="303"/>
      <c r="B56" s="305"/>
      <c r="C56" s="305"/>
      <c r="D56" s="307"/>
      <c r="E56" s="296"/>
      <c r="F56" s="296"/>
      <c r="G56" s="240" t="s">
        <v>41</v>
      </c>
      <c r="H56" s="88" t="e">
        <f>NA()</f>
        <v>#N/A</v>
      </c>
      <c r="I56" s="300"/>
      <c r="J56" s="312"/>
    </row>
    <row r="57" spans="1:10" x14ac:dyDescent="0.25">
      <c r="A57" s="303"/>
      <c r="B57" s="305"/>
      <c r="C57" s="305"/>
      <c r="D57" s="307"/>
      <c r="E57" s="284">
        <f>F52+1</f>
        <v>43093</v>
      </c>
      <c r="F57" s="284">
        <v>43094</v>
      </c>
      <c r="G57" s="51" t="s">
        <v>154</v>
      </c>
      <c r="H57" s="67" t="e">
        <f>NA()</f>
        <v>#N/A</v>
      </c>
      <c r="I57" s="300"/>
      <c r="J57" s="312"/>
    </row>
    <row r="58" spans="1:10" x14ac:dyDescent="0.25">
      <c r="A58" s="303"/>
      <c r="B58" s="305"/>
      <c r="C58" s="305"/>
      <c r="D58" s="307"/>
      <c r="E58" s="285"/>
      <c r="F58" s="285"/>
      <c r="G58" s="7" t="s">
        <v>153</v>
      </c>
      <c r="H58" s="68" t="e">
        <f>NA()</f>
        <v>#N/A</v>
      </c>
      <c r="I58" s="300"/>
      <c r="J58" s="312"/>
    </row>
    <row r="59" spans="1:10" x14ac:dyDescent="0.25">
      <c r="A59" s="303"/>
      <c r="B59" s="305"/>
      <c r="C59" s="305"/>
      <c r="D59" s="307"/>
      <c r="E59" s="285"/>
      <c r="F59" s="285"/>
      <c r="G59" s="239" t="s">
        <v>40</v>
      </c>
      <c r="H59" s="68">
        <v>185</v>
      </c>
      <c r="I59" s="300"/>
      <c r="J59" s="312"/>
    </row>
    <row r="60" spans="1:10" x14ac:dyDescent="0.25">
      <c r="A60" s="303"/>
      <c r="B60" s="305"/>
      <c r="C60" s="305"/>
      <c r="D60" s="307"/>
      <c r="E60" s="285"/>
      <c r="F60" s="285"/>
      <c r="G60" s="239" t="s">
        <v>39</v>
      </c>
      <c r="H60" s="68">
        <f>H59+100</f>
        <v>285</v>
      </c>
      <c r="I60" s="300"/>
      <c r="J60" s="312"/>
    </row>
    <row r="61" spans="1:10" ht="15.75" thickBot="1" x14ac:dyDescent="0.3">
      <c r="A61" s="303"/>
      <c r="B61" s="305"/>
      <c r="C61" s="305"/>
      <c r="D61" s="307"/>
      <c r="E61" s="286"/>
      <c r="F61" s="286"/>
      <c r="G61" s="240" t="s">
        <v>41</v>
      </c>
      <c r="H61" s="88" t="e">
        <f>NA()</f>
        <v>#N/A</v>
      </c>
      <c r="I61" s="300"/>
      <c r="J61" s="312"/>
    </row>
    <row r="62" spans="1:10" x14ac:dyDescent="0.25">
      <c r="A62" s="303"/>
      <c r="B62" s="305"/>
      <c r="C62" s="305"/>
      <c r="D62" s="293"/>
      <c r="E62" s="284">
        <f>F57+1</f>
        <v>43095</v>
      </c>
      <c r="F62" s="284">
        <v>43099</v>
      </c>
      <c r="G62" s="51" t="s">
        <v>154</v>
      </c>
      <c r="H62" s="67" t="e">
        <f>NA()</f>
        <v>#N/A</v>
      </c>
      <c r="I62" s="300"/>
      <c r="J62" s="312"/>
    </row>
    <row r="63" spans="1:10" x14ac:dyDescent="0.25">
      <c r="A63" s="303"/>
      <c r="B63" s="305"/>
      <c r="C63" s="305"/>
      <c r="D63" s="293"/>
      <c r="E63" s="285"/>
      <c r="F63" s="285"/>
      <c r="G63" s="7" t="s">
        <v>153</v>
      </c>
      <c r="H63" s="68" t="e">
        <f>NA()</f>
        <v>#N/A</v>
      </c>
      <c r="I63" s="300"/>
      <c r="J63" s="312"/>
    </row>
    <row r="64" spans="1:10" x14ac:dyDescent="0.25">
      <c r="A64" s="303"/>
      <c r="B64" s="305"/>
      <c r="C64" s="305"/>
      <c r="D64" s="293"/>
      <c r="E64" s="285"/>
      <c r="F64" s="285"/>
      <c r="G64" s="239" t="s">
        <v>40</v>
      </c>
      <c r="H64" s="68">
        <f>H54</f>
        <v>160</v>
      </c>
      <c r="I64" s="300"/>
      <c r="J64" s="312"/>
    </row>
    <row r="65" spans="1:10" x14ac:dyDescent="0.25">
      <c r="A65" s="303"/>
      <c r="B65" s="305"/>
      <c r="C65" s="305"/>
      <c r="D65" s="293"/>
      <c r="E65" s="285"/>
      <c r="F65" s="285"/>
      <c r="G65" s="239" t="s">
        <v>39</v>
      </c>
      <c r="H65" s="68">
        <f>H55</f>
        <v>260</v>
      </c>
      <c r="I65" s="300"/>
      <c r="J65" s="312"/>
    </row>
    <row r="66" spans="1:10" ht="15.75" thickBot="1" x14ac:dyDescent="0.3">
      <c r="A66" s="303"/>
      <c r="B66" s="305"/>
      <c r="C66" s="305"/>
      <c r="D66" s="293"/>
      <c r="E66" s="286"/>
      <c r="F66" s="286"/>
      <c r="G66" s="240" t="s">
        <v>41</v>
      </c>
      <c r="H66" s="88" t="e">
        <f>NA()</f>
        <v>#N/A</v>
      </c>
      <c r="I66" s="300"/>
      <c r="J66" s="312"/>
    </row>
    <row r="67" spans="1:10" x14ac:dyDescent="0.25">
      <c r="A67" s="303"/>
      <c r="B67" s="305"/>
      <c r="C67" s="305"/>
      <c r="D67" s="293"/>
      <c r="E67" s="284">
        <f>F62+1</f>
        <v>43100</v>
      </c>
      <c r="F67" s="284">
        <v>43100</v>
      </c>
      <c r="G67" s="51" t="s">
        <v>154</v>
      </c>
      <c r="H67" s="67" t="e">
        <f>NA()</f>
        <v>#N/A</v>
      </c>
      <c r="I67" s="300"/>
      <c r="J67" s="312"/>
    </row>
    <row r="68" spans="1:10" x14ac:dyDescent="0.25">
      <c r="A68" s="303"/>
      <c r="B68" s="305"/>
      <c r="C68" s="305"/>
      <c r="D68" s="293"/>
      <c r="E68" s="285"/>
      <c r="F68" s="285"/>
      <c r="G68" s="7" t="s">
        <v>153</v>
      </c>
      <c r="H68" s="68" t="e">
        <f>NA()</f>
        <v>#N/A</v>
      </c>
      <c r="I68" s="300"/>
      <c r="J68" s="312"/>
    </row>
    <row r="69" spans="1:10" x14ac:dyDescent="0.25">
      <c r="A69" s="303"/>
      <c r="B69" s="305"/>
      <c r="C69" s="305"/>
      <c r="D69" s="293"/>
      <c r="E69" s="285"/>
      <c r="F69" s="285"/>
      <c r="G69" s="239" t="s">
        <v>40</v>
      </c>
      <c r="H69" s="68">
        <f>H59</f>
        <v>185</v>
      </c>
      <c r="I69" s="300"/>
      <c r="J69" s="312"/>
    </row>
    <row r="70" spans="1:10" x14ac:dyDescent="0.25">
      <c r="A70" s="303"/>
      <c r="B70" s="305"/>
      <c r="C70" s="305"/>
      <c r="D70" s="293"/>
      <c r="E70" s="285"/>
      <c r="F70" s="285"/>
      <c r="G70" s="239" t="s">
        <v>39</v>
      </c>
      <c r="H70" s="68">
        <f>H60</f>
        <v>285</v>
      </c>
      <c r="I70" s="300"/>
      <c r="J70" s="312"/>
    </row>
    <row r="71" spans="1:10" ht="15.75" thickBot="1" x14ac:dyDescent="0.3">
      <c r="A71" s="303"/>
      <c r="B71" s="305"/>
      <c r="C71" s="305"/>
      <c r="D71" s="293"/>
      <c r="E71" s="286"/>
      <c r="F71" s="286"/>
      <c r="G71" s="240" t="s">
        <v>41</v>
      </c>
      <c r="H71" s="88" t="e">
        <f>NA()</f>
        <v>#N/A</v>
      </c>
      <c r="I71" s="300"/>
      <c r="J71" s="312"/>
    </row>
    <row r="72" spans="1:10" x14ac:dyDescent="0.25">
      <c r="A72" s="303"/>
      <c r="B72" s="305"/>
      <c r="C72" s="305"/>
      <c r="D72" s="293"/>
      <c r="E72" s="284">
        <f>F67+1</f>
        <v>43101</v>
      </c>
      <c r="F72" s="284">
        <v>43220</v>
      </c>
      <c r="G72" s="51" t="s">
        <v>154</v>
      </c>
      <c r="H72" s="67" t="e">
        <f>NA()</f>
        <v>#N/A</v>
      </c>
      <c r="I72" s="300"/>
      <c r="J72" s="312"/>
    </row>
    <row r="73" spans="1:10" x14ac:dyDescent="0.25">
      <c r="A73" s="303"/>
      <c r="B73" s="305"/>
      <c r="C73" s="305"/>
      <c r="D73" s="293"/>
      <c r="E73" s="285"/>
      <c r="F73" s="285"/>
      <c r="G73" s="7" t="s">
        <v>153</v>
      </c>
      <c r="H73" s="68" t="e">
        <f>NA()</f>
        <v>#N/A</v>
      </c>
      <c r="I73" s="300"/>
      <c r="J73" s="312"/>
    </row>
    <row r="74" spans="1:10" x14ac:dyDescent="0.25">
      <c r="A74" s="303"/>
      <c r="B74" s="305"/>
      <c r="C74" s="305"/>
      <c r="D74" s="293"/>
      <c r="E74" s="285"/>
      <c r="F74" s="285"/>
      <c r="G74" s="239" t="s">
        <v>40</v>
      </c>
      <c r="H74" s="68">
        <f>H64</f>
        <v>160</v>
      </c>
      <c r="I74" s="300"/>
      <c r="J74" s="312"/>
    </row>
    <row r="75" spans="1:10" x14ac:dyDescent="0.25">
      <c r="A75" s="303"/>
      <c r="B75" s="305"/>
      <c r="C75" s="305"/>
      <c r="D75" s="293"/>
      <c r="E75" s="285"/>
      <c r="F75" s="285"/>
      <c r="G75" s="239" t="s">
        <v>39</v>
      </c>
      <c r="H75" s="68">
        <f>H65</f>
        <v>260</v>
      </c>
      <c r="I75" s="300"/>
      <c r="J75" s="312"/>
    </row>
    <row r="76" spans="1:10" ht="15.75" thickBot="1" x14ac:dyDescent="0.3">
      <c r="A76" s="303"/>
      <c r="B76" s="305"/>
      <c r="C76" s="305"/>
      <c r="D76" s="293"/>
      <c r="E76" s="286"/>
      <c r="F76" s="286"/>
      <c r="G76" s="240" t="s">
        <v>41</v>
      </c>
      <c r="H76" s="88" t="e">
        <f>NA()</f>
        <v>#N/A</v>
      </c>
      <c r="I76" s="300"/>
      <c r="J76" s="312"/>
    </row>
    <row r="77" spans="1:10" x14ac:dyDescent="0.25">
      <c r="A77" s="303"/>
      <c r="B77" s="305"/>
      <c r="C77" s="305"/>
      <c r="D77" s="291" t="s">
        <v>43</v>
      </c>
      <c r="E77" s="298">
        <v>43040</v>
      </c>
      <c r="F77" s="298">
        <v>43092</v>
      </c>
      <c r="G77" s="11" t="s">
        <v>154</v>
      </c>
      <c r="H77" s="67" t="e">
        <f>NA()</f>
        <v>#N/A</v>
      </c>
      <c r="I77" s="299"/>
      <c r="J77" s="312"/>
    </row>
    <row r="78" spans="1:10" x14ac:dyDescent="0.25">
      <c r="A78" s="303"/>
      <c r="B78" s="305"/>
      <c r="C78" s="305"/>
      <c r="D78" s="306"/>
      <c r="E78" s="285"/>
      <c r="F78" s="285"/>
      <c r="G78" s="7" t="s">
        <v>153</v>
      </c>
      <c r="H78" s="68" t="e">
        <f>NA()</f>
        <v>#N/A</v>
      </c>
      <c r="I78" s="300"/>
      <c r="J78" s="312"/>
    </row>
    <row r="79" spans="1:10" x14ac:dyDescent="0.25">
      <c r="A79" s="303"/>
      <c r="B79" s="305"/>
      <c r="C79" s="305"/>
      <c r="D79" s="307"/>
      <c r="E79" s="285"/>
      <c r="F79" s="285"/>
      <c r="G79" s="239" t="s">
        <v>40</v>
      </c>
      <c r="H79" s="68">
        <v>185</v>
      </c>
      <c r="I79" s="300"/>
      <c r="J79" s="312"/>
    </row>
    <row r="80" spans="1:10" x14ac:dyDescent="0.25">
      <c r="A80" s="303"/>
      <c r="B80" s="305"/>
      <c r="C80" s="305"/>
      <c r="D80" s="307"/>
      <c r="E80" s="285"/>
      <c r="F80" s="285"/>
      <c r="G80" s="239" t="s">
        <v>39</v>
      </c>
      <c r="H80" s="68">
        <f>H79+100</f>
        <v>285</v>
      </c>
      <c r="I80" s="300"/>
      <c r="J80" s="312"/>
    </row>
    <row r="81" spans="1:10" ht="15.75" thickBot="1" x14ac:dyDescent="0.3">
      <c r="A81" s="303"/>
      <c r="B81" s="305"/>
      <c r="C81" s="305"/>
      <c r="D81" s="307"/>
      <c r="E81" s="296"/>
      <c r="F81" s="296"/>
      <c r="G81" s="240" t="s">
        <v>41</v>
      </c>
      <c r="H81" s="88" t="e">
        <f>NA()</f>
        <v>#N/A</v>
      </c>
      <c r="I81" s="300"/>
      <c r="J81" s="312"/>
    </row>
    <row r="82" spans="1:10" x14ac:dyDescent="0.25">
      <c r="A82" s="303"/>
      <c r="B82" s="305"/>
      <c r="C82" s="305"/>
      <c r="D82" s="293"/>
      <c r="E82" s="284">
        <f>F77+1</f>
        <v>43093</v>
      </c>
      <c r="F82" s="284">
        <v>43094</v>
      </c>
      <c r="G82" s="51" t="s">
        <v>154</v>
      </c>
      <c r="H82" s="67" t="e">
        <f>NA()</f>
        <v>#N/A</v>
      </c>
      <c r="I82" s="300"/>
      <c r="J82" s="312"/>
    </row>
    <row r="83" spans="1:10" x14ac:dyDescent="0.25">
      <c r="A83" s="303"/>
      <c r="B83" s="305"/>
      <c r="C83" s="305"/>
      <c r="D83" s="293"/>
      <c r="E83" s="285"/>
      <c r="F83" s="285"/>
      <c r="G83" s="7" t="s">
        <v>153</v>
      </c>
      <c r="H83" s="68" t="e">
        <f>NA()</f>
        <v>#N/A</v>
      </c>
      <c r="I83" s="300"/>
      <c r="J83" s="312"/>
    </row>
    <row r="84" spans="1:10" x14ac:dyDescent="0.25">
      <c r="A84" s="303"/>
      <c r="B84" s="305"/>
      <c r="C84" s="305"/>
      <c r="D84" s="293"/>
      <c r="E84" s="285"/>
      <c r="F84" s="285"/>
      <c r="G84" s="239" t="s">
        <v>40</v>
      </c>
      <c r="H84" s="68">
        <f>H79+25</f>
        <v>210</v>
      </c>
      <c r="I84" s="300"/>
      <c r="J84" s="312"/>
    </row>
    <row r="85" spans="1:10" x14ac:dyDescent="0.25">
      <c r="A85" s="303"/>
      <c r="B85" s="305"/>
      <c r="C85" s="305"/>
      <c r="D85" s="293"/>
      <c r="E85" s="285"/>
      <c r="F85" s="285"/>
      <c r="G85" s="239" t="s">
        <v>39</v>
      </c>
      <c r="H85" s="68">
        <f>H80+25</f>
        <v>310</v>
      </c>
      <c r="I85" s="300"/>
      <c r="J85" s="312"/>
    </row>
    <row r="86" spans="1:10" ht="15.75" thickBot="1" x14ac:dyDescent="0.3">
      <c r="A86" s="303"/>
      <c r="B86" s="305"/>
      <c r="C86" s="305"/>
      <c r="D86" s="293"/>
      <c r="E86" s="286"/>
      <c r="F86" s="286"/>
      <c r="G86" s="240" t="s">
        <v>41</v>
      </c>
      <c r="H86" s="88" t="e">
        <f>NA()</f>
        <v>#N/A</v>
      </c>
      <c r="I86" s="300"/>
      <c r="J86" s="312"/>
    </row>
    <row r="87" spans="1:10" x14ac:dyDescent="0.25">
      <c r="A87" s="303"/>
      <c r="B87" s="305"/>
      <c r="C87" s="305"/>
      <c r="D87" s="293"/>
      <c r="E87" s="284">
        <f>F82+1</f>
        <v>43095</v>
      </c>
      <c r="F87" s="284">
        <v>43099</v>
      </c>
      <c r="G87" s="51" t="s">
        <v>154</v>
      </c>
      <c r="H87" s="67" t="e">
        <f>NA()</f>
        <v>#N/A</v>
      </c>
      <c r="I87" s="300"/>
      <c r="J87" s="312"/>
    </row>
    <row r="88" spans="1:10" x14ac:dyDescent="0.25">
      <c r="A88" s="303"/>
      <c r="B88" s="305"/>
      <c r="C88" s="305"/>
      <c r="D88" s="293"/>
      <c r="E88" s="285"/>
      <c r="F88" s="285"/>
      <c r="G88" s="7" t="s">
        <v>153</v>
      </c>
      <c r="H88" s="68" t="e">
        <f>NA()</f>
        <v>#N/A</v>
      </c>
      <c r="I88" s="300"/>
      <c r="J88" s="312"/>
    </row>
    <row r="89" spans="1:10" x14ac:dyDescent="0.25">
      <c r="A89" s="303"/>
      <c r="B89" s="305"/>
      <c r="C89" s="305"/>
      <c r="D89" s="293"/>
      <c r="E89" s="285"/>
      <c r="F89" s="285"/>
      <c r="G89" s="239" t="s">
        <v>40</v>
      </c>
      <c r="H89" s="68">
        <f>H79</f>
        <v>185</v>
      </c>
      <c r="I89" s="300"/>
      <c r="J89" s="312"/>
    </row>
    <row r="90" spans="1:10" x14ac:dyDescent="0.25">
      <c r="A90" s="303"/>
      <c r="B90" s="305"/>
      <c r="C90" s="305"/>
      <c r="D90" s="293"/>
      <c r="E90" s="285"/>
      <c r="F90" s="285"/>
      <c r="G90" s="239" t="s">
        <v>39</v>
      </c>
      <c r="H90" s="68">
        <f>H80</f>
        <v>285</v>
      </c>
      <c r="I90" s="300"/>
      <c r="J90" s="312"/>
    </row>
    <row r="91" spans="1:10" ht="15.75" thickBot="1" x14ac:dyDescent="0.3">
      <c r="A91" s="303"/>
      <c r="B91" s="305"/>
      <c r="C91" s="305"/>
      <c r="D91" s="293"/>
      <c r="E91" s="286"/>
      <c r="F91" s="286"/>
      <c r="G91" s="240" t="s">
        <v>41</v>
      </c>
      <c r="H91" s="88" t="e">
        <f>NA()</f>
        <v>#N/A</v>
      </c>
      <c r="I91" s="300"/>
      <c r="J91" s="312"/>
    </row>
    <row r="92" spans="1:10" x14ac:dyDescent="0.25">
      <c r="A92" s="303"/>
      <c r="B92" s="305"/>
      <c r="C92" s="305"/>
      <c r="D92" s="293"/>
      <c r="E92" s="284">
        <f>F87+1</f>
        <v>43100</v>
      </c>
      <c r="F92" s="284">
        <v>43100</v>
      </c>
      <c r="G92" s="51" t="s">
        <v>154</v>
      </c>
      <c r="H92" s="67" t="e">
        <f>NA()</f>
        <v>#N/A</v>
      </c>
      <c r="I92" s="300"/>
      <c r="J92" s="312"/>
    </row>
    <row r="93" spans="1:10" x14ac:dyDescent="0.25">
      <c r="A93" s="303"/>
      <c r="B93" s="305"/>
      <c r="C93" s="305"/>
      <c r="D93" s="293"/>
      <c r="E93" s="285"/>
      <c r="F93" s="285"/>
      <c r="G93" s="7" t="s">
        <v>153</v>
      </c>
      <c r="H93" s="68" t="e">
        <f>NA()</f>
        <v>#N/A</v>
      </c>
      <c r="I93" s="300"/>
      <c r="J93" s="312"/>
    </row>
    <row r="94" spans="1:10" x14ac:dyDescent="0.25">
      <c r="A94" s="303"/>
      <c r="B94" s="305"/>
      <c r="C94" s="305"/>
      <c r="D94" s="293"/>
      <c r="E94" s="285"/>
      <c r="F94" s="285"/>
      <c r="G94" s="239" t="s">
        <v>40</v>
      </c>
      <c r="H94" s="68">
        <f>H84</f>
        <v>210</v>
      </c>
      <c r="I94" s="300"/>
      <c r="J94" s="312"/>
    </row>
    <row r="95" spans="1:10" x14ac:dyDescent="0.25">
      <c r="A95" s="303"/>
      <c r="B95" s="305"/>
      <c r="C95" s="305"/>
      <c r="D95" s="293"/>
      <c r="E95" s="285"/>
      <c r="F95" s="285"/>
      <c r="G95" s="239" t="s">
        <v>39</v>
      </c>
      <c r="H95" s="68">
        <f>H85</f>
        <v>310</v>
      </c>
      <c r="I95" s="300"/>
      <c r="J95" s="312"/>
    </row>
    <row r="96" spans="1:10" ht="15.75" thickBot="1" x14ac:dyDescent="0.3">
      <c r="A96" s="303"/>
      <c r="B96" s="305"/>
      <c r="C96" s="305"/>
      <c r="D96" s="293"/>
      <c r="E96" s="286"/>
      <c r="F96" s="286"/>
      <c r="G96" s="240" t="s">
        <v>41</v>
      </c>
      <c r="H96" s="88" t="e">
        <f>NA()</f>
        <v>#N/A</v>
      </c>
      <c r="I96" s="300"/>
      <c r="J96" s="312"/>
    </row>
    <row r="97" spans="1:10" x14ac:dyDescent="0.25">
      <c r="A97" s="303"/>
      <c r="B97" s="305"/>
      <c r="C97" s="305"/>
      <c r="D97" s="293"/>
      <c r="E97" s="284">
        <f>F92+1</f>
        <v>43101</v>
      </c>
      <c r="F97" s="284">
        <v>43220</v>
      </c>
      <c r="G97" s="51" t="s">
        <v>154</v>
      </c>
      <c r="H97" s="67" t="e">
        <f>NA()</f>
        <v>#N/A</v>
      </c>
      <c r="I97" s="300"/>
      <c r="J97" s="312"/>
    </row>
    <row r="98" spans="1:10" x14ac:dyDescent="0.25">
      <c r="A98" s="303"/>
      <c r="B98" s="305"/>
      <c r="C98" s="305"/>
      <c r="D98" s="293"/>
      <c r="E98" s="285"/>
      <c r="F98" s="285"/>
      <c r="G98" s="7" t="s">
        <v>153</v>
      </c>
      <c r="H98" s="68" t="e">
        <f>NA()</f>
        <v>#N/A</v>
      </c>
      <c r="I98" s="300"/>
      <c r="J98" s="312"/>
    </row>
    <row r="99" spans="1:10" x14ac:dyDescent="0.25">
      <c r="A99" s="303"/>
      <c r="B99" s="305"/>
      <c r="C99" s="305"/>
      <c r="D99" s="293"/>
      <c r="E99" s="285"/>
      <c r="F99" s="285"/>
      <c r="G99" s="239" t="s">
        <v>40</v>
      </c>
      <c r="H99" s="68">
        <f>H89</f>
        <v>185</v>
      </c>
      <c r="I99" s="300"/>
      <c r="J99" s="312"/>
    </row>
    <row r="100" spans="1:10" x14ac:dyDescent="0.25">
      <c r="A100" s="303"/>
      <c r="B100" s="305"/>
      <c r="C100" s="305"/>
      <c r="D100" s="293"/>
      <c r="E100" s="285"/>
      <c r="F100" s="285"/>
      <c r="G100" s="239" t="s">
        <v>39</v>
      </c>
      <c r="H100" s="68">
        <f>H90</f>
        <v>285</v>
      </c>
      <c r="I100" s="300"/>
      <c r="J100" s="312"/>
    </row>
    <row r="101" spans="1:10" ht="15.75" thickBot="1" x14ac:dyDescent="0.3">
      <c r="A101" s="303"/>
      <c r="B101" s="305"/>
      <c r="C101" s="305"/>
      <c r="D101" s="293"/>
      <c r="E101" s="286"/>
      <c r="F101" s="286"/>
      <c r="G101" s="240" t="s">
        <v>41</v>
      </c>
      <c r="H101" s="88" t="e">
        <f>NA()</f>
        <v>#N/A</v>
      </c>
      <c r="I101" s="300"/>
      <c r="J101" s="312"/>
    </row>
    <row r="102" spans="1:10" x14ac:dyDescent="0.25">
      <c r="A102" s="303"/>
      <c r="B102" s="305"/>
      <c r="C102" s="305"/>
      <c r="D102" s="291" t="s">
        <v>159</v>
      </c>
      <c r="E102" s="298">
        <v>43040</v>
      </c>
      <c r="F102" s="298">
        <v>43092</v>
      </c>
      <c r="G102" s="11" t="s">
        <v>154</v>
      </c>
      <c r="H102" s="67" t="e">
        <f>NA()</f>
        <v>#N/A</v>
      </c>
      <c r="I102" s="299"/>
      <c r="J102" s="312"/>
    </row>
    <row r="103" spans="1:10" x14ac:dyDescent="0.25">
      <c r="A103" s="303"/>
      <c r="B103" s="305"/>
      <c r="C103" s="305"/>
      <c r="D103" s="306"/>
      <c r="E103" s="285"/>
      <c r="F103" s="285"/>
      <c r="G103" s="7" t="s">
        <v>153</v>
      </c>
      <c r="H103" s="68" t="e">
        <f>NA()</f>
        <v>#N/A</v>
      </c>
      <c r="I103" s="300"/>
      <c r="J103" s="312"/>
    </row>
    <row r="104" spans="1:10" x14ac:dyDescent="0.25">
      <c r="A104" s="303"/>
      <c r="B104" s="305"/>
      <c r="C104" s="305"/>
      <c r="D104" s="307"/>
      <c r="E104" s="285"/>
      <c r="F104" s="285"/>
      <c r="G104" s="239" t="s">
        <v>40</v>
      </c>
      <c r="H104" s="68">
        <v>205</v>
      </c>
      <c r="I104" s="300"/>
      <c r="J104" s="312"/>
    </row>
    <row r="105" spans="1:10" x14ac:dyDescent="0.25">
      <c r="A105" s="303"/>
      <c r="B105" s="305"/>
      <c r="C105" s="305"/>
      <c r="D105" s="307"/>
      <c r="E105" s="285"/>
      <c r="F105" s="285"/>
      <c r="G105" s="239" t="s">
        <v>39</v>
      </c>
      <c r="H105" s="68">
        <f>H104+100</f>
        <v>305</v>
      </c>
      <c r="I105" s="300"/>
      <c r="J105" s="312"/>
    </row>
    <row r="106" spans="1:10" ht="15.75" thickBot="1" x14ac:dyDescent="0.3">
      <c r="A106" s="303"/>
      <c r="B106" s="305"/>
      <c r="C106" s="305"/>
      <c r="D106" s="307"/>
      <c r="E106" s="296"/>
      <c r="F106" s="296"/>
      <c r="G106" s="240" t="s">
        <v>41</v>
      </c>
      <c r="H106" s="88" t="e">
        <f>NA()</f>
        <v>#N/A</v>
      </c>
      <c r="I106" s="300"/>
      <c r="J106" s="312"/>
    </row>
    <row r="107" spans="1:10" x14ac:dyDescent="0.25">
      <c r="A107" s="303"/>
      <c r="B107" s="305"/>
      <c r="C107" s="305"/>
      <c r="D107" s="307"/>
      <c r="E107" s="284">
        <f>F102+1</f>
        <v>43093</v>
      </c>
      <c r="F107" s="284">
        <v>43094</v>
      </c>
      <c r="G107" s="51" t="s">
        <v>154</v>
      </c>
      <c r="H107" s="67" t="e">
        <f>NA()</f>
        <v>#N/A</v>
      </c>
      <c r="I107" s="300"/>
      <c r="J107" s="312"/>
    </row>
    <row r="108" spans="1:10" x14ac:dyDescent="0.25">
      <c r="A108" s="303"/>
      <c r="B108" s="305"/>
      <c r="C108" s="305"/>
      <c r="D108" s="307"/>
      <c r="E108" s="285"/>
      <c r="F108" s="285"/>
      <c r="G108" s="7" t="s">
        <v>153</v>
      </c>
      <c r="H108" s="68" t="e">
        <f>NA()</f>
        <v>#N/A</v>
      </c>
      <c r="I108" s="300"/>
      <c r="J108" s="312"/>
    </row>
    <row r="109" spans="1:10" x14ac:dyDescent="0.25">
      <c r="A109" s="303"/>
      <c r="B109" s="305"/>
      <c r="C109" s="305"/>
      <c r="D109" s="307"/>
      <c r="E109" s="285"/>
      <c r="F109" s="285"/>
      <c r="G109" s="239" t="s">
        <v>40</v>
      </c>
      <c r="H109" s="68">
        <f>H104+25</f>
        <v>230</v>
      </c>
      <c r="I109" s="300"/>
      <c r="J109" s="312"/>
    </row>
    <row r="110" spans="1:10" x14ac:dyDescent="0.25">
      <c r="A110" s="303"/>
      <c r="B110" s="305"/>
      <c r="C110" s="305"/>
      <c r="D110" s="307"/>
      <c r="E110" s="285"/>
      <c r="F110" s="285"/>
      <c r="G110" s="239" t="s">
        <v>39</v>
      </c>
      <c r="H110" s="68">
        <f>H105+25</f>
        <v>330</v>
      </c>
      <c r="I110" s="300"/>
      <c r="J110" s="312"/>
    </row>
    <row r="111" spans="1:10" ht="15.75" thickBot="1" x14ac:dyDescent="0.3">
      <c r="A111" s="303"/>
      <c r="B111" s="305"/>
      <c r="C111" s="305"/>
      <c r="D111" s="307"/>
      <c r="E111" s="286"/>
      <c r="F111" s="286"/>
      <c r="G111" s="240" t="s">
        <v>41</v>
      </c>
      <c r="H111" s="88" t="e">
        <f>NA()</f>
        <v>#N/A</v>
      </c>
      <c r="I111" s="300"/>
      <c r="J111" s="312"/>
    </row>
    <row r="112" spans="1:10" x14ac:dyDescent="0.25">
      <c r="A112" s="303"/>
      <c r="B112" s="305"/>
      <c r="C112" s="305"/>
      <c r="D112" s="293"/>
      <c r="E112" s="284">
        <f>F107+1</f>
        <v>43095</v>
      </c>
      <c r="F112" s="284">
        <v>43099</v>
      </c>
      <c r="G112" s="51" t="s">
        <v>154</v>
      </c>
      <c r="H112" s="67" t="e">
        <f>NA()</f>
        <v>#N/A</v>
      </c>
      <c r="I112" s="300"/>
      <c r="J112" s="312"/>
    </row>
    <row r="113" spans="1:10" x14ac:dyDescent="0.25">
      <c r="A113" s="303"/>
      <c r="B113" s="305"/>
      <c r="C113" s="305"/>
      <c r="D113" s="293"/>
      <c r="E113" s="285"/>
      <c r="F113" s="285"/>
      <c r="G113" s="7" t="s">
        <v>153</v>
      </c>
      <c r="H113" s="68" t="e">
        <f>NA()</f>
        <v>#N/A</v>
      </c>
      <c r="I113" s="300"/>
      <c r="J113" s="312"/>
    </row>
    <row r="114" spans="1:10" x14ac:dyDescent="0.25">
      <c r="A114" s="303"/>
      <c r="B114" s="305"/>
      <c r="C114" s="305"/>
      <c r="D114" s="293"/>
      <c r="E114" s="285"/>
      <c r="F114" s="285"/>
      <c r="G114" s="239" t="s">
        <v>40</v>
      </c>
      <c r="H114" s="68">
        <f>H104</f>
        <v>205</v>
      </c>
      <c r="I114" s="300"/>
      <c r="J114" s="312"/>
    </row>
    <row r="115" spans="1:10" x14ac:dyDescent="0.25">
      <c r="A115" s="303"/>
      <c r="B115" s="305"/>
      <c r="C115" s="305"/>
      <c r="D115" s="293"/>
      <c r="E115" s="285"/>
      <c r="F115" s="285"/>
      <c r="G115" s="239" t="s">
        <v>39</v>
      </c>
      <c r="H115" s="68">
        <f>H105</f>
        <v>305</v>
      </c>
      <c r="I115" s="300"/>
      <c r="J115" s="312"/>
    </row>
    <row r="116" spans="1:10" ht="15.75" thickBot="1" x14ac:dyDescent="0.3">
      <c r="A116" s="303"/>
      <c r="B116" s="305"/>
      <c r="C116" s="305"/>
      <c r="D116" s="293"/>
      <c r="E116" s="286"/>
      <c r="F116" s="286"/>
      <c r="G116" s="240" t="s">
        <v>41</v>
      </c>
      <c r="H116" s="88" t="e">
        <f>NA()</f>
        <v>#N/A</v>
      </c>
      <c r="I116" s="300"/>
      <c r="J116" s="312"/>
    </row>
    <row r="117" spans="1:10" x14ac:dyDescent="0.25">
      <c r="A117" s="303"/>
      <c r="B117" s="305"/>
      <c r="C117" s="305"/>
      <c r="D117" s="293"/>
      <c r="E117" s="284">
        <f>F112+1</f>
        <v>43100</v>
      </c>
      <c r="F117" s="284">
        <v>43100</v>
      </c>
      <c r="G117" s="51" t="s">
        <v>154</v>
      </c>
      <c r="H117" s="67" t="e">
        <f>NA()</f>
        <v>#N/A</v>
      </c>
      <c r="I117" s="300"/>
      <c r="J117" s="312"/>
    </row>
    <row r="118" spans="1:10" x14ac:dyDescent="0.25">
      <c r="A118" s="303"/>
      <c r="B118" s="305"/>
      <c r="C118" s="305"/>
      <c r="D118" s="293"/>
      <c r="E118" s="285"/>
      <c r="F118" s="285"/>
      <c r="G118" s="7" t="s">
        <v>153</v>
      </c>
      <c r="H118" s="68" t="e">
        <f>NA()</f>
        <v>#N/A</v>
      </c>
      <c r="I118" s="300"/>
      <c r="J118" s="312"/>
    </row>
    <row r="119" spans="1:10" x14ac:dyDescent="0.25">
      <c r="A119" s="303"/>
      <c r="B119" s="305"/>
      <c r="C119" s="305"/>
      <c r="D119" s="293"/>
      <c r="E119" s="285"/>
      <c r="F119" s="285"/>
      <c r="G119" s="239" t="s">
        <v>40</v>
      </c>
      <c r="H119" s="68">
        <f>H109</f>
        <v>230</v>
      </c>
      <c r="I119" s="300"/>
      <c r="J119" s="312"/>
    </row>
    <row r="120" spans="1:10" x14ac:dyDescent="0.25">
      <c r="A120" s="303"/>
      <c r="B120" s="305"/>
      <c r="C120" s="305"/>
      <c r="D120" s="293"/>
      <c r="E120" s="285"/>
      <c r="F120" s="285"/>
      <c r="G120" s="239" t="s">
        <v>39</v>
      </c>
      <c r="H120" s="68">
        <f>H110</f>
        <v>330</v>
      </c>
      <c r="I120" s="300"/>
      <c r="J120" s="312"/>
    </row>
    <row r="121" spans="1:10" ht="15.75" thickBot="1" x14ac:dyDescent="0.3">
      <c r="A121" s="303"/>
      <c r="B121" s="305"/>
      <c r="C121" s="305"/>
      <c r="D121" s="293"/>
      <c r="E121" s="286"/>
      <c r="F121" s="286"/>
      <c r="G121" s="240" t="s">
        <v>41</v>
      </c>
      <c r="H121" s="88" t="e">
        <f>NA()</f>
        <v>#N/A</v>
      </c>
      <c r="I121" s="300"/>
      <c r="J121" s="312"/>
    </row>
    <row r="122" spans="1:10" x14ac:dyDescent="0.25">
      <c r="A122" s="303"/>
      <c r="B122" s="305"/>
      <c r="C122" s="305"/>
      <c r="D122" s="293"/>
      <c r="E122" s="284">
        <f>F117+1</f>
        <v>43101</v>
      </c>
      <c r="F122" s="284">
        <v>43220</v>
      </c>
      <c r="G122" s="51" t="s">
        <v>154</v>
      </c>
      <c r="H122" s="67" t="e">
        <f>NA()</f>
        <v>#N/A</v>
      </c>
      <c r="I122" s="300"/>
      <c r="J122" s="312"/>
    </row>
    <row r="123" spans="1:10" x14ac:dyDescent="0.25">
      <c r="A123" s="303"/>
      <c r="B123" s="305"/>
      <c r="C123" s="305"/>
      <c r="D123" s="293"/>
      <c r="E123" s="285"/>
      <c r="F123" s="285"/>
      <c r="G123" s="7" t="s">
        <v>153</v>
      </c>
      <c r="H123" s="68" t="e">
        <f>NA()</f>
        <v>#N/A</v>
      </c>
      <c r="I123" s="300"/>
      <c r="J123" s="312"/>
    </row>
    <row r="124" spans="1:10" x14ac:dyDescent="0.25">
      <c r="A124" s="303"/>
      <c r="B124" s="305"/>
      <c r="C124" s="305"/>
      <c r="D124" s="293"/>
      <c r="E124" s="285"/>
      <c r="F124" s="285"/>
      <c r="G124" s="239" t="s">
        <v>40</v>
      </c>
      <c r="H124" s="68">
        <f>H114</f>
        <v>205</v>
      </c>
      <c r="I124" s="300"/>
      <c r="J124" s="312"/>
    </row>
    <row r="125" spans="1:10" x14ac:dyDescent="0.25">
      <c r="A125" s="303"/>
      <c r="B125" s="305"/>
      <c r="C125" s="305"/>
      <c r="D125" s="293"/>
      <c r="E125" s="285"/>
      <c r="F125" s="285"/>
      <c r="G125" s="239" t="s">
        <v>39</v>
      </c>
      <c r="H125" s="68">
        <f>H115</f>
        <v>305</v>
      </c>
      <c r="I125" s="300"/>
      <c r="J125" s="312"/>
    </row>
    <row r="126" spans="1:10" ht="15.75" thickBot="1" x14ac:dyDescent="0.3">
      <c r="A126" s="303"/>
      <c r="B126" s="305"/>
      <c r="C126" s="305"/>
      <c r="D126" s="293"/>
      <c r="E126" s="286"/>
      <c r="F126" s="286"/>
      <c r="G126" s="240" t="s">
        <v>41</v>
      </c>
      <c r="H126" s="88" t="e">
        <f>NA()</f>
        <v>#N/A</v>
      </c>
      <c r="I126" s="300"/>
      <c r="J126" s="312"/>
    </row>
    <row r="127" spans="1:10" x14ac:dyDescent="0.25">
      <c r="A127" s="302" t="s">
        <v>252</v>
      </c>
      <c r="B127" s="304" t="s">
        <v>37</v>
      </c>
      <c r="C127" s="304" t="s">
        <v>157</v>
      </c>
      <c r="D127" s="291" t="s">
        <v>38</v>
      </c>
      <c r="E127" s="298">
        <v>43040</v>
      </c>
      <c r="F127" s="298">
        <v>43092</v>
      </c>
      <c r="G127" s="11" t="s">
        <v>154</v>
      </c>
      <c r="H127" s="67" t="e">
        <f>NA()</f>
        <v>#N/A</v>
      </c>
      <c r="I127" s="299"/>
      <c r="J127" s="311"/>
    </row>
    <row r="128" spans="1:10" x14ac:dyDescent="0.25">
      <c r="A128" s="303"/>
      <c r="B128" s="305"/>
      <c r="C128" s="305"/>
      <c r="D128" s="306"/>
      <c r="E128" s="285"/>
      <c r="F128" s="285"/>
      <c r="G128" s="7" t="s">
        <v>153</v>
      </c>
      <c r="H128" s="68" t="e">
        <f>NA()</f>
        <v>#N/A</v>
      </c>
      <c r="I128" s="300"/>
      <c r="J128" s="312"/>
    </row>
    <row r="129" spans="1:10" x14ac:dyDescent="0.25">
      <c r="A129" s="303"/>
      <c r="B129" s="305"/>
      <c r="C129" s="305"/>
      <c r="D129" s="307"/>
      <c r="E129" s="285"/>
      <c r="F129" s="285"/>
      <c r="G129" s="102" t="s">
        <v>40</v>
      </c>
      <c r="H129" s="68">
        <v>130</v>
      </c>
      <c r="I129" s="300"/>
      <c r="J129" s="312"/>
    </row>
    <row r="130" spans="1:10" x14ac:dyDescent="0.25">
      <c r="A130" s="303"/>
      <c r="B130" s="305"/>
      <c r="C130" s="305"/>
      <c r="D130" s="307"/>
      <c r="E130" s="285"/>
      <c r="F130" s="285"/>
      <c r="G130" s="102" t="s">
        <v>39</v>
      </c>
      <c r="H130" s="68">
        <f>H129+100</f>
        <v>230</v>
      </c>
      <c r="I130" s="300"/>
      <c r="J130" s="312"/>
    </row>
    <row r="131" spans="1:10" ht="15.75" thickBot="1" x14ac:dyDescent="0.3">
      <c r="A131" s="303"/>
      <c r="B131" s="305"/>
      <c r="C131" s="305"/>
      <c r="D131" s="307"/>
      <c r="E131" s="296"/>
      <c r="F131" s="296"/>
      <c r="G131" s="103" t="s">
        <v>41</v>
      </c>
      <c r="H131" s="88" t="e">
        <f>NA()</f>
        <v>#N/A</v>
      </c>
      <c r="I131" s="300"/>
      <c r="J131" s="312"/>
    </row>
    <row r="132" spans="1:10" x14ac:dyDescent="0.25">
      <c r="A132" s="303"/>
      <c r="B132" s="305"/>
      <c r="C132" s="305"/>
      <c r="D132" s="307"/>
      <c r="E132" s="284">
        <f>F127+1</f>
        <v>43093</v>
      </c>
      <c r="F132" s="284">
        <v>43094</v>
      </c>
      <c r="G132" s="51" t="s">
        <v>154</v>
      </c>
      <c r="H132" s="67" t="e">
        <f>NA()</f>
        <v>#N/A</v>
      </c>
      <c r="I132" s="300"/>
      <c r="J132" s="312"/>
    </row>
    <row r="133" spans="1:10" x14ac:dyDescent="0.25">
      <c r="A133" s="303"/>
      <c r="B133" s="305"/>
      <c r="C133" s="305"/>
      <c r="D133" s="307"/>
      <c r="E133" s="285"/>
      <c r="F133" s="285"/>
      <c r="G133" s="7" t="s">
        <v>153</v>
      </c>
      <c r="H133" s="68" t="e">
        <f>NA()</f>
        <v>#N/A</v>
      </c>
      <c r="I133" s="300"/>
      <c r="J133" s="312"/>
    </row>
    <row r="134" spans="1:10" x14ac:dyDescent="0.25">
      <c r="A134" s="303"/>
      <c r="B134" s="305"/>
      <c r="C134" s="305"/>
      <c r="D134" s="307"/>
      <c r="E134" s="285"/>
      <c r="F134" s="285"/>
      <c r="G134" s="102" t="s">
        <v>40</v>
      </c>
      <c r="H134" s="68">
        <f>H129+25</f>
        <v>155</v>
      </c>
      <c r="I134" s="300"/>
      <c r="J134" s="312"/>
    </row>
    <row r="135" spans="1:10" x14ac:dyDescent="0.25">
      <c r="A135" s="303"/>
      <c r="B135" s="305"/>
      <c r="C135" s="305"/>
      <c r="D135" s="307"/>
      <c r="E135" s="285"/>
      <c r="F135" s="285"/>
      <c r="G135" s="102" t="s">
        <v>39</v>
      </c>
      <c r="H135" s="68">
        <f>H130+25</f>
        <v>255</v>
      </c>
      <c r="I135" s="300"/>
      <c r="J135" s="312"/>
    </row>
    <row r="136" spans="1:10" ht="15.75" thickBot="1" x14ac:dyDescent="0.3">
      <c r="A136" s="303"/>
      <c r="B136" s="305"/>
      <c r="C136" s="305"/>
      <c r="D136" s="307"/>
      <c r="E136" s="286"/>
      <c r="F136" s="286"/>
      <c r="G136" s="103" t="s">
        <v>41</v>
      </c>
      <c r="H136" s="88" t="e">
        <f>NA()</f>
        <v>#N/A</v>
      </c>
      <c r="I136" s="300"/>
      <c r="J136" s="312"/>
    </row>
    <row r="137" spans="1:10" x14ac:dyDescent="0.25">
      <c r="A137" s="303"/>
      <c r="B137" s="305"/>
      <c r="C137" s="305"/>
      <c r="D137" s="293"/>
      <c r="E137" s="284">
        <f>F132+1</f>
        <v>43095</v>
      </c>
      <c r="F137" s="284">
        <v>43099</v>
      </c>
      <c r="G137" s="51" t="s">
        <v>154</v>
      </c>
      <c r="H137" s="67" t="e">
        <f>NA()</f>
        <v>#N/A</v>
      </c>
      <c r="I137" s="300"/>
      <c r="J137" s="312"/>
    </row>
    <row r="138" spans="1:10" x14ac:dyDescent="0.25">
      <c r="A138" s="303"/>
      <c r="B138" s="305"/>
      <c r="C138" s="305"/>
      <c r="D138" s="293"/>
      <c r="E138" s="285"/>
      <c r="F138" s="285"/>
      <c r="G138" s="7" t="s">
        <v>153</v>
      </c>
      <c r="H138" s="68" t="e">
        <f>NA()</f>
        <v>#N/A</v>
      </c>
      <c r="I138" s="300"/>
      <c r="J138" s="312"/>
    </row>
    <row r="139" spans="1:10" x14ac:dyDescent="0.25">
      <c r="A139" s="303"/>
      <c r="B139" s="305"/>
      <c r="C139" s="305"/>
      <c r="D139" s="293"/>
      <c r="E139" s="285"/>
      <c r="F139" s="285"/>
      <c r="G139" s="102" t="s">
        <v>40</v>
      </c>
      <c r="H139" s="68">
        <f t="shared" ref="H139:H140" si="6">H129</f>
        <v>130</v>
      </c>
      <c r="I139" s="300"/>
      <c r="J139" s="312"/>
    </row>
    <row r="140" spans="1:10" x14ac:dyDescent="0.25">
      <c r="A140" s="303"/>
      <c r="B140" s="305"/>
      <c r="C140" s="305"/>
      <c r="D140" s="293"/>
      <c r="E140" s="285"/>
      <c r="F140" s="285"/>
      <c r="G140" s="102" t="s">
        <v>39</v>
      </c>
      <c r="H140" s="68">
        <f t="shared" si="6"/>
        <v>230</v>
      </c>
      <c r="I140" s="300"/>
      <c r="J140" s="312"/>
    </row>
    <row r="141" spans="1:10" ht="15.75" thickBot="1" x14ac:dyDescent="0.3">
      <c r="A141" s="303"/>
      <c r="B141" s="305"/>
      <c r="C141" s="305"/>
      <c r="D141" s="293"/>
      <c r="E141" s="286"/>
      <c r="F141" s="286"/>
      <c r="G141" s="103" t="s">
        <v>41</v>
      </c>
      <c r="H141" s="88" t="e">
        <f>NA()</f>
        <v>#N/A</v>
      </c>
      <c r="I141" s="300"/>
      <c r="J141" s="312"/>
    </row>
    <row r="142" spans="1:10" x14ac:dyDescent="0.25">
      <c r="A142" s="303"/>
      <c r="B142" s="305"/>
      <c r="C142" s="305"/>
      <c r="D142" s="293"/>
      <c r="E142" s="284">
        <f>F137+1</f>
        <v>43100</v>
      </c>
      <c r="F142" s="284">
        <v>43100</v>
      </c>
      <c r="G142" s="51" t="s">
        <v>154</v>
      </c>
      <c r="H142" s="67" t="e">
        <f>NA()</f>
        <v>#N/A</v>
      </c>
      <c r="I142" s="300"/>
      <c r="J142" s="312"/>
    </row>
    <row r="143" spans="1:10" x14ac:dyDescent="0.25">
      <c r="A143" s="303"/>
      <c r="B143" s="305"/>
      <c r="C143" s="305"/>
      <c r="D143" s="293"/>
      <c r="E143" s="285"/>
      <c r="F143" s="285"/>
      <c r="G143" s="7" t="s">
        <v>153</v>
      </c>
      <c r="H143" s="68" t="e">
        <f>NA()</f>
        <v>#N/A</v>
      </c>
      <c r="I143" s="300"/>
      <c r="J143" s="312"/>
    </row>
    <row r="144" spans="1:10" x14ac:dyDescent="0.25">
      <c r="A144" s="303"/>
      <c r="B144" s="305"/>
      <c r="C144" s="305"/>
      <c r="D144" s="293"/>
      <c r="E144" s="285"/>
      <c r="F144" s="285"/>
      <c r="G144" s="102" t="s">
        <v>40</v>
      </c>
      <c r="H144" s="68">
        <f t="shared" ref="H144:H145" si="7">H134</f>
        <v>155</v>
      </c>
      <c r="I144" s="300"/>
      <c r="J144" s="312"/>
    </row>
    <row r="145" spans="1:10" x14ac:dyDescent="0.25">
      <c r="A145" s="303"/>
      <c r="B145" s="305"/>
      <c r="C145" s="305"/>
      <c r="D145" s="293"/>
      <c r="E145" s="285"/>
      <c r="F145" s="285"/>
      <c r="G145" s="102" t="s">
        <v>39</v>
      </c>
      <c r="H145" s="68">
        <f t="shared" si="7"/>
        <v>255</v>
      </c>
      <c r="I145" s="300"/>
      <c r="J145" s="312"/>
    </row>
    <row r="146" spans="1:10" ht="15.75" thickBot="1" x14ac:dyDescent="0.3">
      <c r="A146" s="303"/>
      <c r="B146" s="305"/>
      <c r="C146" s="305"/>
      <c r="D146" s="293"/>
      <c r="E146" s="286"/>
      <c r="F146" s="286"/>
      <c r="G146" s="103" t="s">
        <v>41</v>
      </c>
      <c r="H146" s="88" t="e">
        <f>NA()</f>
        <v>#N/A</v>
      </c>
      <c r="I146" s="300"/>
      <c r="J146" s="312"/>
    </row>
    <row r="147" spans="1:10" x14ac:dyDescent="0.25">
      <c r="A147" s="303"/>
      <c r="B147" s="305"/>
      <c r="C147" s="305"/>
      <c r="D147" s="293"/>
      <c r="E147" s="284">
        <f>F142+1</f>
        <v>43101</v>
      </c>
      <c r="F147" s="284">
        <v>43220</v>
      </c>
      <c r="G147" s="51" t="s">
        <v>154</v>
      </c>
      <c r="H147" s="67" t="e">
        <f>NA()</f>
        <v>#N/A</v>
      </c>
      <c r="I147" s="300"/>
      <c r="J147" s="312"/>
    </row>
    <row r="148" spans="1:10" x14ac:dyDescent="0.25">
      <c r="A148" s="303"/>
      <c r="B148" s="305"/>
      <c r="C148" s="305"/>
      <c r="D148" s="293"/>
      <c r="E148" s="285"/>
      <c r="F148" s="285"/>
      <c r="G148" s="7" t="s">
        <v>153</v>
      </c>
      <c r="H148" s="68" t="e">
        <f>NA()</f>
        <v>#N/A</v>
      </c>
      <c r="I148" s="300"/>
      <c r="J148" s="312"/>
    </row>
    <row r="149" spans="1:10" x14ac:dyDescent="0.25">
      <c r="A149" s="303"/>
      <c r="B149" s="305"/>
      <c r="C149" s="305"/>
      <c r="D149" s="293"/>
      <c r="E149" s="285"/>
      <c r="F149" s="285"/>
      <c r="G149" s="102" t="s">
        <v>40</v>
      </c>
      <c r="H149" s="68">
        <f t="shared" ref="H149:H150" si="8">H139</f>
        <v>130</v>
      </c>
      <c r="I149" s="300"/>
      <c r="J149" s="312"/>
    </row>
    <row r="150" spans="1:10" x14ac:dyDescent="0.25">
      <c r="A150" s="303"/>
      <c r="B150" s="305"/>
      <c r="C150" s="305"/>
      <c r="D150" s="293"/>
      <c r="E150" s="285"/>
      <c r="F150" s="285"/>
      <c r="G150" s="102" t="s">
        <v>39</v>
      </c>
      <c r="H150" s="68">
        <f t="shared" si="8"/>
        <v>230</v>
      </c>
      <c r="I150" s="300"/>
      <c r="J150" s="312"/>
    </row>
    <row r="151" spans="1:10" ht="15.75" thickBot="1" x14ac:dyDescent="0.3">
      <c r="A151" s="303"/>
      <c r="B151" s="305"/>
      <c r="C151" s="305"/>
      <c r="D151" s="293"/>
      <c r="E151" s="286"/>
      <c r="F151" s="286"/>
      <c r="G151" s="103" t="s">
        <v>41</v>
      </c>
      <c r="H151" s="88" t="e">
        <f>NA()</f>
        <v>#N/A</v>
      </c>
      <c r="I151" s="300"/>
      <c r="J151" s="312"/>
    </row>
    <row r="152" spans="1:10" x14ac:dyDescent="0.25">
      <c r="A152" s="303"/>
      <c r="B152" s="305"/>
      <c r="C152" s="305"/>
      <c r="D152" s="291" t="s">
        <v>43</v>
      </c>
      <c r="E152" s="298">
        <v>43040</v>
      </c>
      <c r="F152" s="298">
        <v>43092</v>
      </c>
      <c r="G152" s="11" t="s">
        <v>154</v>
      </c>
      <c r="H152" s="67" t="e">
        <f>NA()</f>
        <v>#N/A</v>
      </c>
      <c r="I152" s="299"/>
      <c r="J152" s="312"/>
    </row>
    <row r="153" spans="1:10" x14ac:dyDescent="0.25">
      <c r="A153" s="303"/>
      <c r="B153" s="305"/>
      <c r="C153" s="305"/>
      <c r="D153" s="306"/>
      <c r="E153" s="285"/>
      <c r="F153" s="285"/>
      <c r="G153" s="7" t="s">
        <v>153</v>
      </c>
      <c r="H153" s="68" t="e">
        <f>NA()</f>
        <v>#N/A</v>
      </c>
      <c r="I153" s="300"/>
      <c r="J153" s="312"/>
    </row>
    <row r="154" spans="1:10" x14ac:dyDescent="0.25">
      <c r="A154" s="303"/>
      <c r="B154" s="305"/>
      <c r="C154" s="305"/>
      <c r="D154" s="307"/>
      <c r="E154" s="285"/>
      <c r="F154" s="285"/>
      <c r="G154" s="102" t="s">
        <v>40</v>
      </c>
      <c r="H154" s="68">
        <v>155</v>
      </c>
      <c r="I154" s="300"/>
      <c r="J154" s="312"/>
    </row>
    <row r="155" spans="1:10" x14ac:dyDescent="0.25">
      <c r="A155" s="303"/>
      <c r="B155" s="305"/>
      <c r="C155" s="305"/>
      <c r="D155" s="307"/>
      <c r="E155" s="285"/>
      <c r="F155" s="285"/>
      <c r="G155" s="102" t="s">
        <v>39</v>
      </c>
      <c r="H155" s="68">
        <f>H154+100</f>
        <v>255</v>
      </c>
      <c r="I155" s="300"/>
      <c r="J155" s="312"/>
    </row>
    <row r="156" spans="1:10" ht="15.75" thickBot="1" x14ac:dyDescent="0.3">
      <c r="A156" s="303"/>
      <c r="B156" s="305"/>
      <c r="C156" s="305"/>
      <c r="D156" s="307"/>
      <c r="E156" s="296"/>
      <c r="F156" s="296"/>
      <c r="G156" s="103" t="s">
        <v>41</v>
      </c>
      <c r="H156" s="88" t="e">
        <f>NA()</f>
        <v>#N/A</v>
      </c>
      <c r="I156" s="300"/>
      <c r="J156" s="312"/>
    </row>
    <row r="157" spans="1:10" x14ac:dyDescent="0.25">
      <c r="A157" s="303"/>
      <c r="B157" s="305"/>
      <c r="C157" s="305"/>
      <c r="D157" s="307"/>
      <c r="E157" s="284">
        <f>F152+1</f>
        <v>43093</v>
      </c>
      <c r="F157" s="284">
        <v>43094</v>
      </c>
      <c r="G157" s="51" t="s">
        <v>154</v>
      </c>
      <c r="H157" s="67" t="e">
        <f>NA()</f>
        <v>#N/A</v>
      </c>
      <c r="I157" s="300"/>
      <c r="J157" s="312"/>
    </row>
    <row r="158" spans="1:10" x14ac:dyDescent="0.25">
      <c r="A158" s="303"/>
      <c r="B158" s="305"/>
      <c r="C158" s="305"/>
      <c r="D158" s="307"/>
      <c r="E158" s="285"/>
      <c r="F158" s="285"/>
      <c r="G158" s="7" t="s">
        <v>153</v>
      </c>
      <c r="H158" s="68" t="e">
        <f>NA()</f>
        <v>#N/A</v>
      </c>
      <c r="I158" s="300"/>
      <c r="J158" s="312"/>
    </row>
    <row r="159" spans="1:10" x14ac:dyDescent="0.25">
      <c r="A159" s="303"/>
      <c r="B159" s="305"/>
      <c r="C159" s="305"/>
      <c r="D159" s="307"/>
      <c r="E159" s="285"/>
      <c r="F159" s="285"/>
      <c r="G159" s="102" t="s">
        <v>40</v>
      </c>
      <c r="H159" s="68">
        <v>180</v>
      </c>
      <c r="I159" s="300"/>
      <c r="J159" s="312"/>
    </row>
    <row r="160" spans="1:10" x14ac:dyDescent="0.25">
      <c r="A160" s="303"/>
      <c r="B160" s="305"/>
      <c r="C160" s="305"/>
      <c r="D160" s="307"/>
      <c r="E160" s="285"/>
      <c r="F160" s="285"/>
      <c r="G160" s="102" t="s">
        <v>39</v>
      </c>
      <c r="H160" s="68">
        <f>H159+100</f>
        <v>280</v>
      </c>
      <c r="I160" s="300"/>
      <c r="J160" s="312"/>
    </row>
    <row r="161" spans="1:10" ht="15.75" thickBot="1" x14ac:dyDescent="0.3">
      <c r="A161" s="303"/>
      <c r="B161" s="305"/>
      <c r="C161" s="305"/>
      <c r="D161" s="307"/>
      <c r="E161" s="286"/>
      <c r="F161" s="286"/>
      <c r="G161" s="103" t="s">
        <v>41</v>
      </c>
      <c r="H161" s="88" t="e">
        <f>NA()</f>
        <v>#N/A</v>
      </c>
      <c r="I161" s="300"/>
      <c r="J161" s="312"/>
    </row>
    <row r="162" spans="1:10" x14ac:dyDescent="0.25">
      <c r="A162" s="303"/>
      <c r="B162" s="305"/>
      <c r="C162" s="305"/>
      <c r="D162" s="293"/>
      <c r="E162" s="284">
        <f>F157+1</f>
        <v>43095</v>
      </c>
      <c r="F162" s="284">
        <v>43099</v>
      </c>
      <c r="G162" s="51" t="s">
        <v>154</v>
      </c>
      <c r="H162" s="67" t="e">
        <f>NA()</f>
        <v>#N/A</v>
      </c>
      <c r="I162" s="300"/>
      <c r="J162" s="312"/>
    </row>
    <row r="163" spans="1:10" x14ac:dyDescent="0.25">
      <c r="A163" s="303"/>
      <c r="B163" s="305"/>
      <c r="C163" s="305"/>
      <c r="D163" s="293"/>
      <c r="E163" s="285"/>
      <c r="F163" s="285"/>
      <c r="G163" s="7" t="s">
        <v>153</v>
      </c>
      <c r="H163" s="68" t="e">
        <f>NA()</f>
        <v>#N/A</v>
      </c>
      <c r="I163" s="300"/>
      <c r="J163" s="312"/>
    </row>
    <row r="164" spans="1:10" x14ac:dyDescent="0.25">
      <c r="A164" s="303"/>
      <c r="B164" s="305"/>
      <c r="C164" s="305"/>
      <c r="D164" s="293"/>
      <c r="E164" s="285"/>
      <c r="F164" s="285"/>
      <c r="G164" s="102" t="s">
        <v>40</v>
      </c>
      <c r="H164" s="68">
        <f t="shared" ref="H164:H165" si="9">H154</f>
        <v>155</v>
      </c>
      <c r="I164" s="300"/>
      <c r="J164" s="312"/>
    </row>
    <row r="165" spans="1:10" x14ac:dyDescent="0.25">
      <c r="A165" s="303"/>
      <c r="B165" s="305"/>
      <c r="C165" s="305"/>
      <c r="D165" s="293"/>
      <c r="E165" s="285"/>
      <c r="F165" s="285"/>
      <c r="G165" s="102" t="s">
        <v>39</v>
      </c>
      <c r="H165" s="68">
        <f t="shared" si="9"/>
        <v>255</v>
      </c>
      <c r="I165" s="300"/>
      <c r="J165" s="312"/>
    </row>
    <row r="166" spans="1:10" ht="15.75" thickBot="1" x14ac:dyDescent="0.3">
      <c r="A166" s="303"/>
      <c r="B166" s="305"/>
      <c r="C166" s="305"/>
      <c r="D166" s="293"/>
      <c r="E166" s="286"/>
      <c r="F166" s="286"/>
      <c r="G166" s="103" t="s">
        <v>41</v>
      </c>
      <c r="H166" s="88" t="e">
        <f>NA()</f>
        <v>#N/A</v>
      </c>
      <c r="I166" s="300"/>
      <c r="J166" s="312"/>
    </row>
    <row r="167" spans="1:10" x14ac:dyDescent="0.25">
      <c r="A167" s="303"/>
      <c r="B167" s="305"/>
      <c r="C167" s="305"/>
      <c r="D167" s="293"/>
      <c r="E167" s="284">
        <f>F162+1</f>
        <v>43100</v>
      </c>
      <c r="F167" s="284">
        <v>43100</v>
      </c>
      <c r="G167" s="51" t="s">
        <v>154</v>
      </c>
      <c r="H167" s="67" t="e">
        <f>NA()</f>
        <v>#N/A</v>
      </c>
      <c r="I167" s="300"/>
      <c r="J167" s="312"/>
    </row>
    <row r="168" spans="1:10" x14ac:dyDescent="0.25">
      <c r="A168" s="303"/>
      <c r="B168" s="305"/>
      <c r="C168" s="305"/>
      <c r="D168" s="293"/>
      <c r="E168" s="285"/>
      <c r="F168" s="285"/>
      <c r="G168" s="7" t="s">
        <v>153</v>
      </c>
      <c r="H168" s="68" t="e">
        <f>NA()</f>
        <v>#N/A</v>
      </c>
      <c r="I168" s="300"/>
      <c r="J168" s="312"/>
    </row>
    <row r="169" spans="1:10" x14ac:dyDescent="0.25">
      <c r="A169" s="303"/>
      <c r="B169" s="305"/>
      <c r="C169" s="305"/>
      <c r="D169" s="293"/>
      <c r="E169" s="285"/>
      <c r="F169" s="285"/>
      <c r="G169" s="102" t="s">
        <v>40</v>
      </c>
      <c r="H169" s="68">
        <f t="shared" ref="H169" si="10">H159</f>
        <v>180</v>
      </c>
      <c r="I169" s="300"/>
      <c r="J169" s="312"/>
    </row>
    <row r="170" spans="1:10" x14ac:dyDescent="0.25">
      <c r="A170" s="303"/>
      <c r="B170" s="305"/>
      <c r="C170" s="305"/>
      <c r="D170" s="293"/>
      <c r="E170" s="285"/>
      <c r="F170" s="285"/>
      <c r="G170" s="102" t="s">
        <v>39</v>
      </c>
      <c r="H170" s="68">
        <f>H160</f>
        <v>280</v>
      </c>
      <c r="I170" s="300"/>
      <c r="J170" s="312"/>
    </row>
    <row r="171" spans="1:10" ht="15.75" thickBot="1" x14ac:dyDescent="0.3">
      <c r="A171" s="303"/>
      <c r="B171" s="305"/>
      <c r="C171" s="305"/>
      <c r="D171" s="293"/>
      <c r="E171" s="286"/>
      <c r="F171" s="286"/>
      <c r="G171" s="103" t="s">
        <v>41</v>
      </c>
      <c r="H171" s="88" t="e">
        <f>NA()</f>
        <v>#N/A</v>
      </c>
      <c r="I171" s="300"/>
      <c r="J171" s="312"/>
    </row>
    <row r="172" spans="1:10" x14ac:dyDescent="0.25">
      <c r="A172" s="303"/>
      <c r="B172" s="305"/>
      <c r="C172" s="305"/>
      <c r="D172" s="293"/>
      <c r="E172" s="284">
        <f>F167+1</f>
        <v>43101</v>
      </c>
      <c r="F172" s="284">
        <v>43220</v>
      </c>
      <c r="G172" s="51" t="s">
        <v>154</v>
      </c>
      <c r="H172" s="67" t="e">
        <f>NA()</f>
        <v>#N/A</v>
      </c>
      <c r="I172" s="300"/>
      <c r="J172" s="312"/>
    </row>
    <row r="173" spans="1:10" x14ac:dyDescent="0.25">
      <c r="A173" s="303"/>
      <c r="B173" s="305"/>
      <c r="C173" s="305"/>
      <c r="D173" s="293"/>
      <c r="E173" s="285"/>
      <c r="F173" s="285"/>
      <c r="G173" s="7" t="s">
        <v>153</v>
      </c>
      <c r="H173" s="68" t="e">
        <f>NA()</f>
        <v>#N/A</v>
      </c>
      <c r="I173" s="300"/>
      <c r="J173" s="312"/>
    </row>
    <row r="174" spans="1:10" x14ac:dyDescent="0.25">
      <c r="A174" s="303"/>
      <c r="B174" s="305"/>
      <c r="C174" s="305"/>
      <c r="D174" s="293"/>
      <c r="E174" s="285"/>
      <c r="F174" s="285"/>
      <c r="G174" s="102" t="s">
        <v>40</v>
      </c>
      <c r="H174" s="68">
        <f t="shared" ref="H174:H175" si="11">H164</f>
        <v>155</v>
      </c>
      <c r="I174" s="300"/>
      <c r="J174" s="312"/>
    </row>
    <row r="175" spans="1:10" x14ac:dyDescent="0.25">
      <c r="A175" s="303"/>
      <c r="B175" s="305"/>
      <c r="C175" s="305"/>
      <c r="D175" s="293"/>
      <c r="E175" s="285"/>
      <c r="F175" s="285"/>
      <c r="G175" s="102" t="s">
        <v>39</v>
      </c>
      <c r="H175" s="68">
        <f t="shared" si="11"/>
        <v>255</v>
      </c>
      <c r="I175" s="300"/>
      <c r="J175" s="312"/>
    </row>
    <row r="176" spans="1:10" ht="15.75" thickBot="1" x14ac:dyDescent="0.3">
      <c r="A176" s="303"/>
      <c r="B176" s="305"/>
      <c r="C176" s="305"/>
      <c r="D176" s="293"/>
      <c r="E176" s="286"/>
      <c r="F176" s="286"/>
      <c r="G176" s="103" t="s">
        <v>41</v>
      </c>
      <c r="H176" s="88" t="e">
        <f>NA()</f>
        <v>#N/A</v>
      </c>
      <c r="I176" s="300"/>
      <c r="J176" s="312"/>
    </row>
    <row r="177" spans="1:10" x14ac:dyDescent="0.25">
      <c r="A177" s="326" t="s">
        <v>55</v>
      </c>
      <c r="B177" s="291" t="s">
        <v>37</v>
      </c>
      <c r="C177" s="291" t="s">
        <v>157</v>
      </c>
      <c r="D177" s="291" t="s">
        <v>38</v>
      </c>
      <c r="E177" s="298">
        <v>43040</v>
      </c>
      <c r="F177" s="298">
        <v>43090</v>
      </c>
      <c r="G177" s="11" t="s">
        <v>154</v>
      </c>
      <c r="H177" s="67">
        <v>0</v>
      </c>
      <c r="I177" s="318"/>
      <c r="J177" s="313"/>
    </row>
    <row r="178" spans="1:10" x14ac:dyDescent="0.25">
      <c r="A178" s="327"/>
      <c r="B178" s="306"/>
      <c r="C178" s="306"/>
      <c r="D178" s="306"/>
      <c r="E178" s="285"/>
      <c r="F178" s="285"/>
      <c r="G178" s="7" t="s">
        <v>153</v>
      </c>
      <c r="H178" s="68" t="e">
        <f>NA()</f>
        <v>#N/A</v>
      </c>
      <c r="I178" s="319"/>
      <c r="J178" s="314"/>
    </row>
    <row r="179" spans="1:10" x14ac:dyDescent="0.25">
      <c r="A179" s="328"/>
      <c r="B179" s="307"/>
      <c r="C179" s="307"/>
      <c r="D179" s="307"/>
      <c r="E179" s="285"/>
      <c r="F179" s="285"/>
      <c r="G179" s="102" t="s">
        <v>40</v>
      </c>
      <c r="H179" s="68">
        <v>28</v>
      </c>
      <c r="I179" s="320"/>
      <c r="J179" s="315"/>
    </row>
    <row r="180" spans="1:10" x14ac:dyDescent="0.25">
      <c r="A180" s="328"/>
      <c r="B180" s="307"/>
      <c r="C180" s="307"/>
      <c r="D180" s="307"/>
      <c r="E180" s="285"/>
      <c r="F180" s="285"/>
      <c r="G180" s="102" t="s">
        <v>39</v>
      </c>
      <c r="H180" s="68">
        <v>36</v>
      </c>
      <c r="I180" s="320"/>
      <c r="J180" s="315"/>
    </row>
    <row r="181" spans="1:10" ht="15.75" thickBot="1" x14ac:dyDescent="0.3">
      <c r="A181" s="328"/>
      <c r="B181" s="307"/>
      <c r="C181" s="307"/>
      <c r="D181" s="307"/>
      <c r="E181" s="296"/>
      <c r="F181" s="296"/>
      <c r="G181" s="103" t="s">
        <v>41</v>
      </c>
      <c r="H181" s="88">
        <f>H179*0.95</f>
        <v>26.599999999999998</v>
      </c>
      <c r="I181" s="320"/>
      <c r="J181" s="315"/>
    </row>
    <row r="182" spans="1:10" x14ac:dyDescent="0.25">
      <c r="A182" s="328"/>
      <c r="B182" s="307"/>
      <c r="C182" s="307"/>
      <c r="D182" s="307"/>
      <c r="E182" s="295">
        <f>F177+1</f>
        <v>43091</v>
      </c>
      <c r="F182" s="295">
        <v>43190</v>
      </c>
      <c r="G182" s="51" t="s">
        <v>154</v>
      </c>
      <c r="H182" s="67">
        <v>0</v>
      </c>
      <c r="I182" s="320"/>
      <c r="J182" s="315"/>
    </row>
    <row r="183" spans="1:10" x14ac:dyDescent="0.25">
      <c r="A183" s="328"/>
      <c r="B183" s="307"/>
      <c r="C183" s="307"/>
      <c r="D183" s="307"/>
      <c r="E183" s="285"/>
      <c r="F183" s="285"/>
      <c r="G183" s="7" t="s">
        <v>153</v>
      </c>
      <c r="H183" s="68" t="e">
        <f>NA()</f>
        <v>#N/A</v>
      </c>
      <c r="I183" s="320"/>
      <c r="J183" s="315"/>
    </row>
    <row r="184" spans="1:10" x14ac:dyDescent="0.25">
      <c r="A184" s="328"/>
      <c r="B184" s="307"/>
      <c r="C184" s="307"/>
      <c r="D184" s="307"/>
      <c r="E184" s="285"/>
      <c r="F184" s="285"/>
      <c r="G184" s="102" t="s">
        <v>40</v>
      </c>
      <c r="H184" s="68">
        <v>30</v>
      </c>
      <c r="I184" s="320"/>
      <c r="J184" s="315"/>
    </row>
    <row r="185" spans="1:10" x14ac:dyDescent="0.25">
      <c r="A185" s="328"/>
      <c r="B185" s="307"/>
      <c r="C185" s="307"/>
      <c r="D185" s="307"/>
      <c r="E185" s="285"/>
      <c r="F185" s="285"/>
      <c r="G185" s="102" t="s">
        <v>39</v>
      </c>
      <c r="H185" s="68">
        <v>38</v>
      </c>
      <c r="I185" s="320"/>
      <c r="J185" s="315"/>
    </row>
    <row r="186" spans="1:10" ht="15.75" thickBot="1" x14ac:dyDescent="0.3">
      <c r="A186" s="328"/>
      <c r="B186" s="307"/>
      <c r="C186" s="307"/>
      <c r="D186" s="307"/>
      <c r="E186" s="296"/>
      <c r="F186" s="296"/>
      <c r="G186" s="103" t="s">
        <v>41</v>
      </c>
      <c r="H186" s="88">
        <f>H184*0.95</f>
        <v>28.5</v>
      </c>
      <c r="I186" s="320"/>
      <c r="J186" s="315"/>
    </row>
    <row r="187" spans="1:10" x14ac:dyDescent="0.25">
      <c r="A187" s="328"/>
      <c r="B187" s="307"/>
      <c r="C187" s="307"/>
      <c r="D187" s="307"/>
      <c r="E187" s="295">
        <f>F182+1</f>
        <v>43191</v>
      </c>
      <c r="F187" s="295">
        <v>43220</v>
      </c>
      <c r="G187" s="51" t="s">
        <v>154</v>
      </c>
      <c r="H187" s="67">
        <v>0</v>
      </c>
      <c r="I187" s="320"/>
      <c r="J187" s="315"/>
    </row>
    <row r="188" spans="1:10" x14ac:dyDescent="0.25">
      <c r="A188" s="328"/>
      <c r="B188" s="307"/>
      <c r="C188" s="307"/>
      <c r="D188" s="307"/>
      <c r="E188" s="285"/>
      <c r="F188" s="285"/>
      <c r="G188" s="7" t="s">
        <v>153</v>
      </c>
      <c r="H188" s="68" t="e">
        <f>NA()</f>
        <v>#N/A</v>
      </c>
      <c r="I188" s="320"/>
      <c r="J188" s="315"/>
    </row>
    <row r="189" spans="1:10" x14ac:dyDescent="0.25">
      <c r="A189" s="328"/>
      <c r="B189" s="307"/>
      <c r="C189" s="307"/>
      <c r="D189" s="307"/>
      <c r="E189" s="285"/>
      <c r="F189" s="285"/>
      <c r="G189" s="102" t="s">
        <v>40</v>
      </c>
      <c r="H189" s="68">
        <f>H179</f>
        <v>28</v>
      </c>
      <c r="I189" s="320"/>
      <c r="J189" s="315"/>
    </row>
    <row r="190" spans="1:10" x14ac:dyDescent="0.25">
      <c r="A190" s="328"/>
      <c r="B190" s="307"/>
      <c r="C190" s="307"/>
      <c r="D190" s="307"/>
      <c r="E190" s="285"/>
      <c r="F190" s="285"/>
      <c r="G190" s="102" t="s">
        <v>39</v>
      </c>
      <c r="H190" s="68">
        <f>H180</f>
        <v>36</v>
      </c>
      <c r="I190" s="320"/>
      <c r="J190" s="315"/>
    </row>
    <row r="191" spans="1:10" ht="15.75" thickBot="1" x14ac:dyDescent="0.3">
      <c r="A191" s="328"/>
      <c r="B191" s="307"/>
      <c r="C191" s="307"/>
      <c r="D191" s="307"/>
      <c r="E191" s="297"/>
      <c r="F191" s="297"/>
      <c r="G191" s="103" t="s">
        <v>41</v>
      </c>
      <c r="H191" s="88">
        <f>H189*0.95</f>
        <v>26.599999999999998</v>
      </c>
      <c r="I191" s="321"/>
      <c r="J191" s="315"/>
    </row>
    <row r="192" spans="1:10" x14ac:dyDescent="0.25">
      <c r="A192" s="302" t="s">
        <v>27</v>
      </c>
      <c r="B192" s="304" t="s">
        <v>37</v>
      </c>
      <c r="C192" s="304" t="s">
        <v>157</v>
      </c>
      <c r="D192" s="291" t="s">
        <v>38</v>
      </c>
      <c r="E192" s="298">
        <v>43040</v>
      </c>
      <c r="F192" s="298">
        <v>43092</v>
      </c>
      <c r="G192" s="11" t="s">
        <v>154</v>
      </c>
      <c r="H192" s="67" t="e">
        <f>NA()</f>
        <v>#N/A</v>
      </c>
      <c r="I192" s="299"/>
      <c r="J192" s="311"/>
    </row>
    <row r="193" spans="1:10" x14ac:dyDescent="0.25">
      <c r="A193" s="303"/>
      <c r="B193" s="305"/>
      <c r="C193" s="305"/>
      <c r="D193" s="306"/>
      <c r="E193" s="285"/>
      <c r="F193" s="285"/>
      <c r="G193" s="7" t="s">
        <v>153</v>
      </c>
      <c r="H193" s="68" t="e">
        <f>NA()</f>
        <v>#N/A</v>
      </c>
      <c r="I193" s="300"/>
      <c r="J193" s="312"/>
    </row>
    <row r="194" spans="1:10" x14ac:dyDescent="0.25">
      <c r="A194" s="303"/>
      <c r="B194" s="305"/>
      <c r="C194" s="305"/>
      <c r="D194" s="307"/>
      <c r="E194" s="285"/>
      <c r="F194" s="285"/>
      <c r="G194" s="241" t="s">
        <v>40</v>
      </c>
      <c r="H194" s="68">
        <v>130</v>
      </c>
      <c r="I194" s="300"/>
      <c r="J194" s="312"/>
    </row>
    <row r="195" spans="1:10" x14ac:dyDescent="0.25">
      <c r="A195" s="303"/>
      <c r="B195" s="305"/>
      <c r="C195" s="305"/>
      <c r="D195" s="307"/>
      <c r="E195" s="285"/>
      <c r="F195" s="285"/>
      <c r="G195" s="241" t="s">
        <v>39</v>
      </c>
      <c r="H195" s="68">
        <f>H194+100</f>
        <v>230</v>
      </c>
      <c r="I195" s="300"/>
      <c r="J195" s="312"/>
    </row>
    <row r="196" spans="1:10" ht="15.75" thickBot="1" x14ac:dyDescent="0.3">
      <c r="A196" s="303"/>
      <c r="B196" s="305"/>
      <c r="C196" s="305"/>
      <c r="D196" s="307"/>
      <c r="E196" s="296"/>
      <c r="F196" s="296"/>
      <c r="G196" s="242" t="s">
        <v>41</v>
      </c>
      <c r="H196" s="88" t="e">
        <f>NA()</f>
        <v>#N/A</v>
      </c>
      <c r="I196" s="300"/>
      <c r="J196" s="312"/>
    </row>
    <row r="197" spans="1:10" x14ac:dyDescent="0.25">
      <c r="A197" s="303"/>
      <c r="B197" s="305"/>
      <c r="C197" s="305"/>
      <c r="D197" s="307"/>
      <c r="E197" s="284">
        <f>F192+1</f>
        <v>43093</v>
      </c>
      <c r="F197" s="284">
        <v>43094</v>
      </c>
      <c r="G197" s="51" t="s">
        <v>154</v>
      </c>
      <c r="H197" s="67" t="e">
        <f>NA()</f>
        <v>#N/A</v>
      </c>
      <c r="I197" s="300"/>
      <c r="J197" s="312"/>
    </row>
    <row r="198" spans="1:10" x14ac:dyDescent="0.25">
      <c r="A198" s="303"/>
      <c r="B198" s="305"/>
      <c r="C198" s="305"/>
      <c r="D198" s="307"/>
      <c r="E198" s="285"/>
      <c r="F198" s="285"/>
      <c r="G198" s="7" t="s">
        <v>153</v>
      </c>
      <c r="H198" s="68" t="e">
        <f>NA()</f>
        <v>#N/A</v>
      </c>
      <c r="I198" s="300"/>
      <c r="J198" s="312"/>
    </row>
    <row r="199" spans="1:10" x14ac:dyDescent="0.25">
      <c r="A199" s="303"/>
      <c r="B199" s="305"/>
      <c r="C199" s="305"/>
      <c r="D199" s="307"/>
      <c r="E199" s="285"/>
      <c r="F199" s="285"/>
      <c r="G199" s="241" t="s">
        <v>40</v>
      </c>
      <c r="H199" s="68">
        <f>H194+25</f>
        <v>155</v>
      </c>
      <c r="I199" s="300"/>
      <c r="J199" s="312"/>
    </row>
    <row r="200" spans="1:10" x14ac:dyDescent="0.25">
      <c r="A200" s="303"/>
      <c r="B200" s="305"/>
      <c r="C200" s="305"/>
      <c r="D200" s="307"/>
      <c r="E200" s="285"/>
      <c r="F200" s="285"/>
      <c r="G200" s="241" t="s">
        <v>39</v>
      </c>
      <c r="H200" s="68">
        <f>H195+25</f>
        <v>255</v>
      </c>
      <c r="I200" s="300"/>
      <c r="J200" s="312"/>
    </row>
    <row r="201" spans="1:10" ht="15.75" thickBot="1" x14ac:dyDescent="0.3">
      <c r="A201" s="303"/>
      <c r="B201" s="305"/>
      <c r="C201" s="305"/>
      <c r="D201" s="307"/>
      <c r="E201" s="286"/>
      <c r="F201" s="286"/>
      <c r="G201" s="242" t="s">
        <v>41</v>
      </c>
      <c r="H201" s="88" t="e">
        <f>NA()</f>
        <v>#N/A</v>
      </c>
      <c r="I201" s="300"/>
      <c r="J201" s="312"/>
    </row>
    <row r="202" spans="1:10" x14ac:dyDescent="0.25">
      <c r="A202" s="303"/>
      <c r="B202" s="305"/>
      <c r="C202" s="305"/>
      <c r="D202" s="293"/>
      <c r="E202" s="284">
        <f>F197+1</f>
        <v>43095</v>
      </c>
      <c r="F202" s="284">
        <v>43099</v>
      </c>
      <c r="G202" s="51" t="s">
        <v>154</v>
      </c>
      <c r="H202" s="67" t="e">
        <f>NA()</f>
        <v>#N/A</v>
      </c>
      <c r="I202" s="300"/>
      <c r="J202" s="312"/>
    </row>
    <row r="203" spans="1:10" x14ac:dyDescent="0.25">
      <c r="A203" s="303"/>
      <c r="B203" s="305"/>
      <c r="C203" s="305"/>
      <c r="D203" s="293"/>
      <c r="E203" s="285"/>
      <c r="F203" s="285"/>
      <c r="G203" s="7" t="s">
        <v>153</v>
      </c>
      <c r="H203" s="68" t="e">
        <f>NA()</f>
        <v>#N/A</v>
      </c>
      <c r="I203" s="300"/>
      <c r="J203" s="312"/>
    </row>
    <row r="204" spans="1:10" x14ac:dyDescent="0.25">
      <c r="A204" s="303"/>
      <c r="B204" s="305"/>
      <c r="C204" s="305"/>
      <c r="D204" s="293"/>
      <c r="E204" s="285"/>
      <c r="F204" s="285"/>
      <c r="G204" s="241" t="s">
        <v>40</v>
      </c>
      <c r="H204" s="68">
        <f t="shared" ref="H204:H205" si="12">H194</f>
        <v>130</v>
      </c>
      <c r="I204" s="300"/>
      <c r="J204" s="312"/>
    </row>
    <row r="205" spans="1:10" x14ac:dyDescent="0.25">
      <c r="A205" s="303"/>
      <c r="B205" s="305"/>
      <c r="C205" s="305"/>
      <c r="D205" s="293"/>
      <c r="E205" s="285"/>
      <c r="F205" s="285"/>
      <c r="G205" s="241" t="s">
        <v>39</v>
      </c>
      <c r="H205" s="68">
        <f t="shared" si="12"/>
        <v>230</v>
      </c>
      <c r="I205" s="300"/>
      <c r="J205" s="312"/>
    </row>
    <row r="206" spans="1:10" ht="15.75" thickBot="1" x14ac:dyDescent="0.3">
      <c r="A206" s="303"/>
      <c r="B206" s="305"/>
      <c r="C206" s="305"/>
      <c r="D206" s="293"/>
      <c r="E206" s="286"/>
      <c r="F206" s="286"/>
      <c r="G206" s="242" t="s">
        <v>41</v>
      </c>
      <c r="H206" s="88" t="e">
        <f>NA()</f>
        <v>#N/A</v>
      </c>
      <c r="I206" s="300"/>
      <c r="J206" s="312"/>
    </row>
    <row r="207" spans="1:10" x14ac:dyDescent="0.25">
      <c r="A207" s="303"/>
      <c r="B207" s="305"/>
      <c r="C207" s="305"/>
      <c r="D207" s="293"/>
      <c r="E207" s="284">
        <f>F202+1</f>
        <v>43100</v>
      </c>
      <c r="F207" s="284">
        <v>43100</v>
      </c>
      <c r="G207" s="51" t="s">
        <v>154</v>
      </c>
      <c r="H207" s="67" t="e">
        <f>NA()</f>
        <v>#N/A</v>
      </c>
      <c r="I207" s="300"/>
      <c r="J207" s="312"/>
    </row>
    <row r="208" spans="1:10" x14ac:dyDescent="0.25">
      <c r="A208" s="303"/>
      <c r="B208" s="305"/>
      <c r="C208" s="305"/>
      <c r="D208" s="293"/>
      <c r="E208" s="285"/>
      <c r="F208" s="285"/>
      <c r="G208" s="7" t="s">
        <v>153</v>
      </c>
      <c r="H208" s="68" t="e">
        <f>NA()</f>
        <v>#N/A</v>
      </c>
      <c r="I208" s="300"/>
      <c r="J208" s="312"/>
    </row>
    <row r="209" spans="1:10" x14ac:dyDescent="0.25">
      <c r="A209" s="303"/>
      <c r="B209" s="305"/>
      <c r="C209" s="305"/>
      <c r="D209" s="293"/>
      <c r="E209" s="285"/>
      <c r="F209" s="285"/>
      <c r="G209" s="241" t="s">
        <v>40</v>
      </c>
      <c r="H209" s="68">
        <f t="shared" ref="H209:H210" si="13">H199</f>
        <v>155</v>
      </c>
      <c r="I209" s="300"/>
      <c r="J209" s="312"/>
    </row>
    <row r="210" spans="1:10" x14ac:dyDescent="0.25">
      <c r="A210" s="303"/>
      <c r="B210" s="305"/>
      <c r="C210" s="305"/>
      <c r="D210" s="293"/>
      <c r="E210" s="285"/>
      <c r="F210" s="285"/>
      <c r="G210" s="241" t="s">
        <v>39</v>
      </c>
      <c r="H210" s="68">
        <f t="shared" si="13"/>
        <v>255</v>
      </c>
      <c r="I210" s="300"/>
      <c r="J210" s="312"/>
    </row>
    <row r="211" spans="1:10" ht="15.75" thickBot="1" x14ac:dyDescent="0.3">
      <c r="A211" s="303"/>
      <c r="B211" s="305"/>
      <c r="C211" s="305"/>
      <c r="D211" s="293"/>
      <c r="E211" s="286"/>
      <c r="F211" s="286"/>
      <c r="G211" s="242" t="s">
        <v>41</v>
      </c>
      <c r="H211" s="88" t="e">
        <f>NA()</f>
        <v>#N/A</v>
      </c>
      <c r="I211" s="300"/>
      <c r="J211" s="312"/>
    </row>
    <row r="212" spans="1:10" x14ac:dyDescent="0.25">
      <c r="A212" s="303"/>
      <c r="B212" s="305"/>
      <c r="C212" s="305"/>
      <c r="D212" s="293"/>
      <c r="E212" s="284">
        <f>F207+1</f>
        <v>43101</v>
      </c>
      <c r="F212" s="284">
        <v>43220</v>
      </c>
      <c r="G212" s="51" t="s">
        <v>154</v>
      </c>
      <c r="H212" s="67" t="e">
        <f>NA()</f>
        <v>#N/A</v>
      </c>
      <c r="I212" s="300"/>
      <c r="J212" s="312"/>
    </row>
    <row r="213" spans="1:10" x14ac:dyDescent="0.25">
      <c r="A213" s="303"/>
      <c r="B213" s="305"/>
      <c r="C213" s="305"/>
      <c r="D213" s="293"/>
      <c r="E213" s="285"/>
      <c r="F213" s="285"/>
      <c r="G213" s="7" t="s">
        <v>153</v>
      </c>
      <c r="H213" s="68" t="e">
        <f>NA()</f>
        <v>#N/A</v>
      </c>
      <c r="I213" s="300"/>
      <c r="J213" s="312"/>
    </row>
    <row r="214" spans="1:10" x14ac:dyDescent="0.25">
      <c r="A214" s="303"/>
      <c r="B214" s="305"/>
      <c r="C214" s="305"/>
      <c r="D214" s="293"/>
      <c r="E214" s="285"/>
      <c r="F214" s="285"/>
      <c r="G214" s="241" t="s">
        <v>40</v>
      </c>
      <c r="H214" s="68">
        <f t="shared" ref="H214:H215" si="14">H204</f>
        <v>130</v>
      </c>
      <c r="I214" s="300"/>
      <c r="J214" s="312"/>
    </row>
    <row r="215" spans="1:10" x14ac:dyDescent="0.25">
      <c r="A215" s="303"/>
      <c r="B215" s="305"/>
      <c r="C215" s="305"/>
      <c r="D215" s="293"/>
      <c r="E215" s="285"/>
      <c r="F215" s="285"/>
      <c r="G215" s="241" t="s">
        <v>39</v>
      </c>
      <c r="H215" s="68">
        <f t="shared" si="14"/>
        <v>230</v>
      </c>
      <c r="I215" s="300"/>
      <c r="J215" s="312"/>
    </row>
    <row r="216" spans="1:10" ht="15.75" thickBot="1" x14ac:dyDescent="0.3">
      <c r="A216" s="303"/>
      <c r="B216" s="305"/>
      <c r="C216" s="305"/>
      <c r="D216" s="293"/>
      <c r="E216" s="286"/>
      <c r="F216" s="286"/>
      <c r="G216" s="242" t="s">
        <v>41</v>
      </c>
      <c r="H216" s="88" t="e">
        <f>NA()</f>
        <v>#N/A</v>
      </c>
      <c r="I216" s="300"/>
      <c r="J216" s="312"/>
    </row>
    <row r="217" spans="1:10" x14ac:dyDescent="0.25">
      <c r="A217" s="303"/>
      <c r="B217" s="305"/>
      <c r="C217" s="305"/>
      <c r="D217" s="291" t="s">
        <v>43</v>
      </c>
      <c r="E217" s="298">
        <v>43040</v>
      </c>
      <c r="F217" s="298">
        <v>43092</v>
      </c>
      <c r="G217" s="11" t="s">
        <v>154</v>
      </c>
      <c r="H217" s="67" t="e">
        <f>NA()</f>
        <v>#N/A</v>
      </c>
      <c r="I217" s="299"/>
      <c r="J217" s="312"/>
    </row>
    <row r="218" spans="1:10" x14ac:dyDescent="0.25">
      <c r="A218" s="303"/>
      <c r="B218" s="305"/>
      <c r="C218" s="305"/>
      <c r="D218" s="306"/>
      <c r="E218" s="285"/>
      <c r="F218" s="285"/>
      <c r="G218" s="7" t="s">
        <v>153</v>
      </c>
      <c r="H218" s="68" t="e">
        <f>NA()</f>
        <v>#N/A</v>
      </c>
      <c r="I218" s="300"/>
      <c r="J218" s="312"/>
    </row>
    <row r="219" spans="1:10" x14ac:dyDescent="0.25">
      <c r="A219" s="303"/>
      <c r="B219" s="305"/>
      <c r="C219" s="305"/>
      <c r="D219" s="307"/>
      <c r="E219" s="285"/>
      <c r="F219" s="285"/>
      <c r="G219" s="241" t="s">
        <v>40</v>
      </c>
      <c r="H219" s="68">
        <v>155</v>
      </c>
      <c r="I219" s="300"/>
      <c r="J219" s="312"/>
    </row>
    <row r="220" spans="1:10" x14ac:dyDescent="0.25">
      <c r="A220" s="303"/>
      <c r="B220" s="305"/>
      <c r="C220" s="305"/>
      <c r="D220" s="307"/>
      <c r="E220" s="285"/>
      <c r="F220" s="285"/>
      <c r="G220" s="241" t="s">
        <v>39</v>
      </c>
      <c r="H220" s="68">
        <f>H219+100</f>
        <v>255</v>
      </c>
      <c r="I220" s="300"/>
      <c r="J220" s="312"/>
    </row>
    <row r="221" spans="1:10" ht="15.75" thickBot="1" x14ac:dyDescent="0.3">
      <c r="A221" s="303"/>
      <c r="B221" s="305"/>
      <c r="C221" s="305"/>
      <c r="D221" s="307"/>
      <c r="E221" s="296"/>
      <c r="F221" s="296"/>
      <c r="G221" s="242" t="s">
        <v>41</v>
      </c>
      <c r="H221" s="88" t="e">
        <f>NA()</f>
        <v>#N/A</v>
      </c>
      <c r="I221" s="300"/>
      <c r="J221" s="312"/>
    </row>
    <row r="222" spans="1:10" x14ac:dyDescent="0.25">
      <c r="A222" s="303"/>
      <c r="B222" s="305"/>
      <c r="C222" s="305"/>
      <c r="D222" s="307"/>
      <c r="E222" s="284">
        <f>F217+1</f>
        <v>43093</v>
      </c>
      <c r="F222" s="284">
        <v>43094</v>
      </c>
      <c r="G222" s="51" t="s">
        <v>154</v>
      </c>
      <c r="H222" s="67" t="e">
        <f>NA()</f>
        <v>#N/A</v>
      </c>
      <c r="I222" s="300"/>
      <c r="J222" s="312"/>
    </row>
    <row r="223" spans="1:10" x14ac:dyDescent="0.25">
      <c r="A223" s="303"/>
      <c r="B223" s="305"/>
      <c r="C223" s="305"/>
      <c r="D223" s="307"/>
      <c r="E223" s="285"/>
      <c r="F223" s="285"/>
      <c r="G223" s="7" t="s">
        <v>153</v>
      </c>
      <c r="H223" s="68" t="e">
        <f>NA()</f>
        <v>#N/A</v>
      </c>
      <c r="I223" s="300"/>
      <c r="J223" s="312"/>
    </row>
    <row r="224" spans="1:10" x14ac:dyDescent="0.25">
      <c r="A224" s="303"/>
      <c r="B224" s="305"/>
      <c r="C224" s="305"/>
      <c r="D224" s="307"/>
      <c r="E224" s="285"/>
      <c r="F224" s="285"/>
      <c r="G224" s="241" t="s">
        <v>40</v>
      </c>
      <c r="H224" s="68">
        <v>180</v>
      </c>
      <c r="I224" s="300"/>
      <c r="J224" s="312"/>
    </row>
    <row r="225" spans="1:10" x14ac:dyDescent="0.25">
      <c r="A225" s="303"/>
      <c r="B225" s="305"/>
      <c r="C225" s="305"/>
      <c r="D225" s="307"/>
      <c r="E225" s="285"/>
      <c r="F225" s="285"/>
      <c r="G225" s="241" t="s">
        <v>39</v>
      </c>
      <c r="H225" s="68">
        <f>H224+100</f>
        <v>280</v>
      </c>
      <c r="I225" s="300"/>
      <c r="J225" s="312"/>
    </row>
    <row r="226" spans="1:10" ht="15.75" thickBot="1" x14ac:dyDescent="0.3">
      <c r="A226" s="303"/>
      <c r="B226" s="305"/>
      <c r="C226" s="305"/>
      <c r="D226" s="307"/>
      <c r="E226" s="286"/>
      <c r="F226" s="286"/>
      <c r="G226" s="242" t="s">
        <v>41</v>
      </c>
      <c r="H226" s="88" t="e">
        <f>NA()</f>
        <v>#N/A</v>
      </c>
      <c r="I226" s="300"/>
      <c r="J226" s="312"/>
    </row>
    <row r="227" spans="1:10" x14ac:dyDescent="0.25">
      <c r="A227" s="303"/>
      <c r="B227" s="305"/>
      <c r="C227" s="305"/>
      <c r="D227" s="293"/>
      <c r="E227" s="284">
        <f>F222+1</f>
        <v>43095</v>
      </c>
      <c r="F227" s="284">
        <v>43099</v>
      </c>
      <c r="G227" s="51" t="s">
        <v>154</v>
      </c>
      <c r="H227" s="67" t="e">
        <f>NA()</f>
        <v>#N/A</v>
      </c>
      <c r="I227" s="300"/>
      <c r="J227" s="312"/>
    </row>
    <row r="228" spans="1:10" x14ac:dyDescent="0.25">
      <c r="A228" s="303"/>
      <c r="B228" s="305"/>
      <c r="C228" s="305"/>
      <c r="D228" s="293"/>
      <c r="E228" s="285"/>
      <c r="F228" s="285"/>
      <c r="G228" s="7" t="s">
        <v>153</v>
      </c>
      <c r="H228" s="68" t="e">
        <f>NA()</f>
        <v>#N/A</v>
      </c>
      <c r="I228" s="300"/>
      <c r="J228" s="312"/>
    </row>
    <row r="229" spans="1:10" x14ac:dyDescent="0.25">
      <c r="A229" s="303"/>
      <c r="B229" s="305"/>
      <c r="C229" s="305"/>
      <c r="D229" s="293"/>
      <c r="E229" s="285"/>
      <c r="F229" s="285"/>
      <c r="G229" s="241" t="s">
        <v>40</v>
      </c>
      <c r="H229" s="68">
        <f t="shared" ref="H229:H230" si="15">H219</f>
        <v>155</v>
      </c>
      <c r="I229" s="300"/>
      <c r="J229" s="312"/>
    </row>
    <row r="230" spans="1:10" x14ac:dyDescent="0.25">
      <c r="A230" s="303"/>
      <c r="B230" s="305"/>
      <c r="C230" s="305"/>
      <c r="D230" s="293"/>
      <c r="E230" s="285"/>
      <c r="F230" s="285"/>
      <c r="G230" s="241" t="s">
        <v>39</v>
      </c>
      <c r="H230" s="68">
        <f t="shared" si="15"/>
        <v>255</v>
      </c>
      <c r="I230" s="300"/>
      <c r="J230" s="312"/>
    </row>
    <row r="231" spans="1:10" ht="15.75" thickBot="1" x14ac:dyDescent="0.3">
      <c r="A231" s="303"/>
      <c r="B231" s="305"/>
      <c r="C231" s="305"/>
      <c r="D231" s="293"/>
      <c r="E231" s="286"/>
      <c r="F231" s="286"/>
      <c r="G231" s="242" t="s">
        <v>41</v>
      </c>
      <c r="H231" s="88" t="e">
        <f>NA()</f>
        <v>#N/A</v>
      </c>
      <c r="I231" s="300"/>
      <c r="J231" s="312"/>
    </row>
    <row r="232" spans="1:10" x14ac:dyDescent="0.25">
      <c r="A232" s="303"/>
      <c r="B232" s="305"/>
      <c r="C232" s="305"/>
      <c r="D232" s="293"/>
      <c r="E232" s="284">
        <f>F227+1</f>
        <v>43100</v>
      </c>
      <c r="F232" s="284">
        <v>43100</v>
      </c>
      <c r="G232" s="51" t="s">
        <v>154</v>
      </c>
      <c r="H232" s="67" t="e">
        <f>NA()</f>
        <v>#N/A</v>
      </c>
      <c r="I232" s="300"/>
      <c r="J232" s="312"/>
    </row>
    <row r="233" spans="1:10" x14ac:dyDescent="0.25">
      <c r="A233" s="303"/>
      <c r="B233" s="305"/>
      <c r="C233" s="305"/>
      <c r="D233" s="293"/>
      <c r="E233" s="285"/>
      <c r="F233" s="285"/>
      <c r="G233" s="7" t="s">
        <v>153</v>
      </c>
      <c r="H233" s="68" t="e">
        <f>NA()</f>
        <v>#N/A</v>
      </c>
      <c r="I233" s="300"/>
      <c r="J233" s="312"/>
    </row>
    <row r="234" spans="1:10" x14ac:dyDescent="0.25">
      <c r="A234" s="303"/>
      <c r="B234" s="305"/>
      <c r="C234" s="305"/>
      <c r="D234" s="293"/>
      <c r="E234" s="285"/>
      <c r="F234" s="285"/>
      <c r="G234" s="241" t="s">
        <v>40</v>
      </c>
      <c r="H234" s="68">
        <f t="shared" ref="H234" si="16">H224</f>
        <v>180</v>
      </c>
      <c r="I234" s="300"/>
      <c r="J234" s="312"/>
    </row>
    <row r="235" spans="1:10" x14ac:dyDescent="0.25">
      <c r="A235" s="303"/>
      <c r="B235" s="305"/>
      <c r="C235" s="305"/>
      <c r="D235" s="293"/>
      <c r="E235" s="285"/>
      <c r="F235" s="285"/>
      <c r="G235" s="241" t="s">
        <v>39</v>
      </c>
      <c r="H235" s="68">
        <f>H225</f>
        <v>280</v>
      </c>
      <c r="I235" s="300"/>
      <c r="J235" s="312"/>
    </row>
    <row r="236" spans="1:10" ht="15.75" thickBot="1" x14ac:dyDescent="0.3">
      <c r="A236" s="303"/>
      <c r="B236" s="305"/>
      <c r="C236" s="305"/>
      <c r="D236" s="293"/>
      <c r="E236" s="286"/>
      <c r="F236" s="286"/>
      <c r="G236" s="242" t="s">
        <v>41</v>
      </c>
      <c r="H236" s="88" t="e">
        <f>NA()</f>
        <v>#N/A</v>
      </c>
      <c r="I236" s="300"/>
      <c r="J236" s="312"/>
    </row>
    <row r="237" spans="1:10" x14ac:dyDescent="0.25">
      <c r="A237" s="303"/>
      <c r="B237" s="305"/>
      <c r="C237" s="305"/>
      <c r="D237" s="293"/>
      <c r="E237" s="284">
        <f>F232+1</f>
        <v>43101</v>
      </c>
      <c r="F237" s="284">
        <v>43220</v>
      </c>
      <c r="G237" s="51" t="s">
        <v>154</v>
      </c>
      <c r="H237" s="67" t="e">
        <f>NA()</f>
        <v>#N/A</v>
      </c>
      <c r="I237" s="300"/>
      <c r="J237" s="312"/>
    </row>
    <row r="238" spans="1:10" x14ac:dyDescent="0.25">
      <c r="A238" s="303"/>
      <c r="B238" s="305"/>
      <c r="C238" s="305"/>
      <c r="D238" s="293"/>
      <c r="E238" s="285"/>
      <c r="F238" s="285"/>
      <c r="G238" s="7" t="s">
        <v>153</v>
      </c>
      <c r="H238" s="68" t="e">
        <f>NA()</f>
        <v>#N/A</v>
      </c>
      <c r="I238" s="300"/>
      <c r="J238" s="312"/>
    </row>
    <row r="239" spans="1:10" x14ac:dyDescent="0.25">
      <c r="A239" s="303"/>
      <c r="B239" s="305"/>
      <c r="C239" s="305"/>
      <c r="D239" s="293"/>
      <c r="E239" s="285"/>
      <c r="F239" s="285"/>
      <c r="G239" s="241" t="s">
        <v>40</v>
      </c>
      <c r="H239" s="68">
        <f t="shared" ref="H239:H240" si="17">H229</f>
        <v>155</v>
      </c>
      <c r="I239" s="300"/>
      <c r="J239" s="312"/>
    </row>
    <row r="240" spans="1:10" x14ac:dyDescent="0.25">
      <c r="A240" s="303"/>
      <c r="B240" s="305"/>
      <c r="C240" s="305"/>
      <c r="D240" s="293"/>
      <c r="E240" s="285"/>
      <c r="F240" s="285"/>
      <c r="G240" s="241" t="s">
        <v>39</v>
      </c>
      <c r="H240" s="68">
        <f t="shared" si="17"/>
        <v>255</v>
      </c>
      <c r="I240" s="300"/>
      <c r="J240" s="312"/>
    </row>
    <row r="241" spans="1:10" ht="15.75" thickBot="1" x14ac:dyDescent="0.3">
      <c r="A241" s="303"/>
      <c r="B241" s="305"/>
      <c r="C241" s="305"/>
      <c r="D241" s="293"/>
      <c r="E241" s="286"/>
      <c r="F241" s="286"/>
      <c r="G241" s="242" t="s">
        <v>41</v>
      </c>
      <c r="H241" s="88" t="e">
        <f>NA()</f>
        <v>#N/A</v>
      </c>
      <c r="I241" s="300"/>
      <c r="J241" s="312"/>
    </row>
    <row r="242" spans="1:10" x14ac:dyDescent="0.25">
      <c r="A242" s="302" t="s">
        <v>81</v>
      </c>
      <c r="B242" s="304" t="s">
        <v>37</v>
      </c>
      <c r="C242" s="304" t="s">
        <v>157</v>
      </c>
      <c r="D242" s="291" t="s">
        <v>38</v>
      </c>
      <c r="E242" s="298">
        <v>43040</v>
      </c>
      <c r="F242" s="298">
        <v>43092</v>
      </c>
      <c r="G242" s="11" t="s">
        <v>154</v>
      </c>
      <c r="H242" s="67" t="e">
        <f>NA()</f>
        <v>#N/A</v>
      </c>
      <c r="I242" s="299"/>
      <c r="J242" s="311"/>
    </row>
    <row r="243" spans="1:10" x14ac:dyDescent="0.25">
      <c r="A243" s="303"/>
      <c r="B243" s="305"/>
      <c r="C243" s="305"/>
      <c r="D243" s="306"/>
      <c r="E243" s="285"/>
      <c r="F243" s="285"/>
      <c r="G243" s="7" t="s">
        <v>153</v>
      </c>
      <c r="H243" s="68" t="e">
        <f>NA()</f>
        <v>#N/A</v>
      </c>
      <c r="I243" s="300"/>
      <c r="J243" s="312"/>
    </row>
    <row r="244" spans="1:10" x14ac:dyDescent="0.25">
      <c r="A244" s="303"/>
      <c r="B244" s="305"/>
      <c r="C244" s="305"/>
      <c r="D244" s="307"/>
      <c r="E244" s="285"/>
      <c r="F244" s="285"/>
      <c r="G244" s="239" t="s">
        <v>40</v>
      </c>
      <c r="H244" s="68">
        <v>160</v>
      </c>
      <c r="I244" s="300"/>
      <c r="J244" s="312"/>
    </row>
    <row r="245" spans="1:10" x14ac:dyDescent="0.25">
      <c r="A245" s="303"/>
      <c r="B245" s="305"/>
      <c r="C245" s="305"/>
      <c r="D245" s="307"/>
      <c r="E245" s="285"/>
      <c r="F245" s="285"/>
      <c r="G245" s="239" t="s">
        <v>39</v>
      </c>
      <c r="H245" s="68">
        <f>H244+100</f>
        <v>260</v>
      </c>
      <c r="I245" s="300"/>
      <c r="J245" s="312"/>
    </row>
    <row r="246" spans="1:10" ht="15.75" thickBot="1" x14ac:dyDescent="0.3">
      <c r="A246" s="303"/>
      <c r="B246" s="305"/>
      <c r="C246" s="305"/>
      <c r="D246" s="307"/>
      <c r="E246" s="296"/>
      <c r="F246" s="296"/>
      <c r="G246" s="240" t="s">
        <v>41</v>
      </c>
      <c r="H246" s="88" t="e">
        <f>NA()</f>
        <v>#N/A</v>
      </c>
      <c r="I246" s="300"/>
      <c r="J246" s="312"/>
    </row>
    <row r="247" spans="1:10" x14ac:dyDescent="0.25">
      <c r="A247" s="303"/>
      <c r="B247" s="305"/>
      <c r="C247" s="305"/>
      <c r="D247" s="307"/>
      <c r="E247" s="284">
        <f>F242+1</f>
        <v>43093</v>
      </c>
      <c r="F247" s="284">
        <v>43094</v>
      </c>
      <c r="G247" s="51" t="s">
        <v>154</v>
      </c>
      <c r="H247" s="67" t="e">
        <f>NA()</f>
        <v>#N/A</v>
      </c>
      <c r="I247" s="300"/>
      <c r="J247" s="312"/>
    </row>
    <row r="248" spans="1:10" x14ac:dyDescent="0.25">
      <c r="A248" s="303"/>
      <c r="B248" s="305"/>
      <c r="C248" s="305"/>
      <c r="D248" s="307"/>
      <c r="E248" s="285"/>
      <c r="F248" s="285"/>
      <c r="G248" s="7" t="s">
        <v>153</v>
      </c>
      <c r="H248" s="68" t="e">
        <f>NA()</f>
        <v>#N/A</v>
      </c>
      <c r="I248" s="300"/>
      <c r="J248" s="312"/>
    </row>
    <row r="249" spans="1:10" x14ac:dyDescent="0.25">
      <c r="A249" s="303"/>
      <c r="B249" s="305"/>
      <c r="C249" s="305"/>
      <c r="D249" s="307"/>
      <c r="E249" s="285"/>
      <c r="F249" s="285"/>
      <c r="G249" s="239" t="s">
        <v>40</v>
      </c>
      <c r="H249" s="68">
        <v>185</v>
      </c>
      <c r="I249" s="300"/>
      <c r="J249" s="312"/>
    </row>
    <row r="250" spans="1:10" x14ac:dyDescent="0.25">
      <c r="A250" s="303"/>
      <c r="B250" s="305"/>
      <c r="C250" s="305"/>
      <c r="D250" s="307"/>
      <c r="E250" s="285"/>
      <c r="F250" s="285"/>
      <c r="G250" s="239" t="s">
        <v>39</v>
      </c>
      <c r="H250" s="68">
        <f>H249+100</f>
        <v>285</v>
      </c>
      <c r="I250" s="300"/>
      <c r="J250" s="312"/>
    </row>
    <row r="251" spans="1:10" ht="15.75" thickBot="1" x14ac:dyDescent="0.3">
      <c r="A251" s="303"/>
      <c r="B251" s="305"/>
      <c r="C251" s="305"/>
      <c r="D251" s="307"/>
      <c r="E251" s="286"/>
      <c r="F251" s="286"/>
      <c r="G251" s="240" t="s">
        <v>41</v>
      </c>
      <c r="H251" s="88" t="e">
        <f>NA()</f>
        <v>#N/A</v>
      </c>
      <c r="I251" s="300"/>
      <c r="J251" s="312"/>
    </row>
    <row r="252" spans="1:10" x14ac:dyDescent="0.25">
      <c r="A252" s="303"/>
      <c r="B252" s="305"/>
      <c r="C252" s="305"/>
      <c r="D252" s="293"/>
      <c r="E252" s="284">
        <f>F247+1</f>
        <v>43095</v>
      </c>
      <c r="F252" s="284">
        <v>43099</v>
      </c>
      <c r="G252" s="51" t="s">
        <v>154</v>
      </c>
      <c r="H252" s="67" t="e">
        <f>NA()</f>
        <v>#N/A</v>
      </c>
      <c r="I252" s="300"/>
      <c r="J252" s="312"/>
    </row>
    <row r="253" spans="1:10" x14ac:dyDescent="0.25">
      <c r="A253" s="303"/>
      <c r="B253" s="305"/>
      <c r="C253" s="305"/>
      <c r="D253" s="293"/>
      <c r="E253" s="285"/>
      <c r="F253" s="285"/>
      <c r="G253" s="7" t="s">
        <v>153</v>
      </c>
      <c r="H253" s="68" t="e">
        <f>NA()</f>
        <v>#N/A</v>
      </c>
      <c r="I253" s="300"/>
      <c r="J253" s="312"/>
    </row>
    <row r="254" spans="1:10" x14ac:dyDescent="0.25">
      <c r="A254" s="303"/>
      <c r="B254" s="305"/>
      <c r="C254" s="305"/>
      <c r="D254" s="293"/>
      <c r="E254" s="285"/>
      <c r="F254" s="285"/>
      <c r="G254" s="239" t="s">
        <v>40</v>
      </c>
      <c r="H254" s="68">
        <f>H244</f>
        <v>160</v>
      </c>
      <c r="I254" s="300"/>
      <c r="J254" s="312"/>
    </row>
    <row r="255" spans="1:10" x14ac:dyDescent="0.25">
      <c r="A255" s="303"/>
      <c r="B255" s="305"/>
      <c r="C255" s="305"/>
      <c r="D255" s="293"/>
      <c r="E255" s="285"/>
      <c r="F255" s="285"/>
      <c r="G255" s="239" t="s">
        <v>39</v>
      </c>
      <c r="H255" s="68">
        <f>H245</f>
        <v>260</v>
      </c>
      <c r="I255" s="300"/>
      <c r="J255" s="312"/>
    </row>
    <row r="256" spans="1:10" ht="15.75" thickBot="1" x14ac:dyDescent="0.3">
      <c r="A256" s="303"/>
      <c r="B256" s="305"/>
      <c r="C256" s="305"/>
      <c r="D256" s="293"/>
      <c r="E256" s="286"/>
      <c r="F256" s="286"/>
      <c r="G256" s="240" t="s">
        <v>41</v>
      </c>
      <c r="H256" s="88" t="e">
        <f>NA()</f>
        <v>#N/A</v>
      </c>
      <c r="I256" s="300"/>
      <c r="J256" s="312"/>
    </row>
    <row r="257" spans="1:10" x14ac:dyDescent="0.25">
      <c r="A257" s="303"/>
      <c r="B257" s="305"/>
      <c r="C257" s="305"/>
      <c r="D257" s="293"/>
      <c r="E257" s="284">
        <f>F252+1</f>
        <v>43100</v>
      </c>
      <c r="F257" s="284">
        <v>43100</v>
      </c>
      <c r="G257" s="51" t="s">
        <v>154</v>
      </c>
      <c r="H257" s="67" t="e">
        <f>NA()</f>
        <v>#N/A</v>
      </c>
      <c r="I257" s="300"/>
      <c r="J257" s="312"/>
    </row>
    <row r="258" spans="1:10" x14ac:dyDescent="0.25">
      <c r="A258" s="303"/>
      <c r="B258" s="305"/>
      <c r="C258" s="305"/>
      <c r="D258" s="293"/>
      <c r="E258" s="285"/>
      <c r="F258" s="285"/>
      <c r="G258" s="7" t="s">
        <v>153</v>
      </c>
      <c r="H258" s="68" t="e">
        <f>NA()</f>
        <v>#N/A</v>
      </c>
      <c r="I258" s="300"/>
      <c r="J258" s="312"/>
    </row>
    <row r="259" spans="1:10" x14ac:dyDescent="0.25">
      <c r="A259" s="303"/>
      <c r="B259" s="305"/>
      <c r="C259" s="305"/>
      <c r="D259" s="293"/>
      <c r="E259" s="285"/>
      <c r="F259" s="285"/>
      <c r="G259" s="239" t="s">
        <v>40</v>
      </c>
      <c r="H259" s="68">
        <f>H249</f>
        <v>185</v>
      </c>
      <c r="I259" s="300"/>
      <c r="J259" s="312"/>
    </row>
    <row r="260" spans="1:10" x14ac:dyDescent="0.25">
      <c r="A260" s="303"/>
      <c r="B260" s="305"/>
      <c r="C260" s="305"/>
      <c r="D260" s="293"/>
      <c r="E260" s="285"/>
      <c r="F260" s="285"/>
      <c r="G260" s="239" t="s">
        <v>39</v>
      </c>
      <c r="H260" s="68">
        <f>H250</f>
        <v>285</v>
      </c>
      <c r="I260" s="300"/>
      <c r="J260" s="312"/>
    </row>
    <row r="261" spans="1:10" ht="15.75" thickBot="1" x14ac:dyDescent="0.3">
      <c r="A261" s="303"/>
      <c r="B261" s="305"/>
      <c r="C261" s="305"/>
      <c r="D261" s="293"/>
      <c r="E261" s="286"/>
      <c r="F261" s="286"/>
      <c r="G261" s="240" t="s">
        <v>41</v>
      </c>
      <c r="H261" s="88" t="e">
        <f>NA()</f>
        <v>#N/A</v>
      </c>
      <c r="I261" s="300"/>
      <c r="J261" s="312"/>
    </row>
    <row r="262" spans="1:10" x14ac:dyDescent="0.25">
      <c r="A262" s="303"/>
      <c r="B262" s="305"/>
      <c r="C262" s="305"/>
      <c r="D262" s="293"/>
      <c r="E262" s="284">
        <f>F257+1</f>
        <v>43101</v>
      </c>
      <c r="F262" s="284">
        <v>43220</v>
      </c>
      <c r="G262" s="51" t="s">
        <v>154</v>
      </c>
      <c r="H262" s="67" t="e">
        <f>NA()</f>
        <v>#N/A</v>
      </c>
      <c r="I262" s="300"/>
      <c r="J262" s="312"/>
    </row>
    <row r="263" spans="1:10" x14ac:dyDescent="0.25">
      <c r="A263" s="303"/>
      <c r="B263" s="305"/>
      <c r="C263" s="305"/>
      <c r="D263" s="293"/>
      <c r="E263" s="285"/>
      <c r="F263" s="285"/>
      <c r="G263" s="7" t="s">
        <v>153</v>
      </c>
      <c r="H263" s="68" t="e">
        <f>NA()</f>
        <v>#N/A</v>
      </c>
      <c r="I263" s="300"/>
      <c r="J263" s="312"/>
    </row>
    <row r="264" spans="1:10" x14ac:dyDescent="0.25">
      <c r="A264" s="303"/>
      <c r="B264" s="305"/>
      <c r="C264" s="305"/>
      <c r="D264" s="293"/>
      <c r="E264" s="285"/>
      <c r="F264" s="285"/>
      <c r="G264" s="239" t="s">
        <v>40</v>
      </c>
      <c r="H264" s="68">
        <f>H254</f>
        <v>160</v>
      </c>
      <c r="I264" s="300"/>
      <c r="J264" s="312"/>
    </row>
    <row r="265" spans="1:10" x14ac:dyDescent="0.25">
      <c r="A265" s="303"/>
      <c r="B265" s="305"/>
      <c r="C265" s="305"/>
      <c r="D265" s="293"/>
      <c r="E265" s="285"/>
      <c r="F265" s="285"/>
      <c r="G265" s="239" t="s">
        <v>39</v>
      </c>
      <c r="H265" s="68">
        <f>H255</f>
        <v>260</v>
      </c>
      <c r="I265" s="300"/>
      <c r="J265" s="312"/>
    </row>
    <row r="266" spans="1:10" ht="15.75" thickBot="1" x14ac:dyDescent="0.3">
      <c r="A266" s="303"/>
      <c r="B266" s="305"/>
      <c r="C266" s="305"/>
      <c r="D266" s="293"/>
      <c r="E266" s="286"/>
      <c r="F266" s="286"/>
      <c r="G266" s="240" t="s">
        <v>41</v>
      </c>
      <c r="H266" s="88" t="e">
        <f>NA()</f>
        <v>#N/A</v>
      </c>
      <c r="I266" s="300"/>
      <c r="J266" s="312"/>
    </row>
    <row r="267" spans="1:10" x14ac:dyDescent="0.25">
      <c r="A267" s="303"/>
      <c r="B267" s="305"/>
      <c r="C267" s="305"/>
      <c r="D267" s="291" t="s">
        <v>43</v>
      </c>
      <c r="E267" s="298">
        <v>43040</v>
      </c>
      <c r="F267" s="298">
        <v>43092</v>
      </c>
      <c r="G267" s="11" t="s">
        <v>154</v>
      </c>
      <c r="H267" s="67" t="e">
        <f>NA()</f>
        <v>#N/A</v>
      </c>
      <c r="I267" s="299"/>
      <c r="J267" s="312"/>
    </row>
    <row r="268" spans="1:10" x14ac:dyDescent="0.25">
      <c r="A268" s="303"/>
      <c r="B268" s="305"/>
      <c r="C268" s="305"/>
      <c r="D268" s="306"/>
      <c r="E268" s="285"/>
      <c r="F268" s="285"/>
      <c r="G268" s="7" t="s">
        <v>153</v>
      </c>
      <c r="H268" s="68" t="e">
        <f>NA()</f>
        <v>#N/A</v>
      </c>
      <c r="I268" s="300"/>
      <c r="J268" s="312"/>
    </row>
    <row r="269" spans="1:10" x14ac:dyDescent="0.25">
      <c r="A269" s="303"/>
      <c r="B269" s="305"/>
      <c r="C269" s="305"/>
      <c r="D269" s="307"/>
      <c r="E269" s="285"/>
      <c r="F269" s="285"/>
      <c r="G269" s="239" t="s">
        <v>40</v>
      </c>
      <c r="H269" s="68">
        <v>185</v>
      </c>
      <c r="I269" s="300"/>
      <c r="J269" s="312"/>
    </row>
    <row r="270" spans="1:10" x14ac:dyDescent="0.25">
      <c r="A270" s="303"/>
      <c r="B270" s="305"/>
      <c r="C270" s="305"/>
      <c r="D270" s="307"/>
      <c r="E270" s="285"/>
      <c r="F270" s="285"/>
      <c r="G270" s="239" t="s">
        <v>39</v>
      </c>
      <c r="H270" s="68">
        <f>H269+100</f>
        <v>285</v>
      </c>
      <c r="I270" s="300"/>
      <c r="J270" s="312"/>
    </row>
    <row r="271" spans="1:10" ht="15.75" thickBot="1" x14ac:dyDescent="0.3">
      <c r="A271" s="303"/>
      <c r="B271" s="305"/>
      <c r="C271" s="305"/>
      <c r="D271" s="307"/>
      <c r="E271" s="296"/>
      <c r="F271" s="296"/>
      <c r="G271" s="240" t="s">
        <v>41</v>
      </c>
      <c r="H271" s="88" t="e">
        <f>NA()</f>
        <v>#N/A</v>
      </c>
      <c r="I271" s="300"/>
      <c r="J271" s="312"/>
    </row>
    <row r="272" spans="1:10" x14ac:dyDescent="0.25">
      <c r="A272" s="303"/>
      <c r="B272" s="305"/>
      <c r="C272" s="305"/>
      <c r="D272" s="293"/>
      <c r="E272" s="284">
        <f>F267+1</f>
        <v>43093</v>
      </c>
      <c r="F272" s="284">
        <v>43094</v>
      </c>
      <c r="G272" s="51" t="s">
        <v>154</v>
      </c>
      <c r="H272" s="67" t="e">
        <f>NA()</f>
        <v>#N/A</v>
      </c>
      <c r="I272" s="300"/>
      <c r="J272" s="312"/>
    </row>
    <row r="273" spans="1:10" x14ac:dyDescent="0.25">
      <c r="A273" s="303"/>
      <c r="B273" s="305"/>
      <c r="C273" s="305"/>
      <c r="D273" s="293"/>
      <c r="E273" s="285"/>
      <c r="F273" s="285"/>
      <c r="G273" s="7" t="s">
        <v>153</v>
      </c>
      <c r="H273" s="68" t="e">
        <f>NA()</f>
        <v>#N/A</v>
      </c>
      <c r="I273" s="300"/>
      <c r="J273" s="312"/>
    </row>
    <row r="274" spans="1:10" x14ac:dyDescent="0.25">
      <c r="A274" s="303"/>
      <c r="B274" s="305"/>
      <c r="C274" s="305"/>
      <c r="D274" s="293"/>
      <c r="E274" s="285"/>
      <c r="F274" s="285"/>
      <c r="G274" s="239" t="s">
        <v>40</v>
      </c>
      <c r="H274" s="68">
        <f>H269+25</f>
        <v>210</v>
      </c>
      <c r="I274" s="300"/>
      <c r="J274" s="312"/>
    </row>
    <row r="275" spans="1:10" x14ac:dyDescent="0.25">
      <c r="A275" s="303"/>
      <c r="B275" s="305"/>
      <c r="C275" s="305"/>
      <c r="D275" s="293"/>
      <c r="E275" s="285"/>
      <c r="F275" s="285"/>
      <c r="G275" s="239" t="s">
        <v>39</v>
      </c>
      <c r="H275" s="68">
        <f>H270+25</f>
        <v>310</v>
      </c>
      <c r="I275" s="300"/>
      <c r="J275" s="312"/>
    </row>
    <row r="276" spans="1:10" ht="15.75" thickBot="1" x14ac:dyDescent="0.3">
      <c r="A276" s="303"/>
      <c r="B276" s="305"/>
      <c r="C276" s="305"/>
      <c r="D276" s="293"/>
      <c r="E276" s="286"/>
      <c r="F276" s="286"/>
      <c r="G276" s="240" t="s">
        <v>41</v>
      </c>
      <c r="H276" s="88" t="e">
        <f>NA()</f>
        <v>#N/A</v>
      </c>
      <c r="I276" s="300"/>
      <c r="J276" s="312"/>
    </row>
    <row r="277" spans="1:10" x14ac:dyDescent="0.25">
      <c r="A277" s="303"/>
      <c r="B277" s="305"/>
      <c r="C277" s="305"/>
      <c r="D277" s="293"/>
      <c r="E277" s="284">
        <f>F272+1</f>
        <v>43095</v>
      </c>
      <c r="F277" s="284">
        <v>43099</v>
      </c>
      <c r="G277" s="51" t="s">
        <v>154</v>
      </c>
      <c r="H277" s="67" t="e">
        <f>NA()</f>
        <v>#N/A</v>
      </c>
      <c r="I277" s="300"/>
      <c r="J277" s="312"/>
    </row>
    <row r="278" spans="1:10" x14ac:dyDescent="0.25">
      <c r="A278" s="303"/>
      <c r="B278" s="305"/>
      <c r="C278" s="305"/>
      <c r="D278" s="293"/>
      <c r="E278" s="285"/>
      <c r="F278" s="285"/>
      <c r="G278" s="7" t="s">
        <v>153</v>
      </c>
      <c r="H278" s="68" t="e">
        <f>NA()</f>
        <v>#N/A</v>
      </c>
      <c r="I278" s="300"/>
      <c r="J278" s="312"/>
    </row>
    <row r="279" spans="1:10" x14ac:dyDescent="0.25">
      <c r="A279" s="303"/>
      <c r="B279" s="305"/>
      <c r="C279" s="305"/>
      <c r="D279" s="293"/>
      <c r="E279" s="285"/>
      <c r="F279" s="285"/>
      <c r="G279" s="239" t="s">
        <v>40</v>
      </c>
      <c r="H279" s="68">
        <f>H269</f>
        <v>185</v>
      </c>
      <c r="I279" s="300"/>
      <c r="J279" s="312"/>
    </row>
    <row r="280" spans="1:10" x14ac:dyDescent="0.25">
      <c r="A280" s="303"/>
      <c r="B280" s="305"/>
      <c r="C280" s="305"/>
      <c r="D280" s="293"/>
      <c r="E280" s="285"/>
      <c r="F280" s="285"/>
      <c r="G280" s="239" t="s">
        <v>39</v>
      </c>
      <c r="H280" s="68">
        <f>H270</f>
        <v>285</v>
      </c>
      <c r="I280" s="300"/>
      <c r="J280" s="312"/>
    </row>
    <row r="281" spans="1:10" ht="15.75" thickBot="1" x14ac:dyDescent="0.3">
      <c r="A281" s="303"/>
      <c r="B281" s="305"/>
      <c r="C281" s="305"/>
      <c r="D281" s="293"/>
      <c r="E281" s="286"/>
      <c r="F281" s="286"/>
      <c r="G281" s="240" t="s">
        <v>41</v>
      </c>
      <c r="H281" s="88" t="e">
        <f>NA()</f>
        <v>#N/A</v>
      </c>
      <c r="I281" s="300"/>
      <c r="J281" s="312"/>
    </row>
    <row r="282" spans="1:10" x14ac:dyDescent="0.25">
      <c r="A282" s="303"/>
      <c r="B282" s="305"/>
      <c r="C282" s="305"/>
      <c r="D282" s="293"/>
      <c r="E282" s="284">
        <f>F277+1</f>
        <v>43100</v>
      </c>
      <c r="F282" s="284">
        <v>43100</v>
      </c>
      <c r="G282" s="51" t="s">
        <v>154</v>
      </c>
      <c r="H282" s="67" t="e">
        <f>NA()</f>
        <v>#N/A</v>
      </c>
      <c r="I282" s="300"/>
      <c r="J282" s="312"/>
    </row>
    <row r="283" spans="1:10" x14ac:dyDescent="0.25">
      <c r="A283" s="303"/>
      <c r="B283" s="305"/>
      <c r="C283" s="305"/>
      <c r="D283" s="293"/>
      <c r="E283" s="285"/>
      <c r="F283" s="285"/>
      <c r="G283" s="7" t="s">
        <v>153</v>
      </c>
      <c r="H283" s="68" t="e">
        <f>NA()</f>
        <v>#N/A</v>
      </c>
      <c r="I283" s="300"/>
      <c r="J283" s="312"/>
    </row>
    <row r="284" spans="1:10" x14ac:dyDescent="0.25">
      <c r="A284" s="303"/>
      <c r="B284" s="305"/>
      <c r="C284" s="305"/>
      <c r="D284" s="293"/>
      <c r="E284" s="285"/>
      <c r="F284" s="285"/>
      <c r="G284" s="239" t="s">
        <v>40</v>
      </c>
      <c r="H284" s="68">
        <f>H274</f>
        <v>210</v>
      </c>
      <c r="I284" s="300"/>
      <c r="J284" s="312"/>
    </row>
    <row r="285" spans="1:10" x14ac:dyDescent="0.25">
      <c r="A285" s="303"/>
      <c r="B285" s="305"/>
      <c r="C285" s="305"/>
      <c r="D285" s="293"/>
      <c r="E285" s="285"/>
      <c r="F285" s="285"/>
      <c r="G285" s="239" t="s">
        <v>39</v>
      </c>
      <c r="H285" s="68">
        <f>H275</f>
        <v>310</v>
      </c>
      <c r="I285" s="300"/>
      <c r="J285" s="312"/>
    </row>
    <row r="286" spans="1:10" ht="15.75" thickBot="1" x14ac:dyDescent="0.3">
      <c r="A286" s="303"/>
      <c r="B286" s="305"/>
      <c r="C286" s="305"/>
      <c r="D286" s="293"/>
      <c r="E286" s="286"/>
      <c r="F286" s="286"/>
      <c r="G286" s="240" t="s">
        <v>41</v>
      </c>
      <c r="H286" s="88" t="e">
        <f>NA()</f>
        <v>#N/A</v>
      </c>
      <c r="I286" s="300"/>
      <c r="J286" s="312"/>
    </row>
    <row r="287" spans="1:10" x14ac:dyDescent="0.25">
      <c r="A287" s="303"/>
      <c r="B287" s="305"/>
      <c r="C287" s="305"/>
      <c r="D287" s="293"/>
      <c r="E287" s="284">
        <f>F282+1</f>
        <v>43101</v>
      </c>
      <c r="F287" s="284">
        <v>43220</v>
      </c>
      <c r="G287" s="51" t="s">
        <v>154</v>
      </c>
      <c r="H287" s="67" t="e">
        <f>NA()</f>
        <v>#N/A</v>
      </c>
      <c r="I287" s="300"/>
      <c r="J287" s="312"/>
    </row>
    <row r="288" spans="1:10" x14ac:dyDescent="0.25">
      <c r="A288" s="303"/>
      <c r="B288" s="305"/>
      <c r="C288" s="305"/>
      <c r="D288" s="293"/>
      <c r="E288" s="285"/>
      <c r="F288" s="285"/>
      <c r="G288" s="7" t="s">
        <v>153</v>
      </c>
      <c r="H288" s="68" t="e">
        <f>NA()</f>
        <v>#N/A</v>
      </c>
      <c r="I288" s="300"/>
      <c r="J288" s="312"/>
    </row>
    <row r="289" spans="1:10" x14ac:dyDescent="0.25">
      <c r="A289" s="303"/>
      <c r="B289" s="305"/>
      <c r="C289" s="305"/>
      <c r="D289" s="293"/>
      <c r="E289" s="285"/>
      <c r="F289" s="285"/>
      <c r="G289" s="239" t="s">
        <v>40</v>
      </c>
      <c r="H289" s="68">
        <f>H279</f>
        <v>185</v>
      </c>
      <c r="I289" s="300"/>
      <c r="J289" s="312"/>
    </row>
    <row r="290" spans="1:10" x14ac:dyDescent="0.25">
      <c r="A290" s="303"/>
      <c r="B290" s="305"/>
      <c r="C290" s="305"/>
      <c r="D290" s="293"/>
      <c r="E290" s="285"/>
      <c r="F290" s="285"/>
      <c r="G290" s="239" t="s">
        <v>39</v>
      </c>
      <c r="H290" s="68">
        <f>H280</f>
        <v>285</v>
      </c>
      <c r="I290" s="300"/>
      <c r="J290" s="312"/>
    </row>
    <row r="291" spans="1:10" ht="15.75" thickBot="1" x14ac:dyDescent="0.3">
      <c r="A291" s="303"/>
      <c r="B291" s="305"/>
      <c r="C291" s="305"/>
      <c r="D291" s="293"/>
      <c r="E291" s="286"/>
      <c r="F291" s="286"/>
      <c r="G291" s="240" t="s">
        <v>41</v>
      </c>
      <c r="H291" s="88" t="e">
        <f>NA()</f>
        <v>#N/A</v>
      </c>
      <c r="I291" s="300"/>
      <c r="J291" s="312"/>
    </row>
    <row r="292" spans="1:10" x14ac:dyDescent="0.25">
      <c r="A292" s="303"/>
      <c r="B292" s="305"/>
      <c r="C292" s="305"/>
      <c r="D292" s="291" t="s">
        <v>159</v>
      </c>
      <c r="E292" s="298">
        <v>43040</v>
      </c>
      <c r="F292" s="298">
        <v>43092</v>
      </c>
      <c r="G292" s="11" t="s">
        <v>154</v>
      </c>
      <c r="H292" s="67" t="e">
        <f>NA()</f>
        <v>#N/A</v>
      </c>
      <c r="I292" s="299"/>
      <c r="J292" s="312"/>
    </row>
    <row r="293" spans="1:10" x14ac:dyDescent="0.25">
      <c r="A293" s="303"/>
      <c r="B293" s="305"/>
      <c r="C293" s="305"/>
      <c r="D293" s="306"/>
      <c r="E293" s="285"/>
      <c r="F293" s="285"/>
      <c r="G293" s="7" t="s">
        <v>153</v>
      </c>
      <c r="H293" s="68" t="e">
        <f>NA()</f>
        <v>#N/A</v>
      </c>
      <c r="I293" s="300"/>
      <c r="J293" s="312"/>
    </row>
    <row r="294" spans="1:10" x14ac:dyDescent="0.25">
      <c r="A294" s="303"/>
      <c r="B294" s="305"/>
      <c r="C294" s="305"/>
      <c r="D294" s="307"/>
      <c r="E294" s="285"/>
      <c r="F294" s="285"/>
      <c r="G294" s="239" t="s">
        <v>40</v>
      </c>
      <c r="H294" s="68">
        <v>205</v>
      </c>
      <c r="I294" s="300"/>
      <c r="J294" s="312"/>
    </row>
    <row r="295" spans="1:10" x14ac:dyDescent="0.25">
      <c r="A295" s="303"/>
      <c r="B295" s="305"/>
      <c r="C295" s="305"/>
      <c r="D295" s="307"/>
      <c r="E295" s="285"/>
      <c r="F295" s="285"/>
      <c r="G295" s="239" t="s">
        <v>39</v>
      </c>
      <c r="H295" s="68">
        <f>H294+100</f>
        <v>305</v>
      </c>
      <c r="I295" s="300"/>
      <c r="J295" s="312"/>
    </row>
    <row r="296" spans="1:10" ht="15.75" thickBot="1" x14ac:dyDescent="0.3">
      <c r="A296" s="303"/>
      <c r="B296" s="305"/>
      <c r="C296" s="305"/>
      <c r="D296" s="307"/>
      <c r="E296" s="296"/>
      <c r="F296" s="296"/>
      <c r="G296" s="240" t="s">
        <v>41</v>
      </c>
      <c r="H296" s="88" t="e">
        <f>NA()</f>
        <v>#N/A</v>
      </c>
      <c r="I296" s="300"/>
      <c r="J296" s="312"/>
    </row>
    <row r="297" spans="1:10" x14ac:dyDescent="0.25">
      <c r="A297" s="303"/>
      <c r="B297" s="305"/>
      <c r="C297" s="305"/>
      <c r="D297" s="307"/>
      <c r="E297" s="284">
        <f>F292+1</f>
        <v>43093</v>
      </c>
      <c r="F297" s="284">
        <v>43094</v>
      </c>
      <c r="G297" s="51" t="s">
        <v>154</v>
      </c>
      <c r="H297" s="67" t="e">
        <f>NA()</f>
        <v>#N/A</v>
      </c>
      <c r="I297" s="300"/>
      <c r="J297" s="312"/>
    </row>
    <row r="298" spans="1:10" x14ac:dyDescent="0.25">
      <c r="A298" s="303"/>
      <c r="B298" s="305"/>
      <c r="C298" s="305"/>
      <c r="D298" s="307"/>
      <c r="E298" s="285"/>
      <c r="F298" s="285"/>
      <c r="G298" s="7" t="s">
        <v>153</v>
      </c>
      <c r="H298" s="68" t="e">
        <f>NA()</f>
        <v>#N/A</v>
      </c>
      <c r="I298" s="300"/>
      <c r="J298" s="312"/>
    </row>
    <row r="299" spans="1:10" x14ac:dyDescent="0.25">
      <c r="A299" s="303"/>
      <c r="B299" s="305"/>
      <c r="C299" s="305"/>
      <c r="D299" s="307"/>
      <c r="E299" s="285"/>
      <c r="F299" s="285"/>
      <c r="G299" s="239" t="s">
        <v>40</v>
      </c>
      <c r="H299" s="68">
        <f>H294+25</f>
        <v>230</v>
      </c>
      <c r="I299" s="300"/>
      <c r="J299" s="312"/>
    </row>
    <row r="300" spans="1:10" x14ac:dyDescent="0.25">
      <c r="A300" s="303"/>
      <c r="B300" s="305"/>
      <c r="C300" s="305"/>
      <c r="D300" s="307"/>
      <c r="E300" s="285"/>
      <c r="F300" s="285"/>
      <c r="G300" s="239" t="s">
        <v>39</v>
      </c>
      <c r="H300" s="68">
        <f>H295+25</f>
        <v>330</v>
      </c>
      <c r="I300" s="300"/>
      <c r="J300" s="312"/>
    </row>
    <row r="301" spans="1:10" ht="15.75" thickBot="1" x14ac:dyDescent="0.3">
      <c r="A301" s="303"/>
      <c r="B301" s="305"/>
      <c r="C301" s="305"/>
      <c r="D301" s="307"/>
      <c r="E301" s="286"/>
      <c r="F301" s="286"/>
      <c r="G301" s="240" t="s">
        <v>41</v>
      </c>
      <c r="H301" s="88" t="e">
        <f>NA()</f>
        <v>#N/A</v>
      </c>
      <c r="I301" s="300"/>
      <c r="J301" s="312"/>
    </row>
    <row r="302" spans="1:10" x14ac:dyDescent="0.25">
      <c r="A302" s="303"/>
      <c r="B302" s="305"/>
      <c r="C302" s="305"/>
      <c r="D302" s="293"/>
      <c r="E302" s="284">
        <f>F297+1</f>
        <v>43095</v>
      </c>
      <c r="F302" s="284">
        <v>43099</v>
      </c>
      <c r="G302" s="51" t="s">
        <v>154</v>
      </c>
      <c r="H302" s="67" t="e">
        <f>NA()</f>
        <v>#N/A</v>
      </c>
      <c r="I302" s="300"/>
      <c r="J302" s="312"/>
    </row>
    <row r="303" spans="1:10" x14ac:dyDescent="0.25">
      <c r="A303" s="303"/>
      <c r="B303" s="305"/>
      <c r="C303" s="305"/>
      <c r="D303" s="293"/>
      <c r="E303" s="285"/>
      <c r="F303" s="285"/>
      <c r="G303" s="7" t="s">
        <v>153</v>
      </c>
      <c r="H303" s="68" t="e">
        <f>NA()</f>
        <v>#N/A</v>
      </c>
      <c r="I303" s="300"/>
      <c r="J303" s="312"/>
    </row>
    <row r="304" spans="1:10" x14ac:dyDescent="0.25">
      <c r="A304" s="303"/>
      <c r="B304" s="305"/>
      <c r="C304" s="305"/>
      <c r="D304" s="293"/>
      <c r="E304" s="285"/>
      <c r="F304" s="285"/>
      <c r="G304" s="239" t="s">
        <v>40</v>
      </c>
      <c r="H304" s="68">
        <f>H294</f>
        <v>205</v>
      </c>
      <c r="I304" s="300"/>
      <c r="J304" s="312"/>
    </row>
    <row r="305" spans="1:10" x14ac:dyDescent="0.25">
      <c r="A305" s="303"/>
      <c r="B305" s="305"/>
      <c r="C305" s="305"/>
      <c r="D305" s="293"/>
      <c r="E305" s="285"/>
      <c r="F305" s="285"/>
      <c r="G305" s="239" t="s">
        <v>39</v>
      </c>
      <c r="H305" s="68">
        <f>H295</f>
        <v>305</v>
      </c>
      <c r="I305" s="300"/>
      <c r="J305" s="312"/>
    </row>
    <row r="306" spans="1:10" ht="15.75" thickBot="1" x14ac:dyDescent="0.3">
      <c r="A306" s="303"/>
      <c r="B306" s="305"/>
      <c r="C306" s="305"/>
      <c r="D306" s="293"/>
      <c r="E306" s="286"/>
      <c r="F306" s="286"/>
      <c r="G306" s="240" t="s">
        <v>41</v>
      </c>
      <c r="H306" s="88" t="e">
        <f>NA()</f>
        <v>#N/A</v>
      </c>
      <c r="I306" s="300"/>
      <c r="J306" s="312"/>
    </row>
    <row r="307" spans="1:10" x14ac:dyDescent="0.25">
      <c r="A307" s="303"/>
      <c r="B307" s="305"/>
      <c r="C307" s="305"/>
      <c r="D307" s="293"/>
      <c r="E307" s="284">
        <f>F302+1</f>
        <v>43100</v>
      </c>
      <c r="F307" s="284">
        <v>43100</v>
      </c>
      <c r="G307" s="51" t="s">
        <v>154</v>
      </c>
      <c r="H307" s="67" t="e">
        <f>NA()</f>
        <v>#N/A</v>
      </c>
      <c r="I307" s="300"/>
      <c r="J307" s="312"/>
    </row>
    <row r="308" spans="1:10" x14ac:dyDescent="0.25">
      <c r="A308" s="303"/>
      <c r="B308" s="305"/>
      <c r="C308" s="305"/>
      <c r="D308" s="293"/>
      <c r="E308" s="285"/>
      <c r="F308" s="285"/>
      <c r="G308" s="7" t="s">
        <v>153</v>
      </c>
      <c r="H308" s="68" t="e">
        <f>NA()</f>
        <v>#N/A</v>
      </c>
      <c r="I308" s="300"/>
      <c r="J308" s="312"/>
    </row>
    <row r="309" spans="1:10" x14ac:dyDescent="0.25">
      <c r="A309" s="303"/>
      <c r="B309" s="305"/>
      <c r="C309" s="305"/>
      <c r="D309" s="293"/>
      <c r="E309" s="285"/>
      <c r="F309" s="285"/>
      <c r="G309" s="239" t="s">
        <v>40</v>
      </c>
      <c r="H309" s="68">
        <f>H299</f>
        <v>230</v>
      </c>
      <c r="I309" s="300"/>
      <c r="J309" s="312"/>
    </row>
    <row r="310" spans="1:10" x14ac:dyDescent="0.25">
      <c r="A310" s="303"/>
      <c r="B310" s="305"/>
      <c r="C310" s="305"/>
      <c r="D310" s="293"/>
      <c r="E310" s="285"/>
      <c r="F310" s="285"/>
      <c r="G310" s="239" t="s">
        <v>39</v>
      </c>
      <c r="H310" s="68">
        <f>H300</f>
        <v>330</v>
      </c>
      <c r="I310" s="300"/>
      <c r="J310" s="312"/>
    </row>
    <row r="311" spans="1:10" ht="15.75" thickBot="1" x14ac:dyDescent="0.3">
      <c r="A311" s="303"/>
      <c r="B311" s="305"/>
      <c r="C311" s="305"/>
      <c r="D311" s="293"/>
      <c r="E311" s="286"/>
      <c r="F311" s="286"/>
      <c r="G311" s="240" t="s">
        <v>41</v>
      </c>
      <c r="H311" s="88" t="e">
        <f>NA()</f>
        <v>#N/A</v>
      </c>
      <c r="I311" s="300"/>
      <c r="J311" s="312"/>
    </row>
    <row r="312" spans="1:10" x14ac:dyDescent="0.25">
      <c r="A312" s="303"/>
      <c r="B312" s="305"/>
      <c r="C312" s="305"/>
      <c r="D312" s="293"/>
      <c r="E312" s="284">
        <f>F307+1</f>
        <v>43101</v>
      </c>
      <c r="F312" s="284">
        <v>43220</v>
      </c>
      <c r="G312" s="51" t="s">
        <v>154</v>
      </c>
      <c r="H312" s="67" t="e">
        <f>NA()</f>
        <v>#N/A</v>
      </c>
      <c r="I312" s="300"/>
      <c r="J312" s="312"/>
    </row>
    <row r="313" spans="1:10" x14ac:dyDescent="0.25">
      <c r="A313" s="303"/>
      <c r="B313" s="305"/>
      <c r="C313" s="305"/>
      <c r="D313" s="293"/>
      <c r="E313" s="285"/>
      <c r="F313" s="285"/>
      <c r="G313" s="7" t="s">
        <v>153</v>
      </c>
      <c r="H313" s="68" t="e">
        <f>NA()</f>
        <v>#N/A</v>
      </c>
      <c r="I313" s="300"/>
      <c r="J313" s="312"/>
    </row>
    <row r="314" spans="1:10" x14ac:dyDescent="0.25">
      <c r="A314" s="303"/>
      <c r="B314" s="305"/>
      <c r="C314" s="305"/>
      <c r="D314" s="293"/>
      <c r="E314" s="285"/>
      <c r="F314" s="285"/>
      <c r="G314" s="239" t="s">
        <v>40</v>
      </c>
      <c r="H314" s="68">
        <f>H304</f>
        <v>205</v>
      </c>
      <c r="I314" s="300"/>
      <c r="J314" s="312"/>
    </row>
    <row r="315" spans="1:10" x14ac:dyDescent="0.25">
      <c r="A315" s="303"/>
      <c r="B315" s="305"/>
      <c r="C315" s="305"/>
      <c r="D315" s="293"/>
      <c r="E315" s="285"/>
      <c r="F315" s="285"/>
      <c r="G315" s="239" t="s">
        <v>39</v>
      </c>
      <c r="H315" s="68">
        <f>H305</f>
        <v>305</v>
      </c>
      <c r="I315" s="300"/>
      <c r="J315" s="312"/>
    </row>
    <row r="316" spans="1:10" ht="15.75" thickBot="1" x14ac:dyDescent="0.3">
      <c r="A316" s="303"/>
      <c r="B316" s="305"/>
      <c r="C316" s="305"/>
      <c r="D316" s="293"/>
      <c r="E316" s="286"/>
      <c r="F316" s="286"/>
      <c r="G316" s="240" t="s">
        <v>41</v>
      </c>
      <c r="H316" s="88" t="e">
        <f>NA()</f>
        <v>#N/A</v>
      </c>
      <c r="I316" s="300"/>
      <c r="J316" s="312"/>
    </row>
    <row r="317" spans="1:10" x14ac:dyDescent="0.25">
      <c r="A317" s="302" t="s">
        <v>82</v>
      </c>
      <c r="B317" s="304" t="s">
        <v>37</v>
      </c>
      <c r="C317" s="304" t="s">
        <v>157</v>
      </c>
      <c r="D317" s="291" t="s">
        <v>38</v>
      </c>
      <c r="E317" s="298">
        <v>43040</v>
      </c>
      <c r="F317" s="298">
        <v>43092</v>
      </c>
      <c r="G317" s="11" t="s">
        <v>154</v>
      </c>
      <c r="H317" s="67" t="e">
        <f>NA()</f>
        <v>#N/A</v>
      </c>
      <c r="I317" s="299"/>
      <c r="J317" s="311"/>
    </row>
    <row r="318" spans="1:10" x14ac:dyDescent="0.25">
      <c r="A318" s="303"/>
      <c r="B318" s="305"/>
      <c r="C318" s="305"/>
      <c r="D318" s="306"/>
      <c r="E318" s="285"/>
      <c r="F318" s="285"/>
      <c r="G318" s="7" t="s">
        <v>153</v>
      </c>
      <c r="H318" s="68" t="e">
        <f>NA()</f>
        <v>#N/A</v>
      </c>
      <c r="I318" s="300"/>
      <c r="J318" s="312"/>
    </row>
    <row r="319" spans="1:10" x14ac:dyDescent="0.25">
      <c r="A319" s="303"/>
      <c r="B319" s="305"/>
      <c r="C319" s="305"/>
      <c r="D319" s="307"/>
      <c r="E319" s="285"/>
      <c r="F319" s="285"/>
      <c r="G319" s="239" t="s">
        <v>40</v>
      </c>
      <c r="H319" s="68">
        <v>160</v>
      </c>
      <c r="I319" s="300"/>
      <c r="J319" s="312"/>
    </row>
    <row r="320" spans="1:10" x14ac:dyDescent="0.25">
      <c r="A320" s="303"/>
      <c r="B320" s="305"/>
      <c r="C320" s="305"/>
      <c r="D320" s="307"/>
      <c r="E320" s="285"/>
      <c r="F320" s="285"/>
      <c r="G320" s="239" t="s">
        <v>39</v>
      </c>
      <c r="H320" s="68">
        <f>H319+100</f>
        <v>260</v>
      </c>
      <c r="I320" s="300"/>
      <c r="J320" s="312"/>
    </row>
    <row r="321" spans="1:10" ht="15.75" thickBot="1" x14ac:dyDescent="0.3">
      <c r="A321" s="303"/>
      <c r="B321" s="305"/>
      <c r="C321" s="305"/>
      <c r="D321" s="307"/>
      <c r="E321" s="296"/>
      <c r="F321" s="296"/>
      <c r="G321" s="240" t="s">
        <v>41</v>
      </c>
      <c r="H321" s="88" t="e">
        <f>NA()</f>
        <v>#N/A</v>
      </c>
      <c r="I321" s="300"/>
      <c r="J321" s="312"/>
    </row>
    <row r="322" spans="1:10" x14ac:dyDescent="0.25">
      <c r="A322" s="303"/>
      <c r="B322" s="305"/>
      <c r="C322" s="305"/>
      <c r="D322" s="307"/>
      <c r="E322" s="284">
        <f>F317+1</f>
        <v>43093</v>
      </c>
      <c r="F322" s="284">
        <v>43094</v>
      </c>
      <c r="G322" s="51" t="s">
        <v>154</v>
      </c>
      <c r="H322" s="67" t="e">
        <f>NA()</f>
        <v>#N/A</v>
      </c>
      <c r="I322" s="300"/>
      <c r="J322" s="312"/>
    </row>
    <row r="323" spans="1:10" x14ac:dyDescent="0.25">
      <c r="A323" s="303"/>
      <c r="B323" s="305"/>
      <c r="C323" s="305"/>
      <c r="D323" s="307"/>
      <c r="E323" s="285"/>
      <c r="F323" s="285"/>
      <c r="G323" s="7" t="s">
        <v>153</v>
      </c>
      <c r="H323" s="68" t="e">
        <f>NA()</f>
        <v>#N/A</v>
      </c>
      <c r="I323" s="300"/>
      <c r="J323" s="312"/>
    </row>
    <row r="324" spans="1:10" x14ac:dyDescent="0.25">
      <c r="A324" s="303"/>
      <c r="B324" s="305"/>
      <c r="C324" s="305"/>
      <c r="D324" s="307"/>
      <c r="E324" s="285"/>
      <c r="F324" s="285"/>
      <c r="G324" s="239" t="s">
        <v>40</v>
      </c>
      <c r="H324" s="68">
        <v>185</v>
      </c>
      <c r="I324" s="300"/>
      <c r="J324" s="312"/>
    </row>
    <row r="325" spans="1:10" x14ac:dyDescent="0.25">
      <c r="A325" s="303"/>
      <c r="B325" s="305"/>
      <c r="C325" s="305"/>
      <c r="D325" s="307"/>
      <c r="E325" s="285"/>
      <c r="F325" s="285"/>
      <c r="G325" s="239" t="s">
        <v>39</v>
      </c>
      <c r="H325" s="68">
        <f>H324+100</f>
        <v>285</v>
      </c>
      <c r="I325" s="300"/>
      <c r="J325" s="312"/>
    </row>
    <row r="326" spans="1:10" ht="15.75" thickBot="1" x14ac:dyDescent="0.3">
      <c r="A326" s="303"/>
      <c r="B326" s="305"/>
      <c r="C326" s="305"/>
      <c r="D326" s="307"/>
      <c r="E326" s="286"/>
      <c r="F326" s="286"/>
      <c r="G326" s="240" t="s">
        <v>41</v>
      </c>
      <c r="H326" s="88" t="e">
        <f>NA()</f>
        <v>#N/A</v>
      </c>
      <c r="I326" s="300"/>
      <c r="J326" s="312"/>
    </row>
    <row r="327" spans="1:10" x14ac:dyDescent="0.25">
      <c r="A327" s="303"/>
      <c r="B327" s="305"/>
      <c r="C327" s="305"/>
      <c r="D327" s="293"/>
      <c r="E327" s="284">
        <f>F322+1</f>
        <v>43095</v>
      </c>
      <c r="F327" s="284">
        <v>43099</v>
      </c>
      <c r="G327" s="51" t="s">
        <v>154</v>
      </c>
      <c r="H327" s="67" t="e">
        <f>NA()</f>
        <v>#N/A</v>
      </c>
      <c r="I327" s="300"/>
      <c r="J327" s="312"/>
    </row>
    <row r="328" spans="1:10" x14ac:dyDescent="0.25">
      <c r="A328" s="303"/>
      <c r="B328" s="305"/>
      <c r="C328" s="305"/>
      <c r="D328" s="293"/>
      <c r="E328" s="285"/>
      <c r="F328" s="285"/>
      <c r="G328" s="7" t="s">
        <v>153</v>
      </c>
      <c r="H328" s="68" t="e">
        <f>NA()</f>
        <v>#N/A</v>
      </c>
      <c r="I328" s="300"/>
      <c r="J328" s="312"/>
    </row>
    <row r="329" spans="1:10" x14ac:dyDescent="0.25">
      <c r="A329" s="303"/>
      <c r="B329" s="305"/>
      <c r="C329" s="305"/>
      <c r="D329" s="293"/>
      <c r="E329" s="285"/>
      <c r="F329" s="285"/>
      <c r="G329" s="239" t="s">
        <v>40</v>
      </c>
      <c r="H329" s="68">
        <f>H319</f>
        <v>160</v>
      </c>
      <c r="I329" s="300"/>
      <c r="J329" s="312"/>
    </row>
    <row r="330" spans="1:10" x14ac:dyDescent="0.25">
      <c r="A330" s="303"/>
      <c r="B330" s="305"/>
      <c r="C330" s="305"/>
      <c r="D330" s="293"/>
      <c r="E330" s="285"/>
      <c r="F330" s="285"/>
      <c r="G330" s="239" t="s">
        <v>39</v>
      </c>
      <c r="H330" s="68">
        <f>H320</f>
        <v>260</v>
      </c>
      <c r="I330" s="300"/>
      <c r="J330" s="312"/>
    </row>
    <row r="331" spans="1:10" ht="15.75" thickBot="1" x14ac:dyDescent="0.3">
      <c r="A331" s="303"/>
      <c r="B331" s="305"/>
      <c r="C331" s="305"/>
      <c r="D331" s="293"/>
      <c r="E331" s="286"/>
      <c r="F331" s="286"/>
      <c r="G331" s="240" t="s">
        <v>41</v>
      </c>
      <c r="H331" s="88" t="e">
        <f>NA()</f>
        <v>#N/A</v>
      </c>
      <c r="I331" s="300"/>
      <c r="J331" s="312"/>
    </row>
    <row r="332" spans="1:10" x14ac:dyDescent="0.25">
      <c r="A332" s="303"/>
      <c r="B332" s="305"/>
      <c r="C332" s="305"/>
      <c r="D332" s="293"/>
      <c r="E332" s="284">
        <f>F327+1</f>
        <v>43100</v>
      </c>
      <c r="F332" s="284">
        <v>43100</v>
      </c>
      <c r="G332" s="51" t="s">
        <v>154</v>
      </c>
      <c r="H332" s="67" t="e">
        <f>NA()</f>
        <v>#N/A</v>
      </c>
      <c r="I332" s="300"/>
      <c r="J332" s="312"/>
    </row>
    <row r="333" spans="1:10" x14ac:dyDescent="0.25">
      <c r="A333" s="303"/>
      <c r="B333" s="305"/>
      <c r="C333" s="305"/>
      <c r="D333" s="293"/>
      <c r="E333" s="285"/>
      <c r="F333" s="285"/>
      <c r="G333" s="7" t="s">
        <v>153</v>
      </c>
      <c r="H333" s="68" t="e">
        <f>NA()</f>
        <v>#N/A</v>
      </c>
      <c r="I333" s="300"/>
      <c r="J333" s="312"/>
    </row>
    <row r="334" spans="1:10" x14ac:dyDescent="0.25">
      <c r="A334" s="303"/>
      <c r="B334" s="305"/>
      <c r="C334" s="305"/>
      <c r="D334" s="293"/>
      <c r="E334" s="285"/>
      <c r="F334" s="285"/>
      <c r="G334" s="239" t="s">
        <v>40</v>
      </c>
      <c r="H334" s="68">
        <f>H324</f>
        <v>185</v>
      </c>
      <c r="I334" s="300"/>
      <c r="J334" s="312"/>
    </row>
    <row r="335" spans="1:10" x14ac:dyDescent="0.25">
      <c r="A335" s="303"/>
      <c r="B335" s="305"/>
      <c r="C335" s="305"/>
      <c r="D335" s="293"/>
      <c r="E335" s="285"/>
      <c r="F335" s="285"/>
      <c r="G335" s="239" t="s">
        <v>39</v>
      </c>
      <c r="H335" s="68">
        <f>H325</f>
        <v>285</v>
      </c>
      <c r="I335" s="300"/>
      <c r="J335" s="312"/>
    </row>
    <row r="336" spans="1:10" ht="15.75" thickBot="1" x14ac:dyDescent="0.3">
      <c r="A336" s="303"/>
      <c r="B336" s="305"/>
      <c r="C336" s="305"/>
      <c r="D336" s="293"/>
      <c r="E336" s="286"/>
      <c r="F336" s="286"/>
      <c r="G336" s="240" t="s">
        <v>41</v>
      </c>
      <c r="H336" s="88" t="e">
        <f>NA()</f>
        <v>#N/A</v>
      </c>
      <c r="I336" s="300"/>
      <c r="J336" s="312"/>
    </row>
    <row r="337" spans="1:10" x14ac:dyDescent="0.25">
      <c r="A337" s="303"/>
      <c r="B337" s="305"/>
      <c r="C337" s="305"/>
      <c r="D337" s="293"/>
      <c r="E337" s="284">
        <f>F332+1</f>
        <v>43101</v>
      </c>
      <c r="F337" s="284">
        <v>43220</v>
      </c>
      <c r="G337" s="51" t="s">
        <v>154</v>
      </c>
      <c r="H337" s="67" t="e">
        <f>NA()</f>
        <v>#N/A</v>
      </c>
      <c r="I337" s="300"/>
      <c r="J337" s="312"/>
    </row>
    <row r="338" spans="1:10" x14ac:dyDescent="0.25">
      <c r="A338" s="303"/>
      <c r="B338" s="305"/>
      <c r="C338" s="305"/>
      <c r="D338" s="293"/>
      <c r="E338" s="285"/>
      <c r="F338" s="285"/>
      <c r="G338" s="7" t="s">
        <v>153</v>
      </c>
      <c r="H338" s="68" t="e">
        <f>NA()</f>
        <v>#N/A</v>
      </c>
      <c r="I338" s="300"/>
      <c r="J338" s="312"/>
    </row>
    <row r="339" spans="1:10" x14ac:dyDescent="0.25">
      <c r="A339" s="303"/>
      <c r="B339" s="305"/>
      <c r="C339" s="305"/>
      <c r="D339" s="293"/>
      <c r="E339" s="285"/>
      <c r="F339" s="285"/>
      <c r="G339" s="239" t="s">
        <v>40</v>
      </c>
      <c r="H339" s="68">
        <f>H329</f>
        <v>160</v>
      </c>
      <c r="I339" s="300"/>
      <c r="J339" s="312"/>
    </row>
    <row r="340" spans="1:10" x14ac:dyDescent="0.25">
      <c r="A340" s="303"/>
      <c r="B340" s="305"/>
      <c r="C340" s="305"/>
      <c r="D340" s="293"/>
      <c r="E340" s="285"/>
      <c r="F340" s="285"/>
      <c r="G340" s="239" t="s">
        <v>39</v>
      </c>
      <c r="H340" s="68">
        <f>H330</f>
        <v>260</v>
      </c>
      <c r="I340" s="300"/>
      <c r="J340" s="312"/>
    </row>
    <row r="341" spans="1:10" ht="15.75" thickBot="1" x14ac:dyDescent="0.3">
      <c r="A341" s="303"/>
      <c r="B341" s="305"/>
      <c r="C341" s="305"/>
      <c r="D341" s="293"/>
      <c r="E341" s="286"/>
      <c r="F341" s="286"/>
      <c r="G341" s="240" t="s">
        <v>41</v>
      </c>
      <c r="H341" s="88" t="e">
        <f>NA()</f>
        <v>#N/A</v>
      </c>
      <c r="I341" s="300"/>
      <c r="J341" s="312"/>
    </row>
    <row r="342" spans="1:10" x14ac:dyDescent="0.25">
      <c r="A342" s="303"/>
      <c r="B342" s="305"/>
      <c r="C342" s="305"/>
      <c r="D342" s="291" t="s">
        <v>43</v>
      </c>
      <c r="E342" s="298">
        <v>43040</v>
      </c>
      <c r="F342" s="298">
        <v>43092</v>
      </c>
      <c r="G342" s="11" t="s">
        <v>154</v>
      </c>
      <c r="H342" s="67" t="e">
        <f>NA()</f>
        <v>#N/A</v>
      </c>
      <c r="I342" s="299"/>
      <c r="J342" s="312"/>
    </row>
    <row r="343" spans="1:10" x14ac:dyDescent="0.25">
      <c r="A343" s="303"/>
      <c r="B343" s="305"/>
      <c r="C343" s="305"/>
      <c r="D343" s="306"/>
      <c r="E343" s="285"/>
      <c r="F343" s="285"/>
      <c r="G343" s="7" t="s">
        <v>153</v>
      </c>
      <c r="H343" s="68" t="e">
        <f>NA()</f>
        <v>#N/A</v>
      </c>
      <c r="I343" s="300"/>
      <c r="J343" s="312"/>
    </row>
    <row r="344" spans="1:10" x14ac:dyDescent="0.25">
      <c r="A344" s="303"/>
      <c r="B344" s="305"/>
      <c r="C344" s="305"/>
      <c r="D344" s="307"/>
      <c r="E344" s="285"/>
      <c r="F344" s="285"/>
      <c r="G344" s="239" t="s">
        <v>40</v>
      </c>
      <c r="H344" s="68">
        <v>185</v>
      </c>
      <c r="I344" s="300"/>
      <c r="J344" s="312"/>
    </row>
    <row r="345" spans="1:10" x14ac:dyDescent="0.25">
      <c r="A345" s="303"/>
      <c r="B345" s="305"/>
      <c r="C345" s="305"/>
      <c r="D345" s="307"/>
      <c r="E345" s="285"/>
      <c r="F345" s="285"/>
      <c r="G345" s="239" t="s">
        <v>39</v>
      </c>
      <c r="H345" s="68">
        <f>H344+100</f>
        <v>285</v>
      </c>
      <c r="I345" s="300"/>
      <c r="J345" s="312"/>
    </row>
    <row r="346" spans="1:10" ht="15.75" thickBot="1" x14ac:dyDescent="0.3">
      <c r="A346" s="303"/>
      <c r="B346" s="305"/>
      <c r="C346" s="305"/>
      <c r="D346" s="307"/>
      <c r="E346" s="296"/>
      <c r="F346" s="296"/>
      <c r="G346" s="240" t="s">
        <v>41</v>
      </c>
      <c r="H346" s="88" t="e">
        <f>NA()</f>
        <v>#N/A</v>
      </c>
      <c r="I346" s="300"/>
      <c r="J346" s="312"/>
    </row>
    <row r="347" spans="1:10" x14ac:dyDescent="0.25">
      <c r="A347" s="303"/>
      <c r="B347" s="305"/>
      <c r="C347" s="305"/>
      <c r="D347" s="293"/>
      <c r="E347" s="284">
        <f>F342+1</f>
        <v>43093</v>
      </c>
      <c r="F347" s="284">
        <v>43094</v>
      </c>
      <c r="G347" s="51" t="s">
        <v>154</v>
      </c>
      <c r="H347" s="67" t="e">
        <f>NA()</f>
        <v>#N/A</v>
      </c>
      <c r="I347" s="300"/>
      <c r="J347" s="312"/>
    </row>
    <row r="348" spans="1:10" x14ac:dyDescent="0.25">
      <c r="A348" s="303"/>
      <c r="B348" s="305"/>
      <c r="C348" s="305"/>
      <c r="D348" s="293"/>
      <c r="E348" s="285"/>
      <c r="F348" s="285"/>
      <c r="G348" s="7" t="s">
        <v>153</v>
      </c>
      <c r="H348" s="68" t="e">
        <f>NA()</f>
        <v>#N/A</v>
      </c>
      <c r="I348" s="300"/>
      <c r="J348" s="312"/>
    </row>
    <row r="349" spans="1:10" x14ac:dyDescent="0.25">
      <c r="A349" s="303"/>
      <c r="B349" s="305"/>
      <c r="C349" s="305"/>
      <c r="D349" s="293"/>
      <c r="E349" s="285"/>
      <c r="F349" s="285"/>
      <c r="G349" s="239" t="s">
        <v>40</v>
      </c>
      <c r="H349" s="68">
        <f>H344+25</f>
        <v>210</v>
      </c>
      <c r="I349" s="300"/>
      <c r="J349" s="312"/>
    </row>
    <row r="350" spans="1:10" x14ac:dyDescent="0.25">
      <c r="A350" s="303"/>
      <c r="B350" s="305"/>
      <c r="C350" s="305"/>
      <c r="D350" s="293"/>
      <c r="E350" s="285"/>
      <c r="F350" s="285"/>
      <c r="G350" s="239" t="s">
        <v>39</v>
      </c>
      <c r="H350" s="68">
        <f>H345+25</f>
        <v>310</v>
      </c>
      <c r="I350" s="300"/>
      <c r="J350" s="312"/>
    </row>
    <row r="351" spans="1:10" ht="15.75" thickBot="1" x14ac:dyDescent="0.3">
      <c r="A351" s="303"/>
      <c r="B351" s="305"/>
      <c r="C351" s="305"/>
      <c r="D351" s="293"/>
      <c r="E351" s="286"/>
      <c r="F351" s="286"/>
      <c r="G351" s="240" t="s">
        <v>41</v>
      </c>
      <c r="H351" s="88" t="e">
        <f>NA()</f>
        <v>#N/A</v>
      </c>
      <c r="I351" s="300"/>
      <c r="J351" s="312"/>
    </row>
    <row r="352" spans="1:10" x14ac:dyDescent="0.25">
      <c r="A352" s="303"/>
      <c r="B352" s="305"/>
      <c r="C352" s="305"/>
      <c r="D352" s="293"/>
      <c r="E352" s="284">
        <f>F347+1</f>
        <v>43095</v>
      </c>
      <c r="F352" s="284">
        <v>43099</v>
      </c>
      <c r="G352" s="51" t="s">
        <v>154</v>
      </c>
      <c r="H352" s="67" t="e">
        <f>NA()</f>
        <v>#N/A</v>
      </c>
      <c r="I352" s="300"/>
      <c r="J352" s="312"/>
    </row>
    <row r="353" spans="1:10" x14ac:dyDescent="0.25">
      <c r="A353" s="303"/>
      <c r="B353" s="305"/>
      <c r="C353" s="305"/>
      <c r="D353" s="293"/>
      <c r="E353" s="285"/>
      <c r="F353" s="285"/>
      <c r="G353" s="7" t="s">
        <v>153</v>
      </c>
      <c r="H353" s="68" t="e">
        <f>NA()</f>
        <v>#N/A</v>
      </c>
      <c r="I353" s="300"/>
      <c r="J353" s="312"/>
    </row>
    <row r="354" spans="1:10" x14ac:dyDescent="0.25">
      <c r="A354" s="303"/>
      <c r="B354" s="305"/>
      <c r="C354" s="305"/>
      <c r="D354" s="293"/>
      <c r="E354" s="285"/>
      <c r="F354" s="285"/>
      <c r="G354" s="239" t="s">
        <v>40</v>
      </c>
      <c r="H354" s="68">
        <f>H344</f>
        <v>185</v>
      </c>
      <c r="I354" s="300"/>
      <c r="J354" s="312"/>
    </row>
    <row r="355" spans="1:10" x14ac:dyDescent="0.25">
      <c r="A355" s="303"/>
      <c r="B355" s="305"/>
      <c r="C355" s="305"/>
      <c r="D355" s="293"/>
      <c r="E355" s="285"/>
      <c r="F355" s="285"/>
      <c r="G355" s="239" t="s">
        <v>39</v>
      </c>
      <c r="H355" s="68">
        <f>H345</f>
        <v>285</v>
      </c>
      <c r="I355" s="300"/>
      <c r="J355" s="312"/>
    </row>
    <row r="356" spans="1:10" ht="15.75" thickBot="1" x14ac:dyDescent="0.3">
      <c r="A356" s="303"/>
      <c r="B356" s="305"/>
      <c r="C356" s="305"/>
      <c r="D356" s="293"/>
      <c r="E356" s="286"/>
      <c r="F356" s="286"/>
      <c r="G356" s="240" t="s">
        <v>41</v>
      </c>
      <c r="H356" s="88" t="e">
        <f>NA()</f>
        <v>#N/A</v>
      </c>
      <c r="I356" s="300"/>
      <c r="J356" s="312"/>
    </row>
    <row r="357" spans="1:10" x14ac:dyDescent="0.25">
      <c r="A357" s="303"/>
      <c r="B357" s="305"/>
      <c r="C357" s="305"/>
      <c r="D357" s="293"/>
      <c r="E357" s="284">
        <f>F352+1</f>
        <v>43100</v>
      </c>
      <c r="F357" s="284">
        <v>43100</v>
      </c>
      <c r="G357" s="51" t="s">
        <v>154</v>
      </c>
      <c r="H357" s="67" t="e">
        <f>NA()</f>
        <v>#N/A</v>
      </c>
      <c r="I357" s="300"/>
      <c r="J357" s="312"/>
    </row>
    <row r="358" spans="1:10" x14ac:dyDescent="0.25">
      <c r="A358" s="303"/>
      <c r="B358" s="305"/>
      <c r="C358" s="305"/>
      <c r="D358" s="293"/>
      <c r="E358" s="285"/>
      <c r="F358" s="285"/>
      <c r="G358" s="7" t="s">
        <v>153</v>
      </c>
      <c r="H358" s="68" t="e">
        <f>NA()</f>
        <v>#N/A</v>
      </c>
      <c r="I358" s="300"/>
      <c r="J358" s="312"/>
    </row>
    <row r="359" spans="1:10" x14ac:dyDescent="0.25">
      <c r="A359" s="303"/>
      <c r="B359" s="305"/>
      <c r="C359" s="305"/>
      <c r="D359" s="293"/>
      <c r="E359" s="285"/>
      <c r="F359" s="285"/>
      <c r="G359" s="239" t="s">
        <v>40</v>
      </c>
      <c r="H359" s="68">
        <f>H349</f>
        <v>210</v>
      </c>
      <c r="I359" s="300"/>
      <c r="J359" s="312"/>
    </row>
    <row r="360" spans="1:10" x14ac:dyDescent="0.25">
      <c r="A360" s="303"/>
      <c r="B360" s="305"/>
      <c r="C360" s="305"/>
      <c r="D360" s="293"/>
      <c r="E360" s="285"/>
      <c r="F360" s="285"/>
      <c r="G360" s="239" t="s">
        <v>39</v>
      </c>
      <c r="H360" s="68">
        <f>H350</f>
        <v>310</v>
      </c>
      <c r="I360" s="300"/>
      <c r="J360" s="312"/>
    </row>
    <row r="361" spans="1:10" ht="15.75" thickBot="1" x14ac:dyDescent="0.3">
      <c r="A361" s="303"/>
      <c r="B361" s="305"/>
      <c r="C361" s="305"/>
      <c r="D361" s="293"/>
      <c r="E361" s="286"/>
      <c r="F361" s="286"/>
      <c r="G361" s="240" t="s">
        <v>41</v>
      </c>
      <c r="H361" s="88" t="e">
        <f>NA()</f>
        <v>#N/A</v>
      </c>
      <c r="I361" s="300"/>
      <c r="J361" s="312"/>
    </row>
    <row r="362" spans="1:10" x14ac:dyDescent="0.25">
      <c r="A362" s="303"/>
      <c r="B362" s="305"/>
      <c r="C362" s="305"/>
      <c r="D362" s="293"/>
      <c r="E362" s="284">
        <f>F357+1</f>
        <v>43101</v>
      </c>
      <c r="F362" s="284">
        <v>43220</v>
      </c>
      <c r="G362" s="51" t="s">
        <v>154</v>
      </c>
      <c r="H362" s="67" t="e">
        <f>NA()</f>
        <v>#N/A</v>
      </c>
      <c r="I362" s="300"/>
      <c r="J362" s="312"/>
    </row>
    <row r="363" spans="1:10" x14ac:dyDescent="0.25">
      <c r="A363" s="303"/>
      <c r="B363" s="305"/>
      <c r="C363" s="305"/>
      <c r="D363" s="293"/>
      <c r="E363" s="285"/>
      <c r="F363" s="285"/>
      <c r="G363" s="7" t="s">
        <v>153</v>
      </c>
      <c r="H363" s="68" t="e">
        <f>NA()</f>
        <v>#N/A</v>
      </c>
      <c r="I363" s="300"/>
      <c r="J363" s="312"/>
    </row>
    <row r="364" spans="1:10" x14ac:dyDescent="0.25">
      <c r="A364" s="303"/>
      <c r="B364" s="305"/>
      <c r="C364" s="305"/>
      <c r="D364" s="293"/>
      <c r="E364" s="285"/>
      <c r="F364" s="285"/>
      <c r="G364" s="239" t="s">
        <v>40</v>
      </c>
      <c r="H364" s="68">
        <f>H354</f>
        <v>185</v>
      </c>
      <c r="I364" s="300"/>
      <c r="J364" s="312"/>
    </row>
    <row r="365" spans="1:10" x14ac:dyDescent="0.25">
      <c r="A365" s="303"/>
      <c r="B365" s="305"/>
      <c r="C365" s="305"/>
      <c r="D365" s="293"/>
      <c r="E365" s="285"/>
      <c r="F365" s="285"/>
      <c r="G365" s="239" t="s">
        <v>39</v>
      </c>
      <c r="H365" s="68">
        <f>H355</f>
        <v>285</v>
      </c>
      <c r="I365" s="300"/>
      <c r="J365" s="312"/>
    </row>
    <row r="366" spans="1:10" ht="15.75" thickBot="1" x14ac:dyDescent="0.3">
      <c r="A366" s="303"/>
      <c r="B366" s="305"/>
      <c r="C366" s="305"/>
      <c r="D366" s="293"/>
      <c r="E366" s="286"/>
      <c r="F366" s="286"/>
      <c r="G366" s="240" t="s">
        <v>41</v>
      </c>
      <c r="H366" s="88" t="e">
        <f>NA()</f>
        <v>#N/A</v>
      </c>
      <c r="I366" s="300"/>
      <c r="J366" s="312"/>
    </row>
    <row r="367" spans="1:10" x14ac:dyDescent="0.25">
      <c r="A367" s="302" t="s">
        <v>204</v>
      </c>
      <c r="B367" s="304" t="s">
        <v>37</v>
      </c>
      <c r="C367" s="304" t="s">
        <v>157</v>
      </c>
      <c r="D367" s="291" t="s">
        <v>38</v>
      </c>
      <c r="E367" s="294">
        <v>43040</v>
      </c>
      <c r="F367" s="294">
        <v>43092</v>
      </c>
      <c r="G367" s="160" t="s">
        <v>154</v>
      </c>
      <c r="H367" s="157" t="e">
        <f>NA()</f>
        <v>#N/A</v>
      </c>
      <c r="I367" s="299"/>
      <c r="J367" s="311"/>
    </row>
    <row r="368" spans="1:10" x14ac:dyDescent="0.25">
      <c r="A368" s="303"/>
      <c r="B368" s="305"/>
      <c r="C368" s="305"/>
      <c r="D368" s="306"/>
      <c r="E368" s="285"/>
      <c r="F368" s="285"/>
      <c r="G368" s="7" t="s">
        <v>153</v>
      </c>
      <c r="H368" s="68" t="e">
        <f>NA()</f>
        <v>#N/A</v>
      </c>
      <c r="I368" s="300"/>
      <c r="J368" s="312"/>
    </row>
    <row r="369" spans="1:10" x14ac:dyDescent="0.25">
      <c r="A369" s="303"/>
      <c r="B369" s="305"/>
      <c r="C369" s="305"/>
      <c r="D369" s="307"/>
      <c r="E369" s="285"/>
      <c r="F369" s="285"/>
      <c r="G369" s="241" t="s">
        <v>40</v>
      </c>
      <c r="H369" s="68">
        <v>130</v>
      </c>
      <c r="I369" s="300"/>
      <c r="J369" s="312"/>
    </row>
    <row r="370" spans="1:10" x14ac:dyDescent="0.25">
      <c r="A370" s="303"/>
      <c r="B370" s="305"/>
      <c r="C370" s="305"/>
      <c r="D370" s="307"/>
      <c r="E370" s="285"/>
      <c r="F370" s="285"/>
      <c r="G370" s="241" t="s">
        <v>39</v>
      </c>
      <c r="H370" s="68">
        <f>H369+100</f>
        <v>230</v>
      </c>
      <c r="I370" s="300"/>
      <c r="J370" s="312"/>
    </row>
    <row r="371" spans="1:10" ht="15.75" thickBot="1" x14ac:dyDescent="0.3">
      <c r="A371" s="303"/>
      <c r="B371" s="305"/>
      <c r="C371" s="305"/>
      <c r="D371" s="307"/>
      <c r="E371" s="286"/>
      <c r="F371" s="286"/>
      <c r="G371" s="161" t="s">
        <v>41</v>
      </c>
      <c r="H371" s="158" t="e">
        <f>NA()</f>
        <v>#N/A</v>
      </c>
      <c r="I371" s="300"/>
      <c r="J371" s="312"/>
    </row>
    <row r="372" spans="1:10" x14ac:dyDescent="0.25">
      <c r="A372" s="303"/>
      <c r="B372" s="305"/>
      <c r="C372" s="305"/>
      <c r="D372" s="307"/>
      <c r="E372" s="284">
        <f>F367+1</f>
        <v>43093</v>
      </c>
      <c r="F372" s="284">
        <v>43094</v>
      </c>
      <c r="G372" s="162" t="s">
        <v>154</v>
      </c>
      <c r="H372" s="157" t="e">
        <f>NA()</f>
        <v>#N/A</v>
      </c>
      <c r="I372" s="300"/>
      <c r="J372" s="312"/>
    </row>
    <row r="373" spans="1:10" x14ac:dyDescent="0.25">
      <c r="A373" s="303"/>
      <c r="B373" s="305"/>
      <c r="C373" s="305"/>
      <c r="D373" s="307"/>
      <c r="E373" s="285"/>
      <c r="F373" s="285"/>
      <c r="G373" s="7" t="s">
        <v>153</v>
      </c>
      <c r="H373" s="68" t="e">
        <f>NA()</f>
        <v>#N/A</v>
      </c>
      <c r="I373" s="300"/>
      <c r="J373" s="312"/>
    </row>
    <row r="374" spans="1:10" x14ac:dyDescent="0.25">
      <c r="A374" s="303"/>
      <c r="B374" s="305"/>
      <c r="C374" s="305"/>
      <c r="D374" s="307"/>
      <c r="E374" s="285"/>
      <c r="F374" s="285"/>
      <c r="G374" s="241" t="s">
        <v>40</v>
      </c>
      <c r="H374" s="68">
        <f>H369+25</f>
        <v>155</v>
      </c>
      <c r="I374" s="300"/>
      <c r="J374" s="312"/>
    </row>
    <row r="375" spans="1:10" x14ac:dyDescent="0.25">
      <c r="A375" s="303"/>
      <c r="B375" s="305"/>
      <c r="C375" s="305"/>
      <c r="D375" s="307"/>
      <c r="E375" s="285"/>
      <c r="F375" s="285"/>
      <c r="G375" s="241" t="s">
        <v>39</v>
      </c>
      <c r="H375" s="68">
        <f>H370+25</f>
        <v>255</v>
      </c>
      <c r="I375" s="300"/>
      <c r="J375" s="312"/>
    </row>
    <row r="376" spans="1:10" ht="15.75" thickBot="1" x14ac:dyDescent="0.3">
      <c r="A376" s="303"/>
      <c r="B376" s="305"/>
      <c r="C376" s="305"/>
      <c r="D376" s="307"/>
      <c r="E376" s="286"/>
      <c r="F376" s="286"/>
      <c r="G376" s="161" t="s">
        <v>41</v>
      </c>
      <c r="H376" s="158" t="e">
        <f>NA()</f>
        <v>#N/A</v>
      </c>
      <c r="I376" s="300"/>
      <c r="J376" s="312"/>
    </row>
    <row r="377" spans="1:10" x14ac:dyDescent="0.25">
      <c r="A377" s="303"/>
      <c r="B377" s="305"/>
      <c r="C377" s="305"/>
      <c r="D377" s="293"/>
      <c r="E377" s="284">
        <f>F372+1</f>
        <v>43095</v>
      </c>
      <c r="F377" s="284">
        <v>43099</v>
      </c>
      <c r="G377" s="162" t="s">
        <v>154</v>
      </c>
      <c r="H377" s="157" t="e">
        <f>NA()</f>
        <v>#N/A</v>
      </c>
      <c r="I377" s="300"/>
      <c r="J377" s="312"/>
    </row>
    <row r="378" spans="1:10" x14ac:dyDescent="0.25">
      <c r="A378" s="303"/>
      <c r="B378" s="305"/>
      <c r="C378" s="305"/>
      <c r="D378" s="293"/>
      <c r="E378" s="285"/>
      <c r="F378" s="285"/>
      <c r="G378" s="7" t="s">
        <v>153</v>
      </c>
      <c r="H378" s="68" t="e">
        <f>NA()</f>
        <v>#N/A</v>
      </c>
      <c r="I378" s="300"/>
      <c r="J378" s="312"/>
    </row>
    <row r="379" spans="1:10" x14ac:dyDescent="0.25">
      <c r="A379" s="303"/>
      <c r="B379" s="305"/>
      <c r="C379" s="305"/>
      <c r="D379" s="293"/>
      <c r="E379" s="285"/>
      <c r="F379" s="285"/>
      <c r="G379" s="241" t="s">
        <v>40</v>
      </c>
      <c r="H379" s="68">
        <f t="shared" ref="H379:H380" si="18">H369</f>
        <v>130</v>
      </c>
      <c r="I379" s="300"/>
      <c r="J379" s="312"/>
    </row>
    <row r="380" spans="1:10" x14ac:dyDescent="0.25">
      <c r="A380" s="303"/>
      <c r="B380" s="305"/>
      <c r="C380" s="305"/>
      <c r="D380" s="293"/>
      <c r="E380" s="285"/>
      <c r="F380" s="285"/>
      <c r="G380" s="241" t="s">
        <v>39</v>
      </c>
      <c r="H380" s="68">
        <f t="shared" si="18"/>
        <v>230</v>
      </c>
      <c r="I380" s="300"/>
      <c r="J380" s="312"/>
    </row>
    <row r="381" spans="1:10" ht="15.75" thickBot="1" x14ac:dyDescent="0.3">
      <c r="A381" s="303"/>
      <c r="B381" s="305"/>
      <c r="C381" s="305"/>
      <c r="D381" s="293"/>
      <c r="E381" s="286"/>
      <c r="F381" s="286"/>
      <c r="G381" s="161" t="s">
        <v>41</v>
      </c>
      <c r="H381" s="158" t="e">
        <f>NA()</f>
        <v>#N/A</v>
      </c>
      <c r="I381" s="300"/>
      <c r="J381" s="312"/>
    </row>
    <row r="382" spans="1:10" x14ac:dyDescent="0.25">
      <c r="A382" s="303"/>
      <c r="B382" s="305"/>
      <c r="C382" s="305"/>
      <c r="D382" s="293"/>
      <c r="E382" s="284">
        <f>F377+1</f>
        <v>43100</v>
      </c>
      <c r="F382" s="284">
        <v>43100</v>
      </c>
      <c r="G382" s="162" t="s">
        <v>154</v>
      </c>
      <c r="H382" s="157" t="e">
        <f>NA()</f>
        <v>#N/A</v>
      </c>
      <c r="I382" s="300"/>
      <c r="J382" s="312"/>
    </row>
    <row r="383" spans="1:10" x14ac:dyDescent="0.25">
      <c r="A383" s="303"/>
      <c r="B383" s="305"/>
      <c r="C383" s="305"/>
      <c r="D383" s="293"/>
      <c r="E383" s="285"/>
      <c r="F383" s="285"/>
      <c r="G383" s="7" t="s">
        <v>153</v>
      </c>
      <c r="H383" s="68" t="e">
        <f>NA()</f>
        <v>#N/A</v>
      </c>
      <c r="I383" s="300"/>
      <c r="J383" s="312"/>
    </row>
    <row r="384" spans="1:10" x14ac:dyDescent="0.25">
      <c r="A384" s="303"/>
      <c r="B384" s="305"/>
      <c r="C384" s="305"/>
      <c r="D384" s="293"/>
      <c r="E384" s="285"/>
      <c r="F384" s="285"/>
      <c r="G384" s="241" t="s">
        <v>40</v>
      </c>
      <c r="H384" s="68">
        <f t="shared" ref="H384:H385" si="19">H374</f>
        <v>155</v>
      </c>
      <c r="I384" s="300"/>
      <c r="J384" s="312"/>
    </row>
    <row r="385" spans="1:10" x14ac:dyDescent="0.25">
      <c r="A385" s="303"/>
      <c r="B385" s="305"/>
      <c r="C385" s="305"/>
      <c r="D385" s="293"/>
      <c r="E385" s="285"/>
      <c r="F385" s="285"/>
      <c r="G385" s="241" t="s">
        <v>39</v>
      </c>
      <c r="H385" s="68">
        <f t="shared" si="19"/>
        <v>255</v>
      </c>
      <c r="I385" s="300"/>
      <c r="J385" s="312"/>
    </row>
    <row r="386" spans="1:10" ht="15.75" thickBot="1" x14ac:dyDescent="0.3">
      <c r="A386" s="303"/>
      <c r="B386" s="305"/>
      <c r="C386" s="305"/>
      <c r="D386" s="293"/>
      <c r="E386" s="286"/>
      <c r="F386" s="286"/>
      <c r="G386" s="161" t="s">
        <v>41</v>
      </c>
      <c r="H386" s="158" t="e">
        <f>NA()</f>
        <v>#N/A</v>
      </c>
      <c r="I386" s="300"/>
      <c r="J386" s="312"/>
    </row>
    <row r="387" spans="1:10" x14ac:dyDescent="0.25">
      <c r="A387" s="303"/>
      <c r="B387" s="305"/>
      <c r="C387" s="305"/>
      <c r="D387" s="293"/>
      <c r="E387" s="284">
        <f>F382+1</f>
        <v>43101</v>
      </c>
      <c r="F387" s="284">
        <v>43220</v>
      </c>
      <c r="G387" s="162" t="s">
        <v>154</v>
      </c>
      <c r="H387" s="157" t="e">
        <f>NA()</f>
        <v>#N/A</v>
      </c>
      <c r="I387" s="300"/>
      <c r="J387" s="312"/>
    </row>
    <row r="388" spans="1:10" x14ac:dyDescent="0.25">
      <c r="A388" s="303"/>
      <c r="B388" s="305"/>
      <c r="C388" s="305"/>
      <c r="D388" s="293"/>
      <c r="E388" s="285"/>
      <c r="F388" s="285"/>
      <c r="G388" s="7" t="s">
        <v>153</v>
      </c>
      <c r="H388" s="68" t="e">
        <f>NA()</f>
        <v>#N/A</v>
      </c>
      <c r="I388" s="300"/>
      <c r="J388" s="312"/>
    </row>
    <row r="389" spans="1:10" x14ac:dyDescent="0.25">
      <c r="A389" s="303"/>
      <c r="B389" s="305"/>
      <c r="C389" s="305"/>
      <c r="D389" s="293"/>
      <c r="E389" s="285"/>
      <c r="F389" s="285"/>
      <c r="G389" s="241" t="s">
        <v>40</v>
      </c>
      <c r="H389" s="68">
        <f t="shared" ref="H389:H390" si="20">H379</f>
        <v>130</v>
      </c>
      <c r="I389" s="300"/>
      <c r="J389" s="312"/>
    </row>
    <row r="390" spans="1:10" x14ac:dyDescent="0.25">
      <c r="A390" s="303"/>
      <c r="B390" s="305"/>
      <c r="C390" s="305"/>
      <c r="D390" s="293"/>
      <c r="E390" s="285"/>
      <c r="F390" s="285"/>
      <c r="G390" s="241" t="s">
        <v>39</v>
      </c>
      <c r="H390" s="68">
        <f t="shared" si="20"/>
        <v>230</v>
      </c>
      <c r="I390" s="300"/>
      <c r="J390" s="312"/>
    </row>
    <row r="391" spans="1:10" ht="15.75" thickBot="1" x14ac:dyDescent="0.3">
      <c r="A391" s="303"/>
      <c r="B391" s="305"/>
      <c r="C391" s="305"/>
      <c r="D391" s="293"/>
      <c r="E391" s="286"/>
      <c r="F391" s="286"/>
      <c r="G391" s="161" t="s">
        <v>41</v>
      </c>
      <c r="H391" s="158" t="e">
        <f>NA()</f>
        <v>#N/A</v>
      </c>
      <c r="I391" s="300"/>
      <c r="J391" s="312"/>
    </row>
    <row r="392" spans="1:10" x14ac:dyDescent="0.25">
      <c r="A392" s="302" t="s">
        <v>50</v>
      </c>
      <c r="B392" s="304" t="s">
        <v>37</v>
      </c>
      <c r="C392" s="304" t="s">
        <v>157</v>
      </c>
      <c r="D392" s="291" t="s">
        <v>38</v>
      </c>
      <c r="E392" s="298">
        <v>43040</v>
      </c>
      <c r="F392" s="298">
        <v>43090</v>
      </c>
      <c r="G392" s="11" t="s">
        <v>154</v>
      </c>
      <c r="H392" s="67">
        <f>H394/2</f>
        <v>57.5</v>
      </c>
      <c r="I392" s="299"/>
      <c r="J392" s="413"/>
    </row>
    <row r="393" spans="1:10" x14ac:dyDescent="0.25">
      <c r="A393" s="303"/>
      <c r="B393" s="305"/>
      <c r="C393" s="305"/>
      <c r="D393" s="292"/>
      <c r="E393" s="285"/>
      <c r="F393" s="285"/>
      <c r="G393" s="7" t="s">
        <v>153</v>
      </c>
      <c r="H393" s="68" t="e">
        <f>NA()</f>
        <v>#N/A</v>
      </c>
      <c r="I393" s="300"/>
      <c r="J393" s="414"/>
    </row>
    <row r="394" spans="1:10" x14ac:dyDescent="0.25">
      <c r="A394" s="303"/>
      <c r="B394" s="305"/>
      <c r="C394" s="305"/>
      <c r="D394" s="329"/>
      <c r="E394" s="285"/>
      <c r="F394" s="285"/>
      <c r="G394" s="137" t="s">
        <v>40</v>
      </c>
      <c r="H394" s="68">
        <v>115</v>
      </c>
      <c r="I394" s="300"/>
      <c r="J394" s="414"/>
    </row>
    <row r="395" spans="1:10" x14ac:dyDescent="0.25">
      <c r="A395" s="303"/>
      <c r="B395" s="305"/>
      <c r="C395" s="305"/>
      <c r="D395" s="329"/>
      <c r="E395" s="285"/>
      <c r="F395" s="285"/>
      <c r="G395" s="137" t="s">
        <v>39</v>
      </c>
      <c r="H395" s="68">
        <v>150</v>
      </c>
      <c r="I395" s="300"/>
      <c r="J395" s="414"/>
    </row>
    <row r="396" spans="1:10" ht="15.75" thickBot="1" x14ac:dyDescent="0.3">
      <c r="A396" s="303"/>
      <c r="B396" s="305"/>
      <c r="C396" s="305"/>
      <c r="D396" s="329"/>
      <c r="E396" s="296"/>
      <c r="F396" s="296"/>
      <c r="G396" s="138" t="s">
        <v>41</v>
      </c>
      <c r="H396" s="88">
        <v>100</v>
      </c>
      <c r="I396" s="300"/>
      <c r="J396" s="414"/>
    </row>
    <row r="397" spans="1:10" x14ac:dyDescent="0.25">
      <c r="A397" s="303"/>
      <c r="B397" s="305"/>
      <c r="C397" s="305"/>
      <c r="D397" s="329"/>
      <c r="E397" s="295">
        <f>F392+1</f>
        <v>43091</v>
      </c>
      <c r="F397" s="295">
        <v>43102</v>
      </c>
      <c r="G397" s="51" t="s">
        <v>154</v>
      </c>
      <c r="H397" s="67">
        <f>H399/2</f>
        <v>67.5</v>
      </c>
      <c r="I397" s="300"/>
      <c r="J397" s="414"/>
    </row>
    <row r="398" spans="1:10" x14ac:dyDescent="0.25">
      <c r="A398" s="303"/>
      <c r="B398" s="305"/>
      <c r="C398" s="305"/>
      <c r="D398" s="329"/>
      <c r="E398" s="285"/>
      <c r="F398" s="285"/>
      <c r="G398" s="7" t="s">
        <v>153</v>
      </c>
      <c r="H398" s="68" t="e">
        <f>NA()</f>
        <v>#N/A</v>
      </c>
      <c r="I398" s="300"/>
      <c r="J398" s="414"/>
    </row>
    <row r="399" spans="1:10" x14ac:dyDescent="0.25">
      <c r="A399" s="303"/>
      <c r="B399" s="305"/>
      <c r="C399" s="305"/>
      <c r="D399" s="329"/>
      <c r="E399" s="285"/>
      <c r="F399" s="285"/>
      <c r="G399" s="137" t="s">
        <v>40</v>
      </c>
      <c r="H399" s="68">
        <v>135</v>
      </c>
      <c r="I399" s="300"/>
      <c r="J399" s="414"/>
    </row>
    <row r="400" spans="1:10" x14ac:dyDescent="0.25">
      <c r="A400" s="303"/>
      <c r="B400" s="305"/>
      <c r="C400" s="305"/>
      <c r="D400" s="329"/>
      <c r="E400" s="285"/>
      <c r="F400" s="285"/>
      <c r="G400" s="137" t="s">
        <v>39</v>
      </c>
      <c r="H400" s="68">
        <v>170</v>
      </c>
      <c r="I400" s="300"/>
      <c r="J400" s="414"/>
    </row>
    <row r="401" spans="1:10" ht="15.75" thickBot="1" x14ac:dyDescent="0.3">
      <c r="A401" s="303"/>
      <c r="B401" s="305"/>
      <c r="C401" s="305"/>
      <c r="D401" s="329"/>
      <c r="E401" s="296"/>
      <c r="F401" s="296"/>
      <c r="G401" s="138" t="s">
        <v>41</v>
      </c>
      <c r="H401" s="88">
        <v>120</v>
      </c>
      <c r="I401" s="300"/>
      <c r="J401" s="414"/>
    </row>
    <row r="402" spans="1:10" x14ac:dyDescent="0.25">
      <c r="A402" s="303"/>
      <c r="B402" s="305"/>
      <c r="C402" s="305"/>
      <c r="D402" s="329"/>
      <c r="E402" s="295">
        <f>F397+1</f>
        <v>43103</v>
      </c>
      <c r="F402" s="295">
        <v>43220</v>
      </c>
      <c r="G402" s="51" t="s">
        <v>154</v>
      </c>
      <c r="H402" s="67">
        <f>H404/2</f>
        <v>57.5</v>
      </c>
      <c r="I402" s="300"/>
      <c r="J402" s="414"/>
    </row>
    <row r="403" spans="1:10" x14ac:dyDescent="0.25">
      <c r="A403" s="303"/>
      <c r="B403" s="305"/>
      <c r="C403" s="305"/>
      <c r="D403" s="329"/>
      <c r="E403" s="285"/>
      <c r="F403" s="285"/>
      <c r="G403" s="7" t="s">
        <v>153</v>
      </c>
      <c r="H403" s="68" t="e">
        <f>NA()</f>
        <v>#N/A</v>
      </c>
      <c r="I403" s="300"/>
      <c r="J403" s="414"/>
    </row>
    <row r="404" spans="1:10" x14ac:dyDescent="0.25">
      <c r="A404" s="303"/>
      <c r="B404" s="305"/>
      <c r="C404" s="305"/>
      <c r="D404" s="329"/>
      <c r="E404" s="285"/>
      <c r="F404" s="285"/>
      <c r="G404" s="137" t="s">
        <v>40</v>
      </c>
      <c r="H404" s="68">
        <f>H394</f>
        <v>115</v>
      </c>
      <c r="I404" s="300"/>
      <c r="J404" s="414"/>
    </row>
    <row r="405" spans="1:10" x14ac:dyDescent="0.25">
      <c r="A405" s="303"/>
      <c r="B405" s="305"/>
      <c r="C405" s="305"/>
      <c r="D405" s="329"/>
      <c r="E405" s="285"/>
      <c r="F405" s="285"/>
      <c r="G405" s="137" t="s">
        <v>39</v>
      </c>
      <c r="H405" s="68">
        <f>H395</f>
        <v>150</v>
      </c>
      <c r="I405" s="300"/>
      <c r="J405" s="414"/>
    </row>
    <row r="406" spans="1:10" ht="15.75" thickBot="1" x14ac:dyDescent="0.3">
      <c r="A406" s="303"/>
      <c r="B406" s="305"/>
      <c r="C406" s="305"/>
      <c r="D406" s="308"/>
      <c r="E406" s="332"/>
      <c r="F406" s="332"/>
      <c r="G406" s="138" t="s">
        <v>41</v>
      </c>
      <c r="H406" s="88">
        <f>H396</f>
        <v>100</v>
      </c>
      <c r="I406" s="404"/>
      <c r="J406" s="414"/>
    </row>
    <row r="407" spans="1:10" x14ac:dyDescent="0.25">
      <c r="A407" s="303"/>
      <c r="B407" s="305"/>
      <c r="C407" s="305"/>
      <c r="D407" s="291" t="s">
        <v>289</v>
      </c>
      <c r="E407" s="298">
        <v>43040</v>
      </c>
      <c r="F407" s="298">
        <v>43090</v>
      </c>
      <c r="G407" s="11" t="s">
        <v>154</v>
      </c>
      <c r="H407" s="67">
        <f>H409/2</f>
        <v>65</v>
      </c>
      <c r="I407" s="299"/>
      <c r="J407" s="414"/>
    </row>
    <row r="408" spans="1:10" x14ac:dyDescent="0.25">
      <c r="A408" s="303"/>
      <c r="B408" s="305"/>
      <c r="C408" s="305"/>
      <c r="D408" s="292"/>
      <c r="E408" s="285"/>
      <c r="F408" s="285"/>
      <c r="G408" s="7" t="s">
        <v>153</v>
      </c>
      <c r="H408" s="68" t="e">
        <f>NA()</f>
        <v>#N/A</v>
      </c>
      <c r="I408" s="300"/>
      <c r="J408" s="414"/>
    </row>
    <row r="409" spans="1:10" x14ac:dyDescent="0.25">
      <c r="A409" s="303"/>
      <c r="B409" s="305"/>
      <c r="C409" s="305"/>
      <c r="D409" s="329"/>
      <c r="E409" s="285"/>
      <c r="F409" s="285"/>
      <c r="G409" s="244" t="s">
        <v>40</v>
      </c>
      <c r="H409" s="68">
        <v>130</v>
      </c>
      <c r="I409" s="300"/>
      <c r="J409" s="414"/>
    </row>
    <row r="410" spans="1:10" x14ac:dyDescent="0.25">
      <c r="A410" s="303"/>
      <c r="B410" s="305"/>
      <c r="C410" s="305"/>
      <c r="D410" s="329"/>
      <c r="E410" s="285"/>
      <c r="F410" s="285"/>
      <c r="G410" s="244" t="s">
        <v>39</v>
      </c>
      <c r="H410" s="68">
        <v>170</v>
      </c>
      <c r="I410" s="300"/>
      <c r="J410" s="414"/>
    </row>
    <row r="411" spans="1:10" ht="15.75" thickBot="1" x14ac:dyDescent="0.3">
      <c r="A411" s="303"/>
      <c r="B411" s="305"/>
      <c r="C411" s="305"/>
      <c r="D411" s="329"/>
      <c r="E411" s="296"/>
      <c r="F411" s="296"/>
      <c r="G411" s="245" t="s">
        <v>41</v>
      </c>
      <c r="H411" s="88">
        <v>110</v>
      </c>
      <c r="I411" s="300"/>
      <c r="J411" s="414"/>
    </row>
    <row r="412" spans="1:10" x14ac:dyDescent="0.25">
      <c r="A412" s="303"/>
      <c r="B412" s="305"/>
      <c r="C412" s="305"/>
      <c r="D412" s="329"/>
      <c r="E412" s="295">
        <f>F407+1</f>
        <v>43091</v>
      </c>
      <c r="F412" s="295">
        <v>43102</v>
      </c>
      <c r="G412" s="51" t="s">
        <v>154</v>
      </c>
      <c r="H412" s="67">
        <f>H414/2</f>
        <v>75</v>
      </c>
      <c r="I412" s="300"/>
      <c r="J412" s="414"/>
    </row>
    <row r="413" spans="1:10" x14ac:dyDescent="0.25">
      <c r="A413" s="303"/>
      <c r="B413" s="305"/>
      <c r="C413" s="305"/>
      <c r="D413" s="329"/>
      <c r="E413" s="285"/>
      <c r="F413" s="285"/>
      <c r="G413" s="7" t="s">
        <v>153</v>
      </c>
      <c r="H413" s="68" t="e">
        <f>NA()</f>
        <v>#N/A</v>
      </c>
      <c r="I413" s="300"/>
      <c r="J413" s="414"/>
    </row>
    <row r="414" spans="1:10" x14ac:dyDescent="0.25">
      <c r="A414" s="303"/>
      <c r="B414" s="305"/>
      <c r="C414" s="305"/>
      <c r="D414" s="329"/>
      <c r="E414" s="285"/>
      <c r="F414" s="285"/>
      <c r="G414" s="244" t="s">
        <v>40</v>
      </c>
      <c r="H414" s="68">
        <v>150</v>
      </c>
      <c r="I414" s="300"/>
      <c r="J414" s="414"/>
    </row>
    <row r="415" spans="1:10" x14ac:dyDescent="0.25">
      <c r="A415" s="303"/>
      <c r="B415" s="305"/>
      <c r="C415" s="305"/>
      <c r="D415" s="329"/>
      <c r="E415" s="285"/>
      <c r="F415" s="285"/>
      <c r="G415" s="244" t="s">
        <v>39</v>
      </c>
      <c r="H415" s="68">
        <v>190</v>
      </c>
      <c r="I415" s="300"/>
      <c r="J415" s="414"/>
    </row>
    <row r="416" spans="1:10" ht="15.75" thickBot="1" x14ac:dyDescent="0.3">
      <c r="A416" s="303"/>
      <c r="B416" s="305"/>
      <c r="C416" s="305"/>
      <c r="D416" s="329"/>
      <c r="E416" s="296"/>
      <c r="F416" s="296"/>
      <c r="G416" s="245" t="s">
        <v>41</v>
      </c>
      <c r="H416" s="88">
        <f>390/3</f>
        <v>130</v>
      </c>
      <c r="I416" s="300"/>
      <c r="J416" s="414"/>
    </row>
    <row r="417" spans="1:10" x14ac:dyDescent="0.25">
      <c r="A417" s="303"/>
      <c r="B417" s="305"/>
      <c r="C417" s="305"/>
      <c r="D417" s="329"/>
      <c r="E417" s="295">
        <f>F412+1</f>
        <v>43103</v>
      </c>
      <c r="F417" s="295">
        <v>43220</v>
      </c>
      <c r="G417" s="51" t="s">
        <v>154</v>
      </c>
      <c r="H417" s="67">
        <f>H419/2</f>
        <v>65</v>
      </c>
      <c r="I417" s="300"/>
      <c r="J417" s="414"/>
    </row>
    <row r="418" spans="1:10" x14ac:dyDescent="0.25">
      <c r="A418" s="303"/>
      <c r="B418" s="305"/>
      <c r="C418" s="305"/>
      <c r="D418" s="329"/>
      <c r="E418" s="285"/>
      <c r="F418" s="285"/>
      <c r="G418" s="7" t="s">
        <v>153</v>
      </c>
      <c r="H418" s="68" t="e">
        <f>NA()</f>
        <v>#N/A</v>
      </c>
      <c r="I418" s="300"/>
      <c r="J418" s="414"/>
    </row>
    <row r="419" spans="1:10" x14ac:dyDescent="0.25">
      <c r="A419" s="303"/>
      <c r="B419" s="305"/>
      <c r="C419" s="305"/>
      <c r="D419" s="329"/>
      <c r="E419" s="285"/>
      <c r="F419" s="285"/>
      <c r="G419" s="244" t="s">
        <v>40</v>
      </c>
      <c r="H419" s="68">
        <f>H409</f>
        <v>130</v>
      </c>
      <c r="I419" s="300"/>
      <c r="J419" s="414"/>
    </row>
    <row r="420" spans="1:10" x14ac:dyDescent="0.25">
      <c r="A420" s="303"/>
      <c r="B420" s="305"/>
      <c r="C420" s="305"/>
      <c r="D420" s="329"/>
      <c r="E420" s="285"/>
      <c r="F420" s="285"/>
      <c r="G420" s="244" t="s">
        <v>39</v>
      </c>
      <c r="H420" s="68">
        <f>H410</f>
        <v>170</v>
      </c>
      <c r="I420" s="300"/>
      <c r="J420" s="414"/>
    </row>
    <row r="421" spans="1:10" ht="15.75" thickBot="1" x14ac:dyDescent="0.3">
      <c r="A421" s="303"/>
      <c r="B421" s="305"/>
      <c r="C421" s="305"/>
      <c r="D421" s="329"/>
      <c r="E421" s="332"/>
      <c r="F421" s="332"/>
      <c r="G421" s="245" t="s">
        <v>41</v>
      </c>
      <c r="H421" s="88">
        <f>H411</f>
        <v>110</v>
      </c>
      <c r="I421" s="300"/>
      <c r="J421" s="415"/>
    </row>
    <row r="422" spans="1:10" x14ac:dyDescent="0.25">
      <c r="A422" s="326" t="s">
        <v>56</v>
      </c>
      <c r="B422" s="291" t="s">
        <v>37</v>
      </c>
      <c r="C422" s="291" t="s">
        <v>157</v>
      </c>
      <c r="D422" s="291" t="s">
        <v>38</v>
      </c>
      <c r="E422" s="298">
        <v>43040</v>
      </c>
      <c r="F422" s="298">
        <v>43090</v>
      </c>
      <c r="G422" s="11" t="s">
        <v>154</v>
      </c>
      <c r="H422" s="67">
        <v>0</v>
      </c>
      <c r="I422" s="318"/>
      <c r="J422" s="313"/>
    </row>
    <row r="423" spans="1:10" x14ac:dyDescent="0.25">
      <c r="A423" s="327"/>
      <c r="B423" s="306"/>
      <c r="C423" s="306"/>
      <c r="D423" s="306"/>
      <c r="E423" s="285"/>
      <c r="F423" s="285"/>
      <c r="G423" s="7" t="s">
        <v>153</v>
      </c>
      <c r="H423" s="68" t="e">
        <f>NA()</f>
        <v>#N/A</v>
      </c>
      <c r="I423" s="319"/>
      <c r="J423" s="314"/>
    </row>
    <row r="424" spans="1:10" x14ac:dyDescent="0.25">
      <c r="A424" s="328"/>
      <c r="B424" s="307"/>
      <c r="C424" s="307"/>
      <c r="D424" s="307"/>
      <c r="E424" s="285"/>
      <c r="F424" s="285"/>
      <c r="G424" s="102" t="s">
        <v>40</v>
      </c>
      <c r="H424" s="68">
        <v>20</v>
      </c>
      <c r="I424" s="320"/>
      <c r="J424" s="315"/>
    </row>
    <row r="425" spans="1:10" x14ac:dyDescent="0.25">
      <c r="A425" s="328"/>
      <c r="B425" s="307"/>
      <c r="C425" s="307"/>
      <c r="D425" s="307"/>
      <c r="E425" s="285"/>
      <c r="F425" s="285"/>
      <c r="G425" s="102" t="s">
        <v>39</v>
      </c>
      <c r="H425" s="68">
        <v>26</v>
      </c>
      <c r="I425" s="320"/>
      <c r="J425" s="315"/>
    </row>
    <row r="426" spans="1:10" ht="15.75" thickBot="1" x14ac:dyDescent="0.3">
      <c r="A426" s="328"/>
      <c r="B426" s="307"/>
      <c r="C426" s="307"/>
      <c r="D426" s="307"/>
      <c r="E426" s="296"/>
      <c r="F426" s="296"/>
      <c r="G426" s="103" t="s">
        <v>41</v>
      </c>
      <c r="H426" s="88">
        <f>H424*0.95</f>
        <v>19</v>
      </c>
      <c r="I426" s="320"/>
      <c r="J426" s="315"/>
    </row>
    <row r="427" spans="1:10" x14ac:dyDescent="0.25">
      <c r="A427" s="328"/>
      <c r="B427" s="307"/>
      <c r="C427" s="307"/>
      <c r="D427" s="307"/>
      <c r="E427" s="295">
        <f>F422+1</f>
        <v>43091</v>
      </c>
      <c r="F427" s="295">
        <v>43190</v>
      </c>
      <c r="G427" s="51" t="s">
        <v>154</v>
      </c>
      <c r="H427" s="67">
        <v>0</v>
      </c>
      <c r="I427" s="320"/>
      <c r="J427" s="315"/>
    </row>
    <row r="428" spans="1:10" x14ac:dyDescent="0.25">
      <c r="A428" s="328"/>
      <c r="B428" s="307"/>
      <c r="C428" s="307"/>
      <c r="D428" s="307"/>
      <c r="E428" s="285"/>
      <c r="F428" s="285"/>
      <c r="G428" s="7" t="s">
        <v>153</v>
      </c>
      <c r="H428" s="68" t="e">
        <f>NA()</f>
        <v>#N/A</v>
      </c>
      <c r="I428" s="320"/>
      <c r="J428" s="315"/>
    </row>
    <row r="429" spans="1:10" x14ac:dyDescent="0.25">
      <c r="A429" s="328"/>
      <c r="B429" s="307"/>
      <c r="C429" s="307"/>
      <c r="D429" s="307"/>
      <c r="E429" s="285"/>
      <c r="F429" s="285"/>
      <c r="G429" s="102" t="s">
        <v>40</v>
      </c>
      <c r="H429" s="68">
        <v>23</v>
      </c>
      <c r="I429" s="320"/>
      <c r="J429" s="315"/>
    </row>
    <row r="430" spans="1:10" x14ac:dyDescent="0.25">
      <c r="A430" s="328"/>
      <c r="B430" s="307"/>
      <c r="C430" s="307"/>
      <c r="D430" s="307"/>
      <c r="E430" s="285"/>
      <c r="F430" s="285"/>
      <c r="G430" s="102" t="s">
        <v>39</v>
      </c>
      <c r="H430" s="68">
        <v>28</v>
      </c>
      <c r="I430" s="320"/>
      <c r="J430" s="315"/>
    </row>
    <row r="431" spans="1:10" ht="15.75" thickBot="1" x14ac:dyDescent="0.3">
      <c r="A431" s="328"/>
      <c r="B431" s="307"/>
      <c r="C431" s="307"/>
      <c r="D431" s="307"/>
      <c r="E431" s="296"/>
      <c r="F431" s="296"/>
      <c r="G431" s="103" t="s">
        <v>41</v>
      </c>
      <c r="H431" s="88">
        <f>H429*0.95</f>
        <v>21.849999999999998</v>
      </c>
      <c r="I431" s="320"/>
      <c r="J431" s="315"/>
    </row>
    <row r="432" spans="1:10" x14ac:dyDescent="0.25">
      <c r="A432" s="328"/>
      <c r="B432" s="307"/>
      <c r="C432" s="307"/>
      <c r="D432" s="307"/>
      <c r="E432" s="295">
        <f>F427+1</f>
        <v>43191</v>
      </c>
      <c r="F432" s="295">
        <v>43220</v>
      </c>
      <c r="G432" s="51" t="s">
        <v>154</v>
      </c>
      <c r="H432" s="67">
        <v>0</v>
      </c>
      <c r="I432" s="320"/>
      <c r="J432" s="315"/>
    </row>
    <row r="433" spans="1:10" x14ac:dyDescent="0.25">
      <c r="A433" s="328"/>
      <c r="B433" s="307"/>
      <c r="C433" s="307"/>
      <c r="D433" s="307"/>
      <c r="E433" s="285"/>
      <c r="F433" s="285"/>
      <c r="G433" s="7" t="s">
        <v>153</v>
      </c>
      <c r="H433" s="68" t="e">
        <f>NA()</f>
        <v>#N/A</v>
      </c>
      <c r="I433" s="320"/>
      <c r="J433" s="315"/>
    </row>
    <row r="434" spans="1:10" x14ac:dyDescent="0.25">
      <c r="A434" s="328"/>
      <c r="B434" s="307"/>
      <c r="C434" s="307"/>
      <c r="D434" s="307"/>
      <c r="E434" s="285"/>
      <c r="F434" s="285"/>
      <c r="G434" s="102" t="s">
        <v>40</v>
      </c>
      <c r="H434" s="68">
        <f>H424</f>
        <v>20</v>
      </c>
      <c r="I434" s="320"/>
      <c r="J434" s="315"/>
    </row>
    <row r="435" spans="1:10" x14ac:dyDescent="0.25">
      <c r="A435" s="328"/>
      <c r="B435" s="307"/>
      <c r="C435" s="307"/>
      <c r="D435" s="307"/>
      <c r="E435" s="285"/>
      <c r="F435" s="285"/>
      <c r="G435" s="102" t="s">
        <v>39</v>
      </c>
      <c r="H435" s="68">
        <f>H425</f>
        <v>26</v>
      </c>
      <c r="I435" s="320"/>
      <c r="J435" s="315"/>
    </row>
    <row r="436" spans="1:10" ht="15.75" thickBot="1" x14ac:dyDescent="0.3">
      <c r="A436" s="328"/>
      <c r="B436" s="307"/>
      <c r="C436" s="307"/>
      <c r="D436" s="307"/>
      <c r="E436" s="297"/>
      <c r="F436" s="297"/>
      <c r="G436" s="103" t="s">
        <v>41</v>
      </c>
      <c r="H436" s="88">
        <f>H434*0.95</f>
        <v>19</v>
      </c>
      <c r="I436" s="321"/>
      <c r="J436" s="315"/>
    </row>
    <row r="437" spans="1:10" x14ac:dyDescent="0.25">
      <c r="A437" s="398" t="s">
        <v>253</v>
      </c>
      <c r="B437" s="400" t="s">
        <v>37</v>
      </c>
      <c r="C437" s="400" t="s">
        <v>157</v>
      </c>
      <c r="D437" s="359" t="s">
        <v>38</v>
      </c>
      <c r="E437" s="294">
        <v>43040</v>
      </c>
      <c r="F437" s="294">
        <v>43092</v>
      </c>
      <c r="G437" s="160" t="s">
        <v>154</v>
      </c>
      <c r="H437" s="157" t="e">
        <f>NA()</f>
        <v>#N/A</v>
      </c>
      <c r="I437" s="309"/>
      <c r="J437" s="396"/>
    </row>
    <row r="438" spans="1:10" x14ac:dyDescent="0.25">
      <c r="A438" s="303"/>
      <c r="B438" s="305"/>
      <c r="C438" s="305"/>
      <c r="D438" s="379"/>
      <c r="E438" s="285"/>
      <c r="F438" s="285"/>
      <c r="G438" s="7" t="s">
        <v>153</v>
      </c>
      <c r="H438" s="68" t="e">
        <f>NA()</f>
        <v>#N/A</v>
      </c>
      <c r="I438" s="300"/>
      <c r="J438" s="312"/>
    </row>
    <row r="439" spans="1:10" x14ac:dyDescent="0.25">
      <c r="A439" s="303"/>
      <c r="B439" s="305"/>
      <c r="C439" s="305"/>
      <c r="D439" s="329"/>
      <c r="E439" s="285"/>
      <c r="F439" s="285"/>
      <c r="G439" s="241" t="s">
        <v>40</v>
      </c>
      <c r="H439" s="68">
        <v>130</v>
      </c>
      <c r="I439" s="300"/>
      <c r="J439" s="312"/>
    </row>
    <row r="440" spans="1:10" x14ac:dyDescent="0.25">
      <c r="A440" s="303"/>
      <c r="B440" s="305"/>
      <c r="C440" s="305"/>
      <c r="D440" s="329"/>
      <c r="E440" s="285"/>
      <c r="F440" s="285"/>
      <c r="G440" s="241" t="s">
        <v>39</v>
      </c>
      <c r="H440" s="68">
        <f>H439+100</f>
        <v>230</v>
      </c>
      <c r="I440" s="300"/>
      <c r="J440" s="312"/>
    </row>
    <row r="441" spans="1:10" ht="15.75" thickBot="1" x14ac:dyDescent="0.3">
      <c r="A441" s="303"/>
      <c r="B441" s="305"/>
      <c r="C441" s="305"/>
      <c r="D441" s="329"/>
      <c r="E441" s="286"/>
      <c r="F441" s="286"/>
      <c r="G441" s="161" t="s">
        <v>41</v>
      </c>
      <c r="H441" s="158" t="e">
        <f>NA()</f>
        <v>#N/A</v>
      </c>
      <c r="I441" s="300"/>
      <c r="J441" s="312"/>
    </row>
    <row r="442" spans="1:10" x14ac:dyDescent="0.25">
      <c r="A442" s="303"/>
      <c r="B442" s="305"/>
      <c r="C442" s="305"/>
      <c r="D442" s="329"/>
      <c r="E442" s="284">
        <f>F437+1</f>
        <v>43093</v>
      </c>
      <c r="F442" s="284">
        <v>43094</v>
      </c>
      <c r="G442" s="162" t="s">
        <v>154</v>
      </c>
      <c r="H442" s="157" t="e">
        <f>NA()</f>
        <v>#N/A</v>
      </c>
      <c r="I442" s="300"/>
      <c r="J442" s="312"/>
    </row>
    <row r="443" spans="1:10" x14ac:dyDescent="0.25">
      <c r="A443" s="303"/>
      <c r="B443" s="305"/>
      <c r="C443" s="305"/>
      <c r="D443" s="329"/>
      <c r="E443" s="285"/>
      <c r="F443" s="285"/>
      <c r="G443" s="7" t="s">
        <v>153</v>
      </c>
      <c r="H443" s="68" t="e">
        <f>NA()</f>
        <v>#N/A</v>
      </c>
      <c r="I443" s="300"/>
      <c r="J443" s="312"/>
    </row>
    <row r="444" spans="1:10" x14ac:dyDescent="0.25">
      <c r="A444" s="303"/>
      <c r="B444" s="305"/>
      <c r="C444" s="305"/>
      <c r="D444" s="329"/>
      <c r="E444" s="285"/>
      <c r="F444" s="285"/>
      <c r="G444" s="241" t="s">
        <v>40</v>
      </c>
      <c r="H444" s="68">
        <f>H439+25</f>
        <v>155</v>
      </c>
      <c r="I444" s="300"/>
      <c r="J444" s="312"/>
    </row>
    <row r="445" spans="1:10" x14ac:dyDescent="0.25">
      <c r="A445" s="303"/>
      <c r="B445" s="305"/>
      <c r="C445" s="305"/>
      <c r="D445" s="329"/>
      <c r="E445" s="285"/>
      <c r="F445" s="285"/>
      <c r="G445" s="241" t="s">
        <v>39</v>
      </c>
      <c r="H445" s="68">
        <f>H440+25</f>
        <v>255</v>
      </c>
      <c r="I445" s="300"/>
      <c r="J445" s="312"/>
    </row>
    <row r="446" spans="1:10" ht="15.75" thickBot="1" x14ac:dyDescent="0.3">
      <c r="A446" s="303"/>
      <c r="B446" s="305"/>
      <c r="C446" s="305"/>
      <c r="D446" s="329"/>
      <c r="E446" s="286"/>
      <c r="F446" s="286"/>
      <c r="G446" s="161" t="s">
        <v>41</v>
      </c>
      <c r="H446" s="158" t="e">
        <f>NA()</f>
        <v>#N/A</v>
      </c>
      <c r="I446" s="300"/>
      <c r="J446" s="312"/>
    </row>
    <row r="447" spans="1:10" x14ac:dyDescent="0.25">
      <c r="A447" s="303"/>
      <c r="B447" s="305"/>
      <c r="C447" s="305"/>
      <c r="D447" s="329"/>
      <c r="E447" s="284">
        <f>F442+1</f>
        <v>43095</v>
      </c>
      <c r="F447" s="284">
        <v>43099</v>
      </c>
      <c r="G447" s="162" t="s">
        <v>154</v>
      </c>
      <c r="H447" s="157" t="e">
        <f>NA()</f>
        <v>#N/A</v>
      </c>
      <c r="I447" s="300"/>
      <c r="J447" s="312"/>
    </row>
    <row r="448" spans="1:10" x14ac:dyDescent="0.25">
      <c r="A448" s="303"/>
      <c r="B448" s="305"/>
      <c r="C448" s="305"/>
      <c r="D448" s="329"/>
      <c r="E448" s="285"/>
      <c r="F448" s="285"/>
      <c r="G448" s="7" t="s">
        <v>153</v>
      </c>
      <c r="H448" s="68" t="e">
        <f>NA()</f>
        <v>#N/A</v>
      </c>
      <c r="I448" s="300"/>
      <c r="J448" s="312"/>
    </row>
    <row r="449" spans="1:10" x14ac:dyDescent="0.25">
      <c r="A449" s="303"/>
      <c r="B449" s="305"/>
      <c r="C449" s="305"/>
      <c r="D449" s="329"/>
      <c r="E449" s="285"/>
      <c r="F449" s="285"/>
      <c r="G449" s="241" t="s">
        <v>40</v>
      </c>
      <c r="H449" s="68">
        <f t="shared" ref="H449:H450" si="21">H439</f>
        <v>130</v>
      </c>
      <c r="I449" s="300"/>
      <c r="J449" s="312"/>
    </row>
    <row r="450" spans="1:10" x14ac:dyDescent="0.25">
      <c r="A450" s="303"/>
      <c r="B450" s="305"/>
      <c r="C450" s="305"/>
      <c r="D450" s="329"/>
      <c r="E450" s="285"/>
      <c r="F450" s="285"/>
      <c r="G450" s="241" t="s">
        <v>39</v>
      </c>
      <c r="H450" s="68">
        <f t="shared" si="21"/>
        <v>230</v>
      </c>
      <c r="I450" s="300"/>
      <c r="J450" s="312"/>
    </row>
    <row r="451" spans="1:10" ht="15.75" thickBot="1" x14ac:dyDescent="0.3">
      <c r="A451" s="303"/>
      <c r="B451" s="305"/>
      <c r="C451" s="305"/>
      <c r="D451" s="329"/>
      <c r="E451" s="286"/>
      <c r="F451" s="286"/>
      <c r="G451" s="161" t="s">
        <v>41</v>
      </c>
      <c r="H451" s="158" t="e">
        <f>NA()</f>
        <v>#N/A</v>
      </c>
      <c r="I451" s="300"/>
      <c r="J451" s="312"/>
    </row>
    <row r="452" spans="1:10" x14ac:dyDescent="0.25">
      <c r="A452" s="303"/>
      <c r="B452" s="305"/>
      <c r="C452" s="305"/>
      <c r="D452" s="329"/>
      <c r="E452" s="284">
        <f>F447+1</f>
        <v>43100</v>
      </c>
      <c r="F452" s="284">
        <v>43100</v>
      </c>
      <c r="G452" s="162" t="s">
        <v>154</v>
      </c>
      <c r="H452" s="157" t="e">
        <f>NA()</f>
        <v>#N/A</v>
      </c>
      <c r="I452" s="300"/>
      <c r="J452" s="312"/>
    </row>
    <row r="453" spans="1:10" x14ac:dyDescent="0.25">
      <c r="A453" s="303"/>
      <c r="B453" s="305"/>
      <c r="C453" s="305"/>
      <c r="D453" s="329"/>
      <c r="E453" s="285"/>
      <c r="F453" s="285"/>
      <c r="G453" s="7" t="s">
        <v>153</v>
      </c>
      <c r="H453" s="68" t="e">
        <f>NA()</f>
        <v>#N/A</v>
      </c>
      <c r="I453" s="300"/>
      <c r="J453" s="312"/>
    </row>
    <row r="454" spans="1:10" x14ac:dyDescent="0.25">
      <c r="A454" s="303"/>
      <c r="B454" s="305"/>
      <c r="C454" s="305"/>
      <c r="D454" s="329"/>
      <c r="E454" s="285"/>
      <c r="F454" s="285"/>
      <c r="G454" s="241" t="s">
        <v>40</v>
      </c>
      <c r="H454" s="68">
        <f t="shared" ref="H454:H455" si="22">H444</f>
        <v>155</v>
      </c>
      <c r="I454" s="300"/>
      <c r="J454" s="312"/>
    </row>
    <row r="455" spans="1:10" x14ac:dyDescent="0.25">
      <c r="A455" s="303"/>
      <c r="B455" s="305"/>
      <c r="C455" s="305"/>
      <c r="D455" s="329"/>
      <c r="E455" s="285"/>
      <c r="F455" s="285"/>
      <c r="G455" s="241" t="s">
        <v>39</v>
      </c>
      <c r="H455" s="68">
        <f t="shared" si="22"/>
        <v>255</v>
      </c>
      <c r="I455" s="300"/>
      <c r="J455" s="312"/>
    </row>
    <row r="456" spans="1:10" ht="15.75" thickBot="1" x14ac:dyDescent="0.3">
      <c r="A456" s="303"/>
      <c r="B456" s="305"/>
      <c r="C456" s="305"/>
      <c r="D456" s="329"/>
      <c r="E456" s="286"/>
      <c r="F456" s="286"/>
      <c r="G456" s="161" t="s">
        <v>41</v>
      </c>
      <c r="H456" s="158" t="e">
        <f>NA()</f>
        <v>#N/A</v>
      </c>
      <c r="I456" s="300"/>
      <c r="J456" s="312"/>
    </row>
    <row r="457" spans="1:10" x14ac:dyDescent="0.25">
      <c r="A457" s="303"/>
      <c r="B457" s="305"/>
      <c r="C457" s="305"/>
      <c r="D457" s="329"/>
      <c r="E457" s="284">
        <f>F452+1</f>
        <v>43101</v>
      </c>
      <c r="F457" s="284">
        <v>43220</v>
      </c>
      <c r="G457" s="162" t="s">
        <v>154</v>
      </c>
      <c r="H457" s="157" t="e">
        <f>NA()</f>
        <v>#N/A</v>
      </c>
      <c r="I457" s="300"/>
      <c r="J457" s="312"/>
    </row>
    <row r="458" spans="1:10" x14ac:dyDescent="0.25">
      <c r="A458" s="303"/>
      <c r="B458" s="305"/>
      <c r="C458" s="305"/>
      <c r="D458" s="329"/>
      <c r="E458" s="285"/>
      <c r="F458" s="285"/>
      <c r="G458" s="7" t="s">
        <v>153</v>
      </c>
      <c r="H458" s="68" t="e">
        <f>NA()</f>
        <v>#N/A</v>
      </c>
      <c r="I458" s="300"/>
      <c r="J458" s="312"/>
    </row>
    <row r="459" spans="1:10" x14ac:dyDescent="0.25">
      <c r="A459" s="303"/>
      <c r="B459" s="305"/>
      <c r="C459" s="305"/>
      <c r="D459" s="329"/>
      <c r="E459" s="285"/>
      <c r="F459" s="285"/>
      <c r="G459" s="241" t="s">
        <v>40</v>
      </c>
      <c r="H459" s="68">
        <f t="shared" ref="H459:H460" si="23">H449</f>
        <v>130</v>
      </c>
      <c r="I459" s="300"/>
      <c r="J459" s="312"/>
    </row>
    <row r="460" spans="1:10" x14ac:dyDescent="0.25">
      <c r="A460" s="303"/>
      <c r="B460" s="305"/>
      <c r="C460" s="305"/>
      <c r="D460" s="329"/>
      <c r="E460" s="285"/>
      <c r="F460" s="285"/>
      <c r="G460" s="241" t="s">
        <v>39</v>
      </c>
      <c r="H460" s="68">
        <f t="shared" si="23"/>
        <v>230</v>
      </c>
      <c r="I460" s="300"/>
      <c r="J460" s="312"/>
    </row>
    <row r="461" spans="1:10" ht="15.75" thickBot="1" x14ac:dyDescent="0.3">
      <c r="A461" s="303"/>
      <c r="B461" s="305"/>
      <c r="C461" s="305"/>
      <c r="D461" s="329"/>
      <c r="E461" s="286"/>
      <c r="F461" s="286"/>
      <c r="G461" s="161" t="s">
        <v>41</v>
      </c>
      <c r="H461" s="158" t="e">
        <f>NA()</f>
        <v>#N/A</v>
      </c>
      <c r="I461" s="300"/>
      <c r="J461" s="312"/>
    </row>
    <row r="462" spans="1:10" x14ac:dyDescent="0.25">
      <c r="A462" s="303"/>
      <c r="B462" s="305"/>
      <c r="C462" s="305"/>
      <c r="D462" s="359" t="s">
        <v>43</v>
      </c>
      <c r="E462" s="294">
        <v>43040</v>
      </c>
      <c r="F462" s="294">
        <v>43092</v>
      </c>
      <c r="G462" s="160" t="s">
        <v>154</v>
      </c>
      <c r="H462" s="157" t="e">
        <f>NA()</f>
        <v>#N/A</v>
      </c>
      <c r="I462" s="309"/>
      <c r="J462" s="312"/>
    </row>
    <row r="463" spans="1:10" x14ac:dyDescent="0.25">
      <c r="A463" s="303"/>
      <c r="B463" s="305"/>
      <c r="C463" s="305"/>
      <c r="D463" s="379"/>
      <c r="E463" s="285"/>
      <c r="F463" s="285"/>
      <c r="G463" s="7" t="s">
        <v>153</v>
      </c>
      <c r="H463" s="68" t="e">
        <f>NA()</f>
        <v>#N/A</v>
      </c>
      <c r="I463" s="300"/>
      <c r="J463" s="312"/>
    </row>
    <row r="464" spans="1:10" x14ac:dyDescent="0.25">
      <c r="A464" s="303"/>
      <c r="B464" s="305"/>
      <c r="C464" s="305"/>
      <c r="D464" s="329"/>
      <c r="E464" s="285"/>
      <c r="F464" s="285"/>
      <c r="G464" s="241" t="s">
        <v>40</v>
      </c>
      <c r="H464" s="68">
        <v>155</v>
      </c>
      <c r="I464" s="300"/>
      <c r="J464" s="312"/>
    </row>
    <row r="465" spans="1:10" x14ac:dyDescent="0.25">
      <c r="A465" s="303"/>
      <c r="B465" s="305"/>
      <c r="C465" s="305"/>
      <c r="D465" s="329"/>
      <c r="E465" s="285"/>
      <c r="F465" s="285"/>
      <c r="G465" s="241" t="s">
        <v>39</v>
      </c>
      <c r="H465" s="68">
        <f>H464+100</f>
        <v>255</v>
      </c>
      <c r="I465" s="300"/>
      <c r="J465" s="312"/>
    </row>
    <row r="466" spans="1:10" ht="15.75" thickBot="1" x14ac:dyDescent="0.3">
      <c r="A466" s="303"/>
      <c r="B466" s="305"/>
      <c r="C466" s="305"/>
      <c r="D466" s="329"/>
      <c r="E466" s="286"/>
      <c r="F466" s="286"/>
      <c r="G466" s="161" t="s">
        <v>41</v>
      </c>
      <c r="H466" s="158" t="e">
        <f>NA()</f>
        <v>#N/A</v>
      </c>
      <c r="I466" s="300"/>
      <c r="J466" s="312"/>
    </row>
    <row r="467" spans="1:10" x14ac:dyDescent="0.25">
      <c r="A467" s="303"/>
      <c r="B467" s="305"/>
      <c r="C467" s="305"/>
      <c r="D467" s="329"/>
      <c r="E467" s="284">
        <f>F462+1</f>
        <v>43093</v>
      </c>
      <c r="F467" s="284">
        <v>43094</v>
      </c>
      <c r="G467" s="162" t="s">
        <v>154</v>
      </c>
      <c r="H467" s="157" t="e">
        <f>NA()</f>
        <v>#N/A</v>
      </c>
      <c r="I467" s="300"/>
      <c r="J467" s="312"/>
    </row>
    <row r="468" spans="1:10" x14ac:dyDescent="0.25">
      <c r="A468" s="303"/>
      <c r="B468" s="305"/>
      <c r="C468" s="305"/>
      <c r="D468" s="329"/>
      <c r="E468" s="285"/>
      <c r="F468" s="285"/>
      <c r="G468" s="7" t="s">
        <v>153</v>
      </c>
      <c r="H468" s="68" t="e">
        <f>NA()</f>
        <v>#N/A</v>
      </c>
      <c r="I468" s="300"/>
      <c r="J468" s="312"/>
    </row>
    <row r="469" spans="1:10" x14ac:dyDescent="0.25">
      <c r="A469" s="303"/>
      <c r="B469" s="305"/>
      <c r="C469" s="305"/>
      <c r="D469" s="329"/>
      <c r="E469" s="285"/>
      <c r="F469" s="285"/>
      <c r="G469" s="241" t="s">
        <v>40</v>
      </c>
      <c r="H469" s="68">
        <v>180</v>
      </c>
      <c r="I469" s="300"/>
      <c r="J469" s="312"/>
    </row>
    <row r="470" spans="1:10" x14ac:dyDescent="0.25">
      <c r="A470" s="303"/>
      <c r="B470" s="305"/>
      <c r="C470" s="305"/>
      <c r="D470" s="329"/>
      <c r="E470" s="285"/>
      <c r="F470" s="285"/>
      <c r="G470" s="241" t="s">
        <v>39</v>
      </c>
      <c r="H470" s="68">
        <f>H469+100</f>
        <v>280</v>
      </c>
      <c r="I470" s="300"/>
      <c r="J470" s="312"/>
    </row>
    <row r="471" spans="1:10" ht="15.75" thickBot="1" x14ac:dyDescent="0.3">
      <c r="A471" s="303"/>
      <c r="B471" s="305"/>
      <c r="C471" s="305"/>
      <c r="D471" s="329"/>
      <c r="E471" s="286"/>
      <c r="F471" s="286"/>
      <c r="G471" s="161" t="s">
        <v>41</v>
      </c>
      <c r="H471" s="158" t="e">
        <f>NA()</f>
        <v>#N/A</v>
      </c>
      <c r="I471" s="300"/>
      <c r="J471" s="312"/>
    </row>
    <row r="472" spans="1:10" x14ac:dyDescent="0.25">
      <c r="A472" s="303"/>
      <c r="B472" s="305"/>
      <c r="C472" s="305"/>
      <c r="D472" s="329"/>
      <c r="E472" s="284">
        <f>F467+1</f>
        <v>43095</v>
      </c>
      <c r="F472" s="284">
        <v>43099</v>
      </c>
      <c r="G472" s="162" t="s">
        <v>154</v>
      </c>
      <c r="H472" s="157" t="e">
        <f>NA()</f>
        <v>#N/A</v>
      </c>
      <c r="I472" s="300"/>
      <c r="J472" s="312"/>
    </row>
    <row r="473" spans="1:10" x14ac:dyDescent="0.25">
      <c r="A473" s="303"/>
      <c r="B473" s="305"/>
      <c r="C473" s="305"/>
      <c r="D473" s="329"/>
      <c r="E473" s="285"/>
      <c r="F473" s="285"/>
      <c r="G473" s="7" t="s">
        <v>153</v>
      </c>
      <c r="H473" s="68" t="e">
        <f>NA()</f>
        <v>#N/A</v>
      </c>
      <c r="I473" s="300"/>
      <c r="J473" s="312"/>
    </row>
    <row r="474" spans="1:10" x14ac:dyDescent="0.25">
      <c r="A474" s="303"/>
      <c r="B474" s="305"/>
      <c r="C474" s="305"/>
      <c r="D474" s="329"/>
      <c r="E474" s="285"/>
      <c r="F474" s="285"/>
      <c r="G474" s="241" t="s">
        <v>40</v>
      </c>
      <c r="H474" s="68">
        <f t="shared" ref="H474:H475" si="24">H464</f>
        <v>155</v>
      </c>
      <c r="I474" s="300"/>
      <c r="J474" s="312"/>
    </row>
    <row r="475" spans="1:10" x14ac:dyDescent="0.25">
      <c r="A475" s="303"/>
      <c r="B475" s="305"/>
      <c r="C475" s="305"/>
      <c r="D475" s="329"/>
      <c r="E475" s="285"/>
      <c r="F475" s="285"/>
      <c r="G475" s="241" t="s">
        <v>39</v>
      </c>
      <c r="H475" s="68">
        <f t="shared" si="24"/>
        <v>255</v>
      </c>
      <c r="I475" s="300"/>
      <c r="J475" s="312"/>
    </row>
    <row r="476" spans="1:10" ht="15.75" thickBot="1" x14ac:dyDescent="0.3">
      <c r="A476" s="303"/>
      <c r="B476" s="305"/>
      <c r="C476" s="305"/>
      <c r="D476" s="329"/>
      <c r="E476" s="286"/>
      <c r="F476" s="286"/>
      <c r="G476" s="161" t="s">
        <v>41</v>
      </c>
      <c r="H476" s="158" t="e">
        <f>NA()</f>
        <v>#N/A</v>
      </c>
      <c r="I476" s="300"/>
      <c r="J476" s="312"/>
    </row>
    <row r="477" spans="1:10" x14ac:dyDescent="0.25">
      <c r="A477" s="303"/>
      <c r="B477" s="305"/>
      <c r="C477" s="305"/>
      <c r="D477" s="329"/>
      <c r="E477" s="284">
        <f>F472+1</f>
        <v>43100</v>
      </c>
      <c r="F477" s="284">
        <v>43100</v>
      </c>
      <c r="G477" s="162" t="s">
        <v>154</v>
      </c>
      <c r="H477" s="157" t="e">
        <f>NA()</f>
        <v>#N/A</v>
      </c>
      <c r="I477" s="300"/>
      <c r="J477" s="312"/>
    </row>
    <row r="478" spans="1:10" x14ac:dyDescent="0.25">
      <c r="A478" s="303"/>
      <c r="B478" s="305"/>
      <c r="C478" s="305"/>
      <c r="D478" s="329"/>
      <c r="E478" s="285"/>
      <c r="F478" s="285"/>
      <c r="G478" s="7" t="s">
        <v>153</v>
      </c>
      <c r="H478" s="68" t="e">
        <f>NA()</f>
        <v>#N/A</v>
      </c>
      <c r="I478" s="300"/>
      <c r="J478" s="312"/>
    </row>
    <row r="479" spans="1:10" x14ac:dyDescent="0.25">
      <c r="A479" s="303"/>
      <c r="B479" s="305"/>
      <c r="C479" s="305"/>
      <c r="D479" s="329"/>
      <c r="E479" s="285"/>
      <c r="F479" s="285"/>
      <c r="G479" s="241" t="s">
        <v>40</v>
      </c>
      <c r="H479" s="68">
        <f t="shared" ref="H479" si="25">H469</f>
        <v>180</v>
      </c>
      <c r="I479" s="300"/>
      <c r="J479" s="312"/>
    </row>
    <row r="480" spans="1:10" x14ac:dyDescent="0.25">
      <c r="A480" s="303"/>
      <c r="B480" s="305"/>
      <c r="C480" s="305"/>
      <c r="D480" s="329"/>
      <c r="E480" s="285"/>
      <c r="F480" s="285"/>
      <c r="G480" s="241" t="s">
        <v>39</v>
      </c>
      <c r="H480" s="68">
        <f>H470</f>
        <v>280</v>
      </c>
      <c r="I480" s="300"/>
      <c r="J480" s="312"/>
    </row>
    <row r="481" spans="1:10" ht="15.75" thickBot="1" x14ac:dyDescent="0.3">
      <c r="A481" s="303"/>
      <c r="B481" s="305"/>
      <c r="C481" s="305"/>
      <c r="D481" s="329"/>
      <c r="E481" s="286"/>
      <c r="F481" s="286"/>
      <c r="G481" s="161" t="s">
        <v>41</v>
      </c>
      <c r="H481" s="158" t="e">
        <f>NA()</f>
        <v>#N/A</v>
      </c>
      <c r="I481" s="300"/>
      <c r="J481" s="312"/>
    </row>
    <row r="482" spans="1:10" x14ac:dyDescent="0.25">
      <c r="A482" s="303"/>
      <c r="B482" s="305"/>
      <c r="C482" s="305"/>
      <c r="D482" s="329"/>
      <c r="E482" s="284">
        <f>F477+1</f>
        <v>43101</v>
      </c>
      <c r="F482" s="284">
        <v>43220</v>
      </c>
      <c r="G482" s="162" t="s">
        <v>154</v>
      </c>
      <c r="H482" s="157" t="e">
        <f>NA()</f>
        <v>#N/A</v>
      </c>
      <c r="I482" s="300"/>
      <c r="J482" s="312"/>
    </row>
    <row r="483" spans="1:10" x14ac:dyDescent="0.25">
      <c r="A483" s="303"/>
      <c r="B483" s="305"/>
      <c r="C483" s="305"/>
      <c r="D483" s="329"/>
      <c r="E483" s="285"/>
      <c r="F483" s="285"/>
      <c r="G483" s="7" t="s">
        <v>153</v>
      </c>
      <c r="H483" s="68" t="e">
        <f>NA()</f>
        <v>#N/A</v>
      </c>
      <c r="I483" s="300"/>
      <c r="J483" s="312"/>
    </row>
    <row r="484" spans="1:10" x14ac:dyDescent="0.25">
      <c r="A484" s="303"/>
      <c r="B484" s="305"/>
      <c r="C484" s="305"/>
      <c r="D484" s="329"/>
      <c r="E484" s="285"/>
      <c r="F484" s="285"/>
      <c r="G484" s="241" t="s">
        <v>40</v>
      </c>
      <c r="H484" s="68">
        <f t="shared" ref="H484:H485" si="26">H474</f>
        <v>155</v>
      </c>
      <c r="I484" s="300"/>
      <c r="J484" s="312"/>
    </row>
    <row r="485" spans="1:10" x14ac:dyDescent="0.25">
      <c r="A485" s="303"/>
      <c r="B485" s="305"/>
      <c r="C485" s="305"/>
      <c r="D485" s="329"/>
      <c r="E485" s="285"/>
      <c r="F485" s="285"/>
      <c r="G485" s="241" t="s">
        <v>39</v>
      </c>
      <c r="H485" s="68">
        <f t="shared" si="26"/>
        <v>255</v>
      </c>
      <c r="I485" s="300"/>
      <c r="J485" s="312"/>
    </row>
    <row r="486" spans="1:10" ht="15.75" thickBot="1" x14ac:dyDescent="0.3">
      <c r="A486" s="399"/>
      <c r="B486" s="401"/>
      <c r="C486" s="401"/>
      <c r="D486" s="308"/>
      <c r="E486" s="287"/>
      <c r="F486" s="287"/>
      <c r="G486" s="243" t="s">
        <v>41</v>
      </c>
      <c r="H486" s="164" t="e">
        <f>NA()</f>
        <v>#N/A</v>
      </c>
      <c r="I486" s="310"/>
      <c r="J486" s="397"/>
    </row>
    <row r="487" spans="1:10" x14ac:dyDescent="0.25">
      <c r="A487" s="302" t="s">
        <v>254</v>
      </c>
      <c r="B487" s="304" t="s">
        <v>37</v>
      </c>
      <c r="C487" s="304" t="s">
        <v>157</v>
      </c>
      <c r="D487" s="291" t="s">
        <v>38</v>
      </c>
      <c r="E487" s="294">
        <v>43040</v>
      </c>
      <c r="F487" s="294">
        <v>43092</v>
      </c>
      <c r="G487" s="160" t="s">
        <v>154</v>
      </c>
      <c r="H487" s="157" t="e">
        <f>NA()</f>
        <v>#N/A</v>
      </c>
      <c r="I487" s="299"/>
      <c r="J487" s="311"/>
    </row>
    <row r="488" spans="1:10" x14ac:dyDescent="0.25">
      <c r="A488" s="303"/>
      <c r="B488" s="305"/>
      <c r="C488" s="305"/>
      <c r="D488" s="306"/>
      <c r="E488" s="285"/>
      <c r="F488" s="285"/>
      <c r="G488" s="7" t="s">
        <v>153</v>
      </c>
      <c r="H488" s="68" t="e">
        <f>NA()</f>
        <v>#N/A</v>
      </c>
      <c r="I488" s="300"/>
      <c r="J488" s="312"/>
    </row>
    <row r="489" spans="1:10" x14ac:dyDescent="0.25">
      <c r="A489" s="303"/>
      <c r="B489" s="305"/>
      <c r="C489" s="305"/>
      <c r="D489" s="307"/>
      <c r="E489" s="285"/>
      <c r="F489" s="285"/>
      <c r="G489" s="241" t="s">
        <v>40</v>
      </c>
      <c r="H489" s="68">
        <v>130</v>
      </c>
      <c r="I489" s="300"/>
      <c r="J489" s="312"/>
    </row>
    <row r="490" spans="1:10" x14ac:dyDescent="0.25">
      <c r="A490" s="303"/>
      <c r="B490" s="305"/>
      <c r="C490" s="305"/>
      <c r="D490" s="307"/>
      <c r="E490" s="285"/>
      <c r="F490" s="285"/>
      <c r="G490" s="241" t="s">
        <v>39</v>
      </c>
      <c r="H490" s="68">
        <f>H489+100</f>
        <v>230</v>
      </c>
      <c r="I490" s="300"/>
      <c r="J490" s="312"/>
    </row>
    <row r="491" spans="1:10" ht="15.75" thickBot="1" x14ac:dyDescent="0.3">
      <c r="A491" s="303"/>
      <c r="B491" s="305"/>
      <c r="C491" s="305"/>
      <c r="D491" s="307"/>
      <c r="E491" s="286"/>
      <c r="F491" s="286"/>
      <c r="G491" s="161" t="s">
        <v>41</v>
      </c>
      <c r="H491" s="158" t="e">
        <f>NA()</f>
        <v>#N/A</v>
      </c>
      <c r="I491" s="300"/>
      <c r="J491" s="312"/>
    </row>
    <row r="492" spans="1:10" x14ac:dyDescent="0.25">
      <c r="A492" s="303"/>
      <c r="B492" s="305"/>
      <c r="C492" s="305"/>
      <c r="D492" s="307"/>
      <c r="E492" s="284">
        <f>F487+1</f>
        <v>43093</v>
      </c>
      <c r="F492" s="284">
        <v>43094</v>
      </c>
      <c r="G492" s="162" t="s">
        <v>154</v>
      </c>
      <c r="H492" s="157" t="e">
        <f>NA()</f>
        <v>#N/A</v>
      </c>
      <c r="I492" s="300"/>
      <c r="J492" s="312"/>
    </row>
    <row r="493" spans="1:10" x14ac:dyDescent="0.25">
      <c r="A493" s="303"/>
      <c r="B493" s="305"/>
      <c r="C493" s="305"/>
      <c r="D493" s="307"/>
      <c r="E493" s="285"/>
      <c r="F493" s="285"/>
      <c r="G493" s="7" t="s">
        <v>153</v>
      </c>
      <c r="H493" s="68" t="e">
        <f>NA()</f>
        <v>#N/A</v>
      </c>
      <c r="I493" s="300"/>
      <c r="J493" s="312"/>
    </row>
    <row r="494" spans="1:10" x14ac:dyDescent="0.25">
      <c r="A494" s="303"/>
      <c r="B494" s="305"/>
      <c r="C494" s="305"/>
      <c r="D494" s="307"/>
      <c r="E494" s="285"/>
      <c r="F494" s="285"/>
      <c r="G494" s="241" t="s">
        <v>40</v>
      </c>
      <c r="H494" s="68">
        <f>H489+25</f>
        <v>155</v>
      </c>
      <c r="I494" s="300"/>
      <c r="J494" s="312"/>
    </row>
    <row r="495" spans="1:10" x14ac:dyDescent="0.25">
      <c r="A495" s="303"/>
      <c r="B495" s="305"/>
      <c r="C495" s="305"/>
      <c r="D495" s="307"/>
      <c r="E495" s="285"/>
      <c r="F495" s="285"/>
      <c r="G495" s="241" t="s">
        <v>39</v>
      </c>
      <c r="H495" s="68">
        <f>H490+25</f>
        <v>255</v>
      </c>
      <c r="I495" s="300"/>
      <c r="J495" s="312"/>
    </row>
    <row r="496" spans="1:10" ht="15.75" thickBot="1" x14ac:dyDescent="0.3">
      <c r="A496" s="303"/>
      <c r="B496" s="305"/>
      <c r="C496" s="305"/>
      <c r="D496" s="307"/>
      <c r="E496" s="286"/>
      <c r="F496" s="286"/>
      <c r="G496" s="161" t="s">
        <v>41</v>
      </c>
      <c r="H496" s="158" t="e">
        <f>NA()</f>
        <v>#N/A</v>
      </c>
      <c r="I496" s="300"/>
      <c r="J496" s="312"/>
    </row>
    <row r="497" spans="1:10" x14ac:dyDescent="0.25">
      <c r="A497" s="303"/>
      <c r="B497" s="305"/>
      <c r="C497" s="305"/>
      <c r="D497" s="293"/>
      <c r="E497" s="284">
        <f>F492+1</f>
        <v>43095</v>
      </c>
      <c r="F497" s="284">
        <v>43099</v>
      </c>
      <c r="G497" s="162" t="s">
        <v>154</v>
      </c>
      <c r="H497" s="157" t="e">
        <f>NA()</f>
        <v>#N/A</v>
      </c>
      <c r="I497" s="300"/>
      <c r="J497" s="312"/>
    </row>
    <row r="498" spans="1:10" x14ac:dyDescent="0.25">
      <c r="A498" s="303"/>
      <c r="B498" s="305"/>
      <c r="C498" s="305"/>
      <c r="D498" s="293"/>
      <c r="E498" s="285"/>
      <c r="F498" s="285"/>
      <c r="G498" s="7" t="s">
        <v>153</v>
      </c>
      <c r="H498" s="68" t="e">
        <f>NA()</f>
        <v>#N/A</v>
      </c>
      <c r="I498" s="300"/>
      <c r="J498" s="312"/>
    </row>
    <row r="499" spans="1:10" x14ac:dyDescent="0.25">
      <c r="A499" s="303"/>
      <c r="B499" s="305"/>
      <c r="C499" s="305"/>
      <c r="D499" s="293"/>
      <c r="E499" s="285"/>
      <c r="F499" s="285"/>
      <c r="G499" s="241" t="s">
        <v>40</v>
      </c>
      <c r="H499" s="68">
        <f t="shared" ref="H499:H500" si="27">H489</f>
        <v>130</v>
      </c>
      <c r="I499" s="300"/>
      <c r="J499" s="312"/>
    </row>
    <row r="500" spans="1:10" x14ac:dyDescent="0.25">
      <c r="A500" s="303"/>
      <c r="B500" s="305"/>
      <c r="C500" s="305"/>
      <c r="D500" s="293"/>
      <c r="E500" s="285"/>
      <c r="F500" s="285"/>
      <c r="G500" s="241" t="s">
        <v>39</v>
      </c>
      <c r="H500" s="68">
        <f t="shared" si="27"/>
        <v>230</v>
      </c>
      <c r="I500" s="300"/>
      <c r="J500" s="312"/>
    </row>
    <row r="501" spans="1:10" ht="15.75" thickBot="1" x14ac:dyDescent="0.3">
      <c r="A501" s="303"/>
      <c r="B501" s="305"/>
      <c r="C501" s="305"/>
      <c r="D501" s="293"/>
      <c r="E501" s="286"/>
      <c r="F501" s="286"/>
      <c r="G501" s="161" t="s">
        <v>41</v>
      </c>
      <c r="H501" s="158" t="e">
        <f>NA()</f>
        <v>#N/A</v>
      </c>
      <c r="I501" s="300"/>
      <c r="J501" s="312"/>
    </row>
    <row r="502" spans="1:10" x14ac:dyDescent="0.25">
      <c r="A502" s="303"/>
      <c r="B502" s="305"/>
      <c r="C502" s="305"/>
      <c r="D502" s="293"/>
      <c r="E502" s="284">
        <f>F497+1</f>
        <v>43100</v>
      </c>
      <c r="F502" s="284">
        <v>43100</v>
      </c>
      <c r="G502" s="162" t="s">
        <v>154</v>
      </c>
      <c r="H502" s="157" t="e">
        <f>NA()</f>
        <v>#N/A</v>
      </c>
      <c r="I502" s="300"/>
      <c r="J502" s="312"/>
    </row>
    <row r="503" spans="1:10" x14ac:dyDescent="0.25">
      <c r="A503" s="303"/>
      <c r="B503" s="305"/>
      <c r="C503" s="305"/>
      <c r="D503" s="293"/>
      <c r="E503" s="285"/>
      <c r="F503" s="285"/>
      <c r="G503" s="7" t="s">
        <v>153</v>
      </c>
      <c r="H503" s="68" t="e">
        <f>NA()</f>
        <v>#N/A</v>
      </c>
      <c r="I503" s="300"/>
      <c r="J503" s="312"/>
    </row>
    <row r="504" spans="1:10" x14ac:dyDescent="0.25">
      <c r="A504" s="303"/>
      <c r="B504" s="305"/>
      <c r="C504" s="305"/>
      <c r="D504" s="293"/>
      <c r="E504" s="285"/>
      <c r="F504" s="285"/>
      <c r="G504" s="241" t="s">
        <v>40</v>
      </c>
      <c r="H504" s="68">
        <f t="shared" ref="H504:H505" si="28">H494</f>
        <v>155</v>
      </c>
      <c r="I504" s="300"/>
      <c r="J504" s="312"/>
    </row>
    <row r="505" spans="1:10" x14ac:dyDescent="0.25">
      <c r="A505" s="303"/>
      <c r="B505" s="305"/>
      <c r="C505" s="305"/>
      <c r="D505" s="293"/>
      <c r="E505" s="285"/>
      <c r="F505" s="285"/>
      <c r="G505" s="241" t="s">
        <v>39</v>
      </c>
      <c r="H505" s="68">
        <f t="shared" si="28"/>
        <v>255</v>
      </c>
      <c r="I505" s="300"/>
      <c r="J505" s="312"/>
    </row>
    <row r="506" spans="1:10" ht="15.75" thickBot="1" x14ac:dyDescent="0.3">
      <c r="A506" s="303"/>
      <c r="B506" s="305"/>
      <c r="C506" s="305"/>
      <c r="D506" s="293"/>
      <c r="E506" s="286"/>
      <c r="F506" s="286"/>
      <c r="G506" s="161" t="s">
        <v>41</v>
      </c>
      <c r="H506" s="158" t="e">
        <f>NA()</f>
        <v>#N/A</v>
      </c>
      <c r="I506" s="300"/>
      <c r="J506" s="312"/>
    </row>
    <row r="507" spans="1:10" x14ac:dyDescent="0.25">
      <c r="A507" s="303"/>
      <c r="B507" s="305"/>
      <c r="C507" s="305"/>
      <c r="D507" s="293"/>
      <c r="E507" s="284">
        <f>F502+1</f>
        <v>43101</v>
      </c>
      <c r="F507" s="284">
        <v>43220</v>
      </c>
      <c r="G507" s="162" t="s">
        <v>154</v>
      </c>
      <c r="H507" s="157" t="e">
        <f>NA()</f>
        <v>#N/A</v>
      </c>
      <c r="I507" s="300"/>
      <c r="J507" s="312"/>
    </row>
    <row r="508" spans="1:10" x14ac:dyDescent="0.25">
      <c r="A508" s="303"/>
      <c r="B508" s="305"/>
      <c r="C508" s="305"/>
      <c r="D508" s="293"/>
      <c r="E508" s="285"/>
      <c r="F508" s="285"/>
      <c r="G508" s="7" t="s">
        <v>153</v>
      </c>
      <c r="H508" s="68" t="e">
        <f>NA()</f>
        <v>#N/A</v>
      </c>
      <c r="I508" s="300"/>
      <c r="J508" s="312"/>
    </row>
    <row r="509" spans="1:10" x14ac:dyDescent="0.25">
      <c r="A509" s="303"/>
      <c r="B509" s="305"/>
      <c r="C509" s="305"/>
      <c r="D509" s="293"/>
      <c r="E509" s="285"/>
      <c r="F509" s="285"/>
      <c r="G509" s="241" t="s">
        <v>40</v>
      </c>
      <c r="H509" s="68">
        <f t="shared" ref="H509:H510" si="29">H499</f>
        <v>130</v>
      </c>
      <c r="I509" s="300"/>
      <c r="J509" s="312"/>
    </row>
    <row r="510" spans="1:10" x14ac:dyDescent="0.25">
      <c r="A510" s="303"/>
      <c r="B510" s="305"/>
      <c r="C510" s="305"/>
      <c r="D510" s="293"/>
      <c r="E510" s="285"/>
      <c r="F510" s="285"/>
      <c r="G510" s="241" t="s">
        <v>39</v>
      </c>
      <c r="H510" s="68">
        <f t="shared" si="29"/>
        <v>230</v>
      </c>
      <c r="I510" s="300"/>
      <c r="J510" s="312"/>
    </row>
    <row r="511" spans="1:10" ht="15.75" thickBot="1" x14ac:dyDescent="0.3">
      <c r="A511" s="303"/>
      <c r="B511" s="305"/>
      <c r="C511" s="305"/>
      <c r="D511" s="293"/>
      <c r="E511" s="286"/>
      <c r="F511" s="286"/>
      <c r="G511" s="161" t="s">
        <v>41</v>
      </c>
      <c r="H511" s="158" t="e">
        <f>NA()</f>
        <v>#N/A</v>
      </c>
      <c r="I511" s="300"/>
      <c r="J511" s="312"/>
    </row>
    <row r="512" spans="1:10" x14ac:dyDescent="0.25">
      <c r="A512" s="302" t="s">
        <v>370</v>
      </c>
      <c r="B512" s="304" t="s">
        <v>37</v>
      </c>
      <c r="C512" s="304" t="s">
        <v>157</v>
      </c>
      <c r="D512" s="291" t="s">
        <v>372</v>
      </c>
      <c r="E512" s="298">
        <v>43040</v>
      </c>
      <c r="F512" s="298">
        <v>43049</v>
      </c>
      <c r="G512" s="11" t="s">
        <v>154</v>
      </c>
      <c r="H512" s="67" t="e">
        <f>NA()</f>
        <v>#N/A</v>
      </c>
      <c r="I512" s="299"/>
      <c r="J512" s="311"/>
    </row>
    <row r="513" spans="1:10" x14ac:dyDescent="0.25">
      <c r="A513" s="303"/>
      <c r="B513" s="305"/>
      <c r="C513" s="305"/>
      <c r="D513" s="306"/>
      <c r="E513" s="285"/>
      <c r="F513" s="285"/>
      <c r="G513" s="7" t="s">
        <v>153</v>
      </c>
      <c r="H513" s="68" t="e">
        <f>NA()</f>
        <v>#N/A</v>
      </c>
      <c r="I513" s="300"/>
      <c r="J513" s="312"/>
    </row>
    <row r="514" spans="1:10" x14ac:dyDescent="0.25">
      <c r="A514" s="303"/>
      <c r="B514" s="305"/>
      <c r="C514" s="305"/>
      <c r="D514" s="307"/>
      <c r="E514" s="285"/>
      <c r="F514" s="285"/>
      <c r="G514" s="256" t="s">
        <v>40</v>
      </c>
      <c r="H514" s="68">
        <f>490/2+30</f>
        <v>275</v>
      </c>
      <c r="I514" s="300"/>
      <c r="J514" s="312"/>
    </row>
    <row r="515" spans="1:10" x14ac:dyDescent="0.25">
      <c r="A515" s="303"/>
      <c r="B515" s="305"/>
      <c r="C515" s="305"/>
      <c r="D515" s="307"/>
      <c r="E515" s="285"/>
      <c r="F515" s="285"/>
      <c r="G515" s="256" t="s">
        <v>39</v>
      </c>
      <c r="H515" s="68">
        <f>490+30</f>
        <v>520</v>
      </c>
      <c r="I515" s="300"/>
      <c r="J515" s="312"/>
    </row>
    <row r="516" spans="1:10" ht="15.75" thickBot="1" x14ac:dyDescent="0.3">
      <c r="A516" s="303"/>
      <c r="B516" s="305"/>
      <c r="C516" s="305"/>
      <c r="D516" s="307"/>
      <c r="E516" s="296"/>
      <c r="F516" s="296"/>
      <c r="G516" s="257" t="s">
        <v>41</v>
      </c>
      <c r="H516" s="88" t="e">
        <f>NA()</f>
        <v>#N/A</v>
      </c>
      <c r="I516" s="300"/>
      <c r="J516" s="312"/>
    </row>
    <row r="517" spans="1:10" x14ac:dyDescent="0.25">
      <c r="A517" s="303"/>
      <c r="B517" s="305"/>
      <c r="C517" s="305"/>
      <c r="D517" s="307"/>
      <c r="E517" s="284">
        <f>F512+1</f>
        <v>43050</v>
      </c>
      <c r="F517" s="284">
        <v>43091</v>
      </c>
      <c r="G517" s="51" t="s">
        <v>154</v>
      </c>
      <c r="H517" s="67" t="e">
        <f>NA()</f>
        <v>#N/A</v>
      </c>
      <c r="I517" s="300"/>
      <c r="J517" s="312"/>
    </row>
    <row r="518" spans="1:10" x14ac:dyDescent="0.25">
      <c r="A518" s="303"/>
      <c r="B518" s="305"/>
      <c r="C518" s="305"/>
      <c r="D518" s="307"/>
      <c r="E518" s="285"/>
      <c r="F518" s="285"/>
      <c r="G518" s="7" t="s">
        <v>153</v>
      </c>
      <c r="H518" s="68" t="e">
        <f>NA()</f>
        <v>#N/A</v>
      </c>
      <c r="I518" s="300"/>
      <c r="J518" s="312"/>
    </row>
    <row r="519" spans="1:10" x14ac:dyDescent="0.25">
      <c r="A519" s="303"/>
      <c r="B519" s="305"/>
      <c r="C519" s="305"/>
      <c r="D519" s="307"/>
      <c r="E519" s="285"/>
      <c r="F519" s="285"/>
      <c r="G519" s="256" t="s">
        <v>40</v>
      </c>
      <c r="H519" s="68">
        <f>420/2+30</f>
        <v>240</v>
      </c>
      <c r="I519" s="300"/>
      <c r="J519" s="312"/>
    </row>
    <row r="520" spans="1:10" x14ac:dyDescent="0.25">
      <c r="A520" s="303"/>
      <c r="B520" s="305"/>
      <c r="C520" s="305"/>
      <c r="D520" s="307"/>
      <c r="E520" s="285"/>
      <c r="F520" s="285"/>
      <c r="G520" s="256" t="s">
        <v>39</v>
      </c>
      <c r="H520" s="68">
        <f>420+30</f>
        <v>450</v>
      </c>
      <c r="I520" s="300"/>
      <c r="J520" s="312"/>
    </row>
    <row r="521" spans="1:10" ht="15.75" thickBot="1" x14ac:dyDescent="0.3">
      <c r="A521" s="303"/>
      <c r="B521" s="305"/>
      <c r="C521" s="305"/>
      <c r="D521" s="307"/>
      <c r="E521" s="286"/>
      <c r="F521" s="286"/>
      <c r="G521" s="257" t="s">
        <v>41</v>
      </c>
      <c r="H521" s="88" t="e">
        <f>NA()</f>
        <v>#N/A</v>
      </c>
      <c r="I521" s="300"/>
      <c r="J521" s="312"/>
    </row>
    <row r="522" spans="1:10" x14ac:dyDescent="0.25">
      <c r="A522" s="303"/>
      <c r="B522" s="305"/>
      <c r="C522" s="305"/>
      <c r="D522" s="293"/>
      <c r="E522" s="284">
        <f>F517+1</f>
        <v>43092</v>
      </c>
      <c r="F522" s="284">
        <v>43105</v>
      </c>
      <c r="G522" s="51" t="s">
        <v>154</v>
      </c>
      <c r="H522" s="67" t="e">
        <f>NA()</f>
        <v>#N/A</v>
      </c>
      <c r="I522" s="300"/>
      <c r="J522" s="312"/>
    </row>
    <row r="523" spans="1:10" x14ac:dyDescent="0.25">
      <c r="A523" s="303"/>
      <c r="B523" s="305"/>
      <c r="C523" s="305"/>
      <c r="D523" s="293"/>
      <c r="E523" s="285"/>
      <c r="F523" s="285"/>
      <c r="G523" s="7" t="s">
        <v>153</v>
      </c>
      <c r="H523" s="68" t="e">
        <f>NA()</f>
        <v>#N/A</v>
      </c>
      <c r="I523" s="300"/>
      <c r="J523" s="312"/>
    </row>
    <row r="524" spans="1:10" x14ac:dyDescent="0.25">
      <c r="A524" s="303"/>
      <c r="B524" s="305"/>
      <c r="C524" s="305"/>
      <c r="D524" s="293"/>
      <c r="E524" s="285"/>
      <c r="F524" s="285"/>
      <c r="G524" s="256" t="s">
        <v>40</v>
      </c>
      <c r="H524" s="68">
        <f>H514</f>
        <v>275</v>
      </c>
      <c r="I524" s="300"/>
      <c r="J524" s="312"/>
    </row>
    <row r="525" spans="1:10" x14ac:dyDescent="0.25">
      <c r="A525" s="303"/>
      <c r="B525" s="305"/>
      <c r="C525" s="305"/>
      <c r="D525" s="293"/>
      <c r="E525" s="285"/>
      <c r="F525" s="285"/>
      <c r="G525" s="256" t="s">
        <v>39</v>
      </c>
      <c r="H525" s="68">
        <f>H515</f>
        <v>520</v>
      </c>
      <c r="I525" s="300"/>
      <c r="J525" s="312"/>
    </row>
    <row r="526" spans="1:10" ht="15.75" thickBot="1" x14ac:dyDescent="0.3">
      <c r="A526" s="303"/>
      <c r="B526" s="305"/>
      <c r="C526" s="305"/>
      <c r="D526" s="293"/>
      <c r="E526" s="286"/>
      <c r="F526" s="286"/>
      <c r="G526" s="257" t="s">
        <v>41</v>
      </c>
      <c r="H526" s="88" t="e">
        <f>NA()</f>
        <v>#N/A</v>
      </c>
      <c r="I526" s="300"/>
      <c r="J526" s="312"/>
    </row>
    <row r="527" spans="1:10" x14ac:dyDescent="0.25">
      <c r="A527" s="303"/>
      <c r="B527" s="305"/>
      <c r="C527" s="305"/>
      <c r="D527" s="293"/>
      <c r="E527" s="284">
        <f>F522+1</f>
        <v>43106</v>
      </c>
      <c r="F527" s="284">
        <v>43183</v>
      </c>
      <c r="G527" s="51" t="s">
        <v>154</v>
      </c>
      <c r="H527" s="67" t="e">
        <f>NA()</f>
        <v>#N/A</v>
      </c>
      <c r="I527" s="300"/>
      <c r="J527" s="312"/>
    </row>
    <row r="528" spans="1:10" x14ac:dyDescent="0.25">
      <c r="A528" s="303"/>
      <c r="B528" s="305"/>
      <c r="C528" s="305"/>
      <c r="D528" s="293"/>
      <c r="E528" s="285"/>
      <c r="F528" s="285"/>
      <c r="G528" s="7" t="s">
        <v>153</v>
      </c>
      <c r="H528" s="68" t="e">
        <f>NA()</f>
        <v>#N/A</v>
      </c>
      <c r="I528" s="300"/>
      <c r="J528" s="312"/>
    </row>
    <row r="529" spans="1:10" x14ac:dyDescent="0.25">
      <c r="A529" s="303"/>
      <c r="B529" s="305"/>
      <c r="C529" s="305"/>
      <c r="D529" s="293"/>
      <c r="E529" s="285"/>
      <c r="F529" s="285"/>
      <c r="G529" s="256" t="s">
        <v>40</v>
      </c>
      <c r="H529" s="68">
        <f>H519</f>
        <v>240</v>
      </c>
      <c r="I529" s="300"/>
      <c r="J529" s="312"/>
    </row>
    <row r="530" spans="1:10" x14ac:dyDescent="0.25">
      <c r="A530" s="303"/>
      <c r="B530" s="305"/>
      <c r="C530" s="305"/>
      <c r="D530" s="293"/>
      <c r="E530" s="285"/>
      <c r="F530" s="285"/>
      <c r="G530" s="256" t="s">
        <v>39</v>
      </c>
      <c r="H530" s="68">
        <f>H520</f>
        <v>450</v>
      </c>
      <c r="I530" s="300"/>
      <c r="J530" s="312"/>
    </row>
    <row r="531" spans="1:10" ht="15.75" thickBot="1" x14ac:dyDescent="0.3">
      <c r="A531" s="303"/>
      <c r="B531" s="305"/>
      <c r="C531" s="305"/>
      <c r="D531" s="293"/>
      <c r="E531" s="286"/>
      <c r="F531" s="286"/>
      <c r="G531" s="257" t="s">
        <v>41</v>
      </c>
      <c r="H531" s="88" t="e">
        <f>NA()</f>
        <v>#N/A</v>
      </c>
      <c r="I531" s="300"/>
      <c r="J531" s="312"/>
    </row>
    <row r="532" spans="1:10" x14ac:dyDescent="0.25">
      <c r="A532" s="303"/>
      <c r="B532" s="305"/>
      <c r="C532" s="305"/>
      <c r="D532" s="361"/>
      <c r="E532" s="284">
        <f>F527+1</f>
        <v>43184</v>
      </c>
      <c r="F532" s="284">
        <v>43191</v>
      </c>
      <c r="G532" s="51" t="s">
        <v>154</v>
      </c>
      <c r="H532" s="67" t="e">
        <f>NA()</f>
        <v>#N/A</v>
      </c>
      <c r="I532" s="300"/>
      <c r="J532" s="312"/>
    </row>
    <row r="533" spans="1:10" x14ac:dyDescent="0.25">
      <c r="A533" s="303"/>
      <c r="B533" s="305"/>
      <c r="C533" s="305"/>
      <c r="D533" s="361"/>
      <c r="E533" s="285"/>
      <c r="F533" s="285"/>
      <c r="G533" s="7" t="s">
        <v>153</v>
      </c>
      <c r="H533" s="68" t="e">
        <f>NA()</f>
        <v>#N/A</v>
      </c>
      <c r="I533" s="300"/>
      <c r="J533" s="312"/>
    </row>
    <row r="534" spans="1:10" x14ac:dyDescent="0.25">
      <c r="A534" s="303"/>
      <c r="B534" s="305"/>
      <c r="C534" s="305"/>
      <c r="D534" s="361"/>
      <c r="E534" s="285"/>
      <c r="F534" s="285"/>
      <c r="G534" s="256" t="s">
        <v>40</v>
      </c>
      <c r="H534" s="68">
        <f>H524</f>
        <v>275</v>
      </c>
      <c r="I534" s="300"/>
      <c r="J534" s="312"/>
    </row>
    <row r="535" spans="1:10" x14ac:dyDescent="0.25">
      <c r="A535" s="303"/>
      <c r="B535" s="305"/>
      <c r="C535" s="305"/>
      <c r="D535" s="361"/>
      <c r="E535" s="285"/>
      <c r="F535" s="285"/>
      <c r="G535" s="256" t="s">
        <v>39</v>
      </c>
      <c r="H535" s="68">
        <f>H525</f>
        <v>520</v>
      </c>
      <c r="I535" s="300"/>
      <c r="J535" s="312"/>
    </row>
    <row r="536" spans="1:10" ht="15.75" thickBot="1" x14ac:dyDescent="0.3">
      <c r="A536" s="303"/>
      <c r="B536" s="305"/>
      <c r="C536" s="305"/>
      <c r="D536" s="361"/>
      <c r="E536" s="286"/>
      <c r="F536" s="286"/>
      <c r="G536" s="257" t="s">
        <v>41</v>
      </c>
      <c r="H536" s="88" t="e">
        <f>NA()</f>
        <v>#N/A</v>
      </c>
      <c r="I536" s="300"/>
      <c r="J536" s="312"/>
    </row>
    <row r="537" spans="1:10" x14ac:dyDescent="0.25">
      <c r="A537" s="303"/>
      <c r="B537" s="305"/>
      <c r="C537" s="305"/>
      <c r="D537" s="293"/>
      <c r="E537" s="284">
        <f>F532+1</f>
        <v>43192</v>
      </c>
      <c r="F537" s="284">
        <v>43220</v>
      </c>
      <c r="G537" s="51" t="s">
        <v>154</v>
      </c>
      <c r="H537" s="67" t="e">
        <f>NA()</f>
        <v>#N/A</v>
      </c>
      <c r="I537" s="300"/>
      <c r="J537" s="312"/>
    </row>
    <row r="538" spans="1:10" x14ac:dyDescent="0.25">
      <c r="A538" s="303"/>
      <c r="B538" s="305"/>
      <c r="C538" s="305"/>
      <c r="D538" s="293"/>
      <c r="E538" s="285"/>
      <c r="F538" s="285"/>
      <c r="G538" s="7" t="s">
        <v>153</v>
      </c>
      <c r="H538" s="68" t="e">
        <f>NA()</f>
        <v>#N/A</v>
      </c>
      <c r="I538" s="300"/>
      <c r="J538" s="312"/>
    </row>
    <row r="539" spans="1:10" x14ac:dyDescent="0.25">
      <c r="A539" s="303"/>
      <c r="B539" s="305"/>
      <c r="C539" s="305"/>
      <c r="D539" s="293"/>
      <c r="E539" s="285"/>
      <c r="F539" s="285"/>
      <c r="G539" s="256" t="s">
        <v>40</v>
      </c>
      <c r="H539" s="68">
        <f>H529</f>
        <v>240</v>
      </c>
      <c r="I539" s="300"/>
      <c r="J539" s="312"/>
    </row>
    <row r="540" spans="1:10" x14ac:dyDescent="0.25">
      <c r="A540" s="303"/>
      <c r="B540" s="305"/>
      <c r="C540" s="305"/>
      <c r="D540" s="293"/>
      <c r="E540" s="285"/>
      <c r="F540" s="285"/>
      <c r="G540" s="256" t="s">
        <v>39</v>
      </c>
      <c r="H540" s="68">
        <f>H530</f>
        <v>450</v>
      </c>
      <c r="I540" s="300"/>
      <c r="J540" s="312"/>
    </row>
    <row r="541" spans="1:10" ht="15.75" thickBot="1" x14ac:dyDescent="0.3">
      <c r="A541" s="303"/>
      <c r="B541" s="305"/>
      <c r="C541" s="305"/>
      <c r="D541" s="293"/>
      <c r="E541" s="286"/>
      <c r="F541" s="286"/>
      <c r="G541" s="257" t="s">
        <v>41</v>
      </c>
      <c r="H541" s="88" t="e">
        <f>NA()</f>
        <v>#N/A</v>
      </c>
      <c r="I541" s="300"/>
      <c r="J541" s="312"/>
    </row>
    <row r="542" spans="1:10" x14ac:dyDescent="0.25">
      <c r="A542" s="303"/>
      <c r="B542" s="305"/>
      <c r="C542" s="305"/>
      <c r="D542" s="291" t="s">
        <v>284</v>
      </c>
      <c r="E542" s="298">
        <v>43040</v>
      </c>
      <c r="F542" s="298">
        <v>43049</v>
      </c>
      <c r="G542" s="11" t="s">
        <v>154</v>
      </c>
      <c r="H542" s="67" t="e">
        <f>NA()</f>
        <v>#N/A</v>
      </c>
      <c r="I542" s="299"/>
      <c r="J542" s="312"/>
    </row>
    <row r="543" spans="1:10" x14ac:dyDescent="0.25">
      <c r="A543" s="303"/>
      <c r="B543" s="305"/>
      <c r="C543" s="305"/>
      <c r="D543" s="306"/>
      <c r="E543" s="285"/>
      <c r="F543" s="285"/>
      <c r="G543" s="7" t="s">
        <v>153</v>
      </c>
      <c r="H543" s="68" t="e">
        <f>NA()</f>
        <v>#N/A</v>
      </c>
      <c r="I543" s="300"/>
      <c r="J543" s="312"/>
    </row>
    <row r="544" spans="1:10" x14ac:dyDescent="0.25">
      <c r="A544" s="303"/>
      <c r="B544" s="305"/>
      <c r="C544" s="305"/>
      <c r="D544" s="307"/>
      <c r="E544" s="285"/>
      <c r="F544" s="285"/>
      <c r="G544" s="256" t="s">
        <v>40</v>
      </c>
      <c r="H544" s="68">
        <f>510/2+30</f>
        <v>285</v>
      </c>
      <c r="I544" s="300"/>
      <c r="J544" s="312"/>
    </row>
    <row r="545" spans="1:10" x14ac:dyDescent="0.25">
      <c r="A545" s="303"/>
      <c r="B545" s="305"/>
      <c r="C545" s="305"/>
      <c r="D545" s="307"/>
      <c r="E545" s="285"/>
      <c r="F545" s="285"/>
      <c r="G545" s="256" t="s">
        <v>39</v>
      </c>
      <c r="H545" s="68">
        <f>510+30</f>
        <v>540</v>
      </c>
      <c r="I545" s="300"/>
      <c r="J545" s="312"/>
    </row>
    <row r="546" spans="1:10" ht="15.75" thickBot="1" x14ac:dyDescent="0.3">
      <c r="A546" s="303"/>
      <c r="B546" s="305"/>
      <c r="C546" s="305"/>
      <c r="D546" s="307"/>
      <c r="E546" s="296"/>
      <c r="F546" s="296"/>
      <c r="G546" s="257" t="s">
        <v>41</v>
      </c>
      <c r="H546" s="88" t="e">
        <f>NA()</f>
        <v>#N/A</v>
      </c>
      <c r="I546" s="300"/>
      <c r="J546" s="312"/>
    </row>
    <row r="547" spans="1:10" x14ac:dyDescent="0.25">
      <c r="A547" s="303"/>
      <c r="B547" s="305"/>
      <c r="C547" s="305"/>
      <c r="D547" s="293"/>
      <c r="E547" s="284">
        <f>F542+1</f>
        <v>43050</v>
      </c>
      <c r="F547" s="284">
        <v>43091</v>
      </c>
      <c r="G547" s="51" t="s">
        <v>154</v>
      </c>
      <c r="H547" s="67" t="e">
        <f>NA()</f>
        <v>#N/A</v>
      </c>
      <c r="I547" s="300"/>
      <c r="J547" s="312"/>
    </row>
    <row r="548" spans="1:10" x14ac:dyDescent="0.25">
      <c r="A548" s="303"/>
      <c r="B548" s="305"/>
      <c r="C548" s="305"/>
      <c r="D548" s="293"/>
      <c r="E548" s="285"/>
      <c r="F548" s="285"/>
      <c r="G548" s="7" t="s">
        <v>153</v>
      </c>
      <c r="H548" s="68" t="e">
        <f>NA()</f>
        <v>#N/A</v>
      </c>
      <c r="I548" s="300"/>
      <c r="J548" s="312"/>
    </row>
    <row r="549" spans="1:10" x14ac:dyDescent="0.25">
      <c r="A549" s="303"/>
      <c r="B549" s="305"/>
      <c r="C549" s="305"/>
      <c r="D549" s="293"/>
      <c r="E549" s="285"/>
      <c r="F549" s="285"/>
      <c r="G549" s="256" t="s">
        <v>40</v>
      </c>
      <c r="H549" s="68">
        <f>440/2+30</f>
        <v>250</v>
      </c>
      <c r="I549" s="300"/>
      <c r="J549" s="312"/>
    </row>
    <row r="550" spans="1:10" x14ac:dyDescent="0.25">
      <c r="A550" s="303"/>
      <c r="B550" s="305"/>
      <c r="C550" s="305"/>
      <c r="D550" s="293"/>
      <c r="E550" s="285"/>
      <c r="F550" s="285"/>
      <c r="G550" s="256" t="s">
        <v>39</v>
      </c>
      <c r="H550" s="68">
        <f>440+30</f>
        <v>470</v>
      </c>
      <c r="I550" s="300"/>
      <c r="J550" s="312"/>
    </row>
    <row r="551" spans="1:10" ht="15.75" thickBot="1" x14ac:dyDescent="0.3">
      <c r="A551" s="303"/>
      <c r="B551" s="305"/>
      <c r="C551" s="305"/>
      <c r="D551" s="293"/>
      <c r="E551" s="286"/>
      <c r="F551" s="286"/>
      <c r="G551" s="257" t="s">
        <v>41</v>
      </c>
      <c r="H551" s="88" t="e">
        <f>NA()</f>
        <v>#N/A</v>
      </c>
      <c r="I551" s="300"/>
      <c r="J551" s="312"/>
    </row>
    <row r="552" spans="1:10" x14ac:dyDescent="0.25">
      <c r="A552" s="303"/>
      <c r="B552" s="305"/>
      <c r="C552" s="305"/>
      <c r="D552" s="361"/>
      <c r="E552" s="284">
        <f>F547+1</f>
        <v>43092</v>
      </c>
      <c r="F552" s="284">
        <v>43105</v>
      </c>
      <c r="G552" s="51" t="s">
        <v>154</v>
      </c>
      <c r="H552" s="67" t="e">
        <f>NA()</f>
        <v>#N/A</v>
      </c>
      <c r="I552" s="300"/>
      <c r="J552" s="312"/>
    </row>
    <row r="553" spans="1:10" x14ac:dyDescent="0.25">
      <c r="A553" s="303"/>
      <c r="B553" s="305"/>
      <c r="C553" s="305"/>
      <c r="D553" s="361"/>
      <c r="E553" s="285"/>
      <c r="F553" s="285"/>
      <c r="G553" s="7" t="s">
        <v>153</v>
      </c>
      <c r="H553" s="68" t="e">
        <f>NA()</f>
        <v>#N/A</v>
      </c>
      <c r="I553" s="300"/>
      <c r="J553" s="312"/>
    </row>
    <row r="554" spans="1:10" x14ac:dyDescent="0.25">
      <c r="A554" s="303"/>
      <c r="B554" s="305"/>
      <c r="C554" s="305"/>
      <c r="D554" s="361"/>
      <c r="E554" s="285"/>
      <c r="F554" s="285"/>
      <c r="G554" s="256" t="s">
        <v>40</v>
      </c>
      <c r="H554" s="68">
        <f>H544</f>
        <v>285</v>
      </c>
      <c r="I554" s="300"/>
      <c r="J554" s="312"/>
    </row>
    <row r="555" spans="1:10" x14ac:dyDescent="0.25">
      <c r="A555" s="303"/>
      <c r="B555" s="305"/>
      <c r="C555" s="305"/>
      <c r="D555" s="361"/>
      <c r="E555" s="285"/>
      <c r="F555" s="285"/>
      <c r="G555" s="256" t="s">
        <v>39</v>
      </c>
      <c r="H555" s="68">
        <f>H545</f>
        <v>540</v>
      </c>
      <c r="I555" s="300"/>
      <c r="J555" s="312"/>
    </row>
    <row r="556" spans="1:10" ht="15.75" thickBot="1" x14ac:dyDescent="0.3">
      <c r="A556" s="303"/>
      <c r="B556" s="305"/>
      <c r="C556" s="305"/>
      <c r="D556" s="361"/>
      <c r="E556" s="286"/>
      <c r="F556" s="286"/>
      <c r="G556" s="257" t="s">
        <v>41</v>
      </c>
      <c r="H556" s="88" t="e">
        <f>NA()</f>
        <v>#N/A</v>
      </c>
      <c r="I556" s="300"/>
      <c r="J556" s="312"/>
    </row>
    <row r="557" spans="1:10" x14ac:dyDescent="0.25">
      <c r="A557" s="303"/>
      <c r="B557" s="305"/>
      <c r="C557" s="305"/>
      <c r="D557" s="361"/>
      <c r="E557" s="284">
        <f>F552+1</f>
        <v>43106</v>
      </c>
      <c r="F557" s="284">
        <v>43183</v>
      </c>
      <c r="G557" s="51" t="s">
        <v>154</v>
      </c>
      <c r="H557" s="67" t="e">
        <f>NA()</f>
        <v>#N/A</v>
      </c>
      <c r="I557" s="300"/>
      <c r="J557" s="312"/>
    </row>
    <row r="558" spans="1:10" x14ac:dyDescent="0.25">
      <c r="A558" s="303"/>
      <c r="B558" s="305"/>
      <c r="C558" s="305"/>
      <c r="D558" s="361"/>
      <c r="E558" s="285"/>
      <c r="F558" s="285"/>
      <c r="G558" s="7" t="s">
        <v>153</v>
      </c>
      <c r="H558" s="68" t="e">
        <f>NA()</f>
        <v>#N/A</v>
      </c>
      <c r="I558" s="300"/>
      <c r="J558" s="312"/>
    </row>
    <row r="559" spans="1:10" x14ac:dyDescent="0.25">
      <c r="A559" s="303"/>
      <c r="B559" s="305"/>
      <c r="C559" s="305"/>
      <c r="D559" s="361"/>
      <c r="E559" s="285"/>
      <c r="F559" s="285"/>
      <c r="G559" s="256" t="s">
        <v>40</v>
      </c>
      <c r="H559" s="68">
        <f>H549</f>
        <v>250</v>
      </c>
      <c r="I559" s="300"/>
      <c r="J559" s="312"/>
    </row>
    <row r="560" spans="1:10" x14ac:dyDescent="0.25">
      <c r="A560" s="303"/>
      <c r="B560" s="305"/>
      <c r="C560" s="305"/>
      <c r="D560" s="361"/>
      <c r="E560" s="285"/>
      <c r="F560" s="285"/>
      <c r="G560" s="256" t="s">
        <v>39</v>
      </c>
      <c r="H560" s="68">
        <f>H550</f>
        <v>470</v>
      </c>
      <c r="I560" s="300"/>
      <c r="J560" s="312"/>
    </row>
    <row r="561" spans="1:10" ht="15.75" thickBot="1" x14ac:dyDescent="0.3">
      <c r="A561" s="303"/>
      <c r="B561" s="305"/>
      <c r="C561" s="305"/>
      <c r="D561" s="361"/>
      <c r="E561" s="286"/>
      <c r="F561" s="286"/>
      <c r="G561" s="257" t="s">
        <v>41</v>
      </c>
      <c r="H561" s="88" t="e">
        <f>NA()</f>
        <v>#N/A</v>
      </c>
      <c r="I561" s="300"/>
      <c r="J561" s="312"/>
    </row>
    <row r="562" spans="1:10" x14ac:dyDescent="0.25">
      <c r="A562" s="303"/>
      <c r="B562" s="305"/>
      <c r="C562" s="305"/>
      <c r="D562" s="293"/>
      <c r="E562" s="284">
        <f>F557+1</f>
        <v>43184</v>
      </c>
      <c r="F562" s="284">
        <v>43191</v>
      </c>
      <c r="G562" s="51" t="s">
        <v>154</v>
      </c>
      <c r="H562" s="67" t="e">
        <f>NA()</f>
        <v>#N/A</v>
      </c>
      <c r="I562" s="300"/>
      <c r="J562" s="312"/>
    </row>
    <row r="563" spans="1:10" x14ac:dyDescent="0.25">
      <c r="A563" s="303"/>
      <c r="B563" s="305"/>
      <c r="C563" s="305"/>
      <c r="D563" s="293"/>
      <c r="E563" s="285"/>
      <c r="F563" s="285"/>
      <c r="G563" s="7" t="s">
        <v>153</v>
      </c>
      <c r="H563" s="68" t="e">
        <f>NA()</f>
        <v>#N/A</v>
      </c>
      <c r="I563" s="300"/>
      <c r="J563" s="312"/>
    </row>
    <row r="564" spans="1:10" x14ac:dyDescent="0.25">
      <c r="A564" s="303"/>
      <c r="B564" s="305"/>
      <c r="C564" s="305"/>
      <c r="D564" s="293"/>
      <c r="E564" s="285"/>
      <c r="F564" s="285"/>
      <c r="G564" s="256" t="s">
        <v>40</v>
      </c>
      <c r="H564" s="68">
        <f>H554</f>
        <v>285</v>
      </c>
      <c r="I564" s="300"/>
      <c r="J564" s="312"/>
    </row>
    <row r="565" spans="1:10" x14ac:dyDescent="0.25">
      <c r="A565" s="303"/>
      <c r="B565" s="305"/>
      <c r="C565" s="305"/>
      <c r="D565" s="293"/>
      <c r="E565" s="285"/>
      <c r="F565" s="285"/>
      <c r="G565" s="256" t="s">
        <v>39</v>
      </c>
      <c r="H565" s="68">
        <f>H555</f>
        <v>540</v>
      </c>
      <c r="I565" s="300"/>
      <c r="J565" s="312"/>
    </row>
    <row r="566" spans="1:10" ht="15.75" thickBot="1" x14ac:dyDescent="0.3">
      <c r="A566" s="303"/>
      <c r="B566" s="305"/>
      <c r="C566" s="305"/>
      <c r="D566" s="293"/>
      <c r="E566" s="286"/>
      <c r="F566" s="286"/>
      <c r="G566" s="257" t="s">
        <v>41</v>
      </c>
      <c r="H566" s="88" t="e">
        <f>NA()</f>
        <v>#N/A</v>
      </c>
      <c r="I566" s="300"/>
      <c r="J566" s="312"/>
    </row>
    <row r="567" spans="1:10" x14ac:dyDescent="0.25">
      <c r="A567" s="303"/>
      <c r="B567" s="305"/>
      <c r="C567" s="305"/>
      <c r="D567" s="293"/>
      <c r="E567" s="284">
        <f>F562+1</f>
        <v>43192</v>
      </c>
      <c r="F567" s="284">
        <v>43220</v>
      </c>
      <c r="G567" s="51" t="s">
        <v>154</v>
      </c>
      <c r="H567" s="67" t="e">
        <f>NA()</f>
        <v>#N/A</v>
      </c>
      <c r="I567" s="300"/>
      <c r="J567" s="312"/>
    </row>
    <row r="568" spans="1:10" x14ac:dyDescent="0.25">
      <c r="A568" s="303"/>
      <c r="B568" s="305"/>
      <c r="C568" s="305"/>
      <c r="D568" s="293"/>
      <c r="E568" s="285"/>
      <c r="F568" s="285"/>
      <c r="G568" s="7" t="s">
        <v>153</v>
      </c>
      <c r="H568" s="68" t="e">
        <f>NA()</f>
        <v>#N/A</v>
      </c>
      <c r="I568" s="300"/>
      <c r="J568" s="312"/>
    </row>
    <row r="569" spans="1:10" x14ac:dyDescent="0.25">
      <c r="A569" s="303"/>
      <c r="B569" s="305"/>
      <c r="C569" s="305"/>
      <c r="D569" s="293"/>
      <c r="E569" s="285"/>
      <c r="F569" s="285"/>
      <c r="G569" s="256" t="s">
        <v>40</v>
      </c>
      <c r="H569" s="68">
        <f>H559</f>
        <v>250</v>
      </c>
      <c r="I569" s="300"/>
      <c r="J569" s="312"/>
    </row>
    <row r="570" spans="1:10" x14ac:dyDescent="0.25">
      <c r="A570" s="303"/>
      <c r="B570" s="305"/>
      <c r="C570" s="305"/>
      <c r="D570" s="293"/>
      <c r="E570" s="285"/>
      <c r="F570" s="285"/>
      <c r="G570" s="256" t="s">
        <v>39</v>
      </c>
      <c r="H570" s="68">
        <f>H560</f>
        <v>470</v>
      </c>
      <c r="I570" s="300"/>
      <c r="J570" s="312"/>
    </row>
    <row r="571" spans="1:10" ht="15.75" thickBot="1" x14ac:dyDescent="0.3">
      <c r="A571" s="303"/>
      <c r="B571" s="305"/>
      <c r="C571" s="305"/>
      <c r="D571" s="293"/>
      <c r="E571" s="286"/>
      <c r="F571" s="286"/>
      <c r="G571" s="257" t="s">
        <v>41</v>
      </c>
      <c r="H571" s="88" t="e">
        <f>NA()</f>
        <v>#N/A</v>
      </c>
      <c r="I571" s="300"/>
      <c r="J571" s="312"/>
    </row>
    <row r="572" spans="1:10" x14ac:dyDescent="0.25">
      <c r="A572" s="303"/>
      <c r="B572" s="305"/>
      <c r="C572" s="305"/>
      <c r="D572" s="291" t="s">
        <v>371</v>
      </c>
      <c r="E572" s="298">
        <v>43040</v>
      </c>
      <c r="F572" s="298">
        <v>43049</v>
      </c>
      <c r="G572" s="11" t="s">
        <v>154</v>
      </c>
      <c r="H572" s="67">
        <v>60</v>
      </c>
      <c r="I572" s="299" t="s">
        <v>373</v>
      </c>
      <c r="J572" s="312"/>
    </row>
    <row r="573" spans="1:10" x14ac:dyDescent="0.25">
      <c r="A573" s="303"/>
      <c r="B573" s="305"/>
      <c r="C573" s="305"/>
      <c r="D573" s="306"/>
      <c r="E573" s="285"/>
      <c r="F573" s="285"/>
      <c r="G573" s="7" t="s">
        <v>153</v>
      </c>
      <c r="H573" s="68" t="e">
        <f>NA()</f>
        <v>#N/A</v>
      </c>
      <c r="I573" s="300"/>
      <c r="J573" s="312"/>
    </row>
    <row r="574" spans="1:10" x14ac:dyDescent="0.25">
      <c r="A574" s="303"/>
      <c r="B574" s="305"/>
      <c r="C574" s="305"/>
      <c r="D574" s="307"/>
      <c r="E574" s="285"/>
      <c r="F574" s="285"/>
      <c r="G574" s="256" t="s">
        <v>40</v>
      </c>
      <c r="H574" s="68">
        <f>550/2+30</f>
        <v>305</v>
      </c>
      <c r="I574" s="300"/>
      <c r="J574" s="312"/>
    </row>
    <row r="575" spans="1:10" x14ac:dyDescent="0.25">
      <c r="A575" s="303"/>
      <c r="B575" s="305"/>
      <c r="C575" s="305"/>
      <c r="D575" s="307"/>
      <c r="E575" s="285"/>
      <c r="F575" s="285"/>
      <c r="G575" s="256" t="s">
        <v>39</v>
      </c>
      <c r="H575" s="68">
        <f>550+30</f>
        <v>580</v>
      </c>
      <c r="I575" s="300"/>
      <c r="J575" s="312"/>
    </row>
    <row r="576" spans="1:10" ht="15.75" thickBot="1" x14ac:dyDescent="0.3">
      <c r="A576" s="303"/>
      <c r="B576" s="305"/>
      <c r="C576" s="305"/>
      <c r="D576" s="307"/>
      <c r="E576" s="296"/>
      <c r="F576" s="296"/>
      <c r="G576" s="257" t="s">
        <v>41</v>
      </c>
      <c r="H576" s="88">
        <f>(90+550*2)/3+30</f>
        <v>426.66666666666669</v>
      </c>
      <c r="I576" s="300"/>
      <c r="J576" s="312"/>
    </row>
    <row r="577" spans="1:10" x14ac:dyDescent="0.25">
      <c r="A577" s="303"/>
      <c r="B577" s="305"/>
      <c r="C577" s="305"/>
      <c r="D577" s="307"/>
      <c r="E577" s="284">
        <f>F572+1</f>
        <v>43050</v>
      </c>
      <c r="F577" s="284">
        <v>43091</v>
      </c>
      <c r="G577" s="51" t="s">
        <v>154</v>
      </c>
      <c r="H577" s="67">
        <v>60</v>
      </c>
      <c r="I577" s="300"/>
      <c r="J577" s="312"/>
    </row>
    <row r="578" spans="1:10" x14ac:dyDescent="0.25">
      <c r="A578" s="303"/>
      <c r="B578" s="305"/>
      <c r="C578" s="305"/>
      <c r="D578" s="307"/>
      <c r="E578" s="285"/>
      <c r="F578" s="285"/>
      <c r="G578" s="7" t="s">
        <v>153</v>
      </c>
      <c r="H578" s="68" t="e">
        <f>NA()</f>
        <v>#N/A</v>
      </c>
      <c r="I578" s="300"/>
      <c r="J578" s="312"/>
    </row>
    <row r="579" spans="1:10" x14ac:dyDescent="0.25">
      <c r="A579" s="303"/>
      <c r="B579" s="305"/>
      <c r="C579" s="305"/>
      <c r="D579" s="307"/>
      <c r="E579" s="285"/>
      <c r="F579" s="285"/>
      <c r="G579" s="256" t="s">
        <v>40</v>
      </c>
      <c r="H579" s="68">
        <f>470/2+30</f>
        <v>265</v>
      </c>
      <c r="I579" s="300"/>
      <c r="J579" s="312"/>
    </row>
    <row r="580" spans="1:10" x14ac:dyDescent="0.25">
      <c r="A580" s="303"/>
      <c r="B580" s="305"/>
      <c r="C580" s="305"/>
      <c r="D580" s="307"/>
      <c r="E580" s="285"/>
      <c r="F580" s="285"/>
      <c r="G580" s="256" t="s">
        <v>39</v>
      </c>
      <c r="H580" s="68">
        <f>470+30</f>
        <v>500</v>
      </c>
      <c r="I580" s="300"/>
      <c r="J580" s="312"/>
    </row>
    <row r="581" spans="1:10" ht="15.75" thickBot="1" x14ac:dyDescent="0.3">
      <c r="A581" s="303"/>
      <c r="B581" s="305"/>
      <c r="C581" s="305"/>
      <c r="D581" s="307"/>
      <c r="E581" s="286"/>
      <c r="F581" s="286"/>
      <c r="G581" s="257" t="s">
        <v>41</v>
      </c>
      <c r="H581" s="88">
        <f>(90+470*2)/3+30</f>
        <v>373.33333333333331</v>
      </c>
      <c r="I581" s="300"/>
      <c r="J581" s="312"/>
    </row>
    <row r="582" spans="1:10" x14ac:dyDescent="0.25">
      <c r="A582" s="303"/>
      <c r="B582" s="305"/>
      <c r="C582" s="305"/>
      <c r="D582" s="361"/>
      <c r="E582" s="284">
        <f>F577+1</f>
        <v>43092</v>
      </c>
      <c r="F582" s="284">
        <v>43105</v>
      </c>
      <c r="G582" s="51" t="s">
        <v>154</v>
      </c>
      <c r="H582" s="67">
        <v>60</v>
      </c>
      <c r="I582" s="300"/>
      <c r="J582" s="312"/>
    </row>
    <row r="583" spans="1:10" x14ac:dyDescent="0.25">
      <c r="A583" s="303"/>
      <c r="B583" s="305"/>
      <c r="C583" s="305"/>
      <c r="D583" s="361"/>
      <c r="E583" s="285"/>
      <c r="F583" s="285"/>
      <c r="G583" s="7" t="s">
        <v>153</v>
      </c>
      <c r="H583" s="68" t="e">
        <f>NA()</f>
        <v>#N/A</v>
      </c>
      <c r="I583" s="300"/>
      <c r="J583" s="312"/>
    </row>
    <row r="584" spans="1:10" x14ac:dyDescent="0.25">
      <c r="A584" s="303"/>
      <c r="B584" s="305"/>
      <c r="C584" s="305"/>
      <c r="D584" s="361"/>
      <c r="E584" s="285"/>
      <c r="F584" s="285"/>
      <c r="G584" s="256" t="s">
        <v>40</v>
      </c>
      <c r="H584" s="68">
        <f>H574</f>
        <v>305</v>
      </c>
      <c r="I584" s="300"/>
      <c r="J584" s="312"/>
    </row>
    <row r="585" spans="1:10" x14ac:dyDescent="0.25">
      <c r="A585" s="303"/>
      <c r="B585" s="305"/>
      <c r="C585" s="305"/>
      <c r="D585" s="361"/>
      <c r="E585" s="285"/>
      <c r="F585" s="285"/>
      <c r="G585" s="256" t="s">
        <v>39</v>
      </c>
      <c r="H585" s="68">
        <f>H575</f>
        <v>580</v>
      </c>
      <c r="I585" s="300"/>
      <c r="J585" s="312"/>
    </row>
    <row r="586" spans="1:10" ht="15.75" thickBot="1" x14ac:dyDescent="0.3">
      <c r="A586" s="303"/>
      <c r="B586" s="305"/>
      <c r="C586" s="305"/>
      <c r="D586" s="361"/>
      <c r="E586" s="286"/>
      <c r="F586" s="286"/>
      <c r="G586" s="257" t="s">
        <v>41</v>
      </c>
      <c r="H586" s="88">
        <f>H576</f>
        <v>426.66666666666669</v>
      </c>
      <c r="I586" s="300"/>
      <c r="J586" s="312"/>
    </row>
    <row r="587" spans="1:10" x14ac:dyDescent="0.25">
      <c r="A587" s="303"/>
      <c r="B587" s="305"/>
      <c r="C587" s="305"/>
      <c r="D587" s="361"/>
      <c r="E587" s="284">
        <f>F582+1</f>
        <v>43106</v>
      </c>
      <c r="F587" s="284">
        <v>43183</v>
      </c>
      <c r="G587" s="51" t="s">
        <v>154</v>
      </c>
      <c r="H587" s="67">
        <v>60</v>
      </c>
      <c r="I587" s="300"/>
      <c r="J587" s="312"/>
    </row>
    <row r="588" spans="1:10" x14ac:dyDescent="0.25">
      <c r="A588" s="303"/>
      <c r="B588" s="305"/>
      <c r="C588" s="305"/>
      <c r="D588" s="361"/>
      <c r="E588" s="285"/>
      <c r="F588" s="285"/>
      <c r="G588" s="7" t="s">
        <v>153</v>
      </c>
      <c r="H588" s="68" t="e">
        <f>NA()</f>
        <v>#N/A</v>
      </c>
      <c r="I588" s="300"/>
      <c r="J588" s="312"/>
    </row>
    <row r="589" spans="1:10" x14ac:dyDescent="0.25">
      <c r="A589" s="303"/>
      <c r="B589" s="305"/>
      <c r="C589" s="305"/>
      <c r="D589" s="361"/>
      <c r="E589" s="285"/>
      <c r="F589" s="285"/>
      <c r="G589" s="256" t="s">
        <v>40</v>
      </c>
      <c r="H589" s="68">
        <f>H579</f>
        <v>265</v>
      </c>
      <c r="I589" s="300"/>
      <c r="J589" s="312"/>
    </row>
    <row r="590" spans="1:10" x14ac:dyDescent="0.25">
      <c r="A590" s="303"/>
      <c r="B590" s="305"/>
      <c r="C590" s="305"/>
      <c r="D590" s="361"/>
      <c r="E590" s="285"/>
      <c r="F590" s="285"/>
      <c r="G590" s="256" t="s">
        <v>39</v>
      </c>
      <c r="H590" s="68">
        <f>H580</f>
        <v>500</v>
      </c>
      <c r="I590" s="300"/>
      <c r="J590" s="312"/>
    </row>
    <row r="591" spans="1:10" ht="15.75" thickBot="1" x14ac:dyDescent="0.3">
      <c r="A591" s="303"/>
      <c r="B591" s="305"/>
      <c r="C591" s="305"/>
      <c r="D591" s="361"/>
      <c r="E591" s="286"/>
      <c r="F591" s="286"/>
      <c r="G591" s="257" t="s">
        <v>41</v>
      </c>
      <c r="H591" s="88">
        <f>H581</f>
        <v>373.33333333333331</v>
      </c>
      <c r="I591" s="300"/>
      <c r="J591" s="312"/>
    </row>
    <row r="592" spans="1:10" x14ac:dyDescent="0.25">
      <c r="A592" s="303"/>
      <c r="B592" s="305"/>
      <c r="C592" s="305"/>
      <c r="D592" s="293"/>
      <c r="E592" s="284">
        <f>F587+1</f>
        <v>43184</v>
      </c>
      <c r="F592" s="284">
        <v>43191</v>
      </c>
      <c r="G592" s="51" t="s">
        <v>154</v>
      </c>
      <c r="H592" s="67">
        <v>60</v>
      </c>
      <c r="I592" s="300"/>
      <c r="J592" s="312"/>
    </row>
    <row r="593" spans="1:10" x14ac:dyDescent="0.25">
      <c r="A593" s="303"/>
      <c r="B593" s="305"/>
      <c r="C593" s="305"/>
      <c r="D593" s="293"/>
      <c r="E593" s="285"/>
      <c r="F593" s="285"/>
      <c r="G593" s="7" t="s">
        <v>153</v>
      </c>
      <c r="H593" s="68" t="e">
        <f>NA()</f>
        <v>#N/A</v>
      </c>
      <c r="I593" s="300"/>
      <c r="J593" s="312"/>
    </row>
    <row r="594" spans="1:10" x14ac:dyDescent="0.25">
      <c r="A594" s="303"/>
      <c r="B594" s="305"/>
      <c r="C594" s="305"/>
      <c r="D594" s="293"/>
      <c r="E594" s="285"/>
      <c r="F594" s="285"/>
      <c r="G594" s="256" t="s">
        <v>40</v>
      </c>
      <c r="H594" s="68">
        <f>H584</f>
        <v>305</v>
      </c>
      <c r="I594" s="300"/>
      <c r="J594" s="312"/>
    </row>
    <row r="595" spans="1:10" x14ac:dyDescent="0.25">
      <c r="A595" s="303"/>
      <c r="B595" s="305"/>
      <c r="C595" s="305"/>
      <c r="D595" s="293"/>
      <c r="E595" s="285"/>
      <c r="F595" s="285"/>
      <c r="G595" s="256" t="s">
        <v>39</v>
      </c>
      <c r="H595" s="68">
        <f>H585</f>
        <v>580</v>
      </c>
      <c r="I595" s="300"/>
      <c r="J595" s="312"/>
    </row>
    <row r="596" spans="1:10" ht="15.75" thickBot="1" x14ac:dyDescent="0.3">
      <c r="A596" s="303"/>
      <c r="B596" s="305"/>
      <c r="C596" s="305"/>
      <c r="D596" s="293"/>
      <c r="E596" s="286"/>
      <c r="F596" s="286"/>
      <c r="G596" s="257" t="s">
        <v>41</v>
      </c>
      <c r="H596" s="88">
        <f>H586</f>
        <v>426.66666666666669</v>
      </c>
      <c r="I596" s="300"/>
      <c r="J596" s="312"/>
    </row>
    <row r="597" spans="1:10" x14ac:dyDescent="0.25">
      <c r="A597" s="303"/>
      <c r="B597" s="305"/>
      <c r="C597" s="305"/>
      <c r="D597" s="293"/>
      <c r="E597" s="284">
        <f>F592+1</f>
        <v>43192</v>
      </c>
      <c r="F597" s="284">
        <v>43220</v>
      </c>
      <c r="G597" s="51" t="s">
        <v>154</v>
      </c>
      <c r="H597" s="67">
        <v>60</v>
      </c>
      <c r="I597" s="300"/>
      <c r="J597" s="312"/>
    </row>
    <row r="598" spans="1:10" x14ac:dyDescent="0.25">
      <c r="A598" s="303"/>
      <c r="B598" s="305"/>
      <c r="C598" s="305"/>
      <c r="D598" s="293"/>
      <c r="E598" s="285"/>
      <c r="F598" s="285"/>
      <c r="G598" s="7" t="s">
        <v>153</v>
      </c>
      <c r="H598" s="68" t="e">
        <f>NA()</f>
        <v>#N/A</v>
      </c>
      <c r="I598" s="300"/>
      <c r="J598" s="312"/>
    </row>
    <row r="599" spans="1:10" x14ac:dyDescent="0.25">
      <c r="A599" s="303"/>
      <c r="B599" s="305"/>
      <c r="C599" s="305"/>
      <c r="D599" s="293"/>
      <c r="E599" s="285"/>
      <c r="F599" s="285"/>
      <c r="G599" s="256" t="s">
        <v>40</v>
      </c>
      <c r="H599" s="68">
        <f>H589</f>
        <v>265</v>
      </c>
      <c r="I599" s="300"/>
      <c r="J599" s="312"/>
    </row>
    <row r="600" spans="1:10" x14ac:dyDescent="0.25">
      <c r="A600" s="303"/>
      <c r="B600" s="305"/>
      <c r="C600" s="305"/>
      <c r="D600" s="293"/>
      <c r="E600" s="285"/>
      <c r="F600" s="285"/>
      <c r="G600" s="256" t="s">
        <v>39</v>
      </c>
      <c r="H600" s="68">
        <f>H590</f>
        <v>500</v>
      </c>
      <c r="I600" s="300"/>
      <c r="J600" s="312"/>
    </row>
    <row r="601" spans="1:10" ht="15.75" thickBot="1" x14ac:dyDescent="0.3">
      <c r="A601" s="303"/>
      <c r="B601" s="305"/>
      <c r="C601" s="305"/>
      <c r="D601" s="293"/>
      <c r="E601" s="286"/>
      <c r="F601" s="286"/>
      <c r="G601" s="257" t="s">
        <v>41</v>
      </c>
      <c r="H601" s="88">
        <f>H591</f>
        <v>373.33333333333331</v>
      </c>
      <c r="I601" s="300"/>
      <c r="J601" s="312"/>
    </row>
    <row r="602" spans="1:10" x14ac:dyDescent="0.25">
      <c r="A602" s="303"/>
      <c r="B602" s="305"/>
      <c r="C602" s="305"/>
      <c r="D602" s="291" t="s">
        <v>374</v>
      </c>
      <c r="E602" s="298">
        <v>43040</v>
      </c>
      <c r="F602" s="298">
        <v>43049</v>
      </c>
      <c r="G602" s="11" t="s">
        <v>154</v>
      </c>
      <c r="H602" s="67">
        <v>60</v>
      </c>
      <c r="I602" s="299" t="s">
        <v>373</v>
      </c>
      <c r="J602" s="312"/>
    </row>
    <row r="603" spans="1:10" x14ac:dyDescent="0.25">
      <c r="A603" s="303"/>
      <c r="B603" s="305"/>
      <c r="C603" s="305"/>
      <c r="D603" s="306"/>
      <c r="E603" s="285"/>
      <c r="F603" s="285"/>
      <c r="G603" s="7" t="s">
        <v>153</v>
      </c>
      <c r="H603" s="68" t="e">
        <f>NA()</f>
        <v>#N/A</v>
      </c>
      <c r="I603" s="300"/>
      <c r="J603" s="312"/>
    </row>
    <row r="604" spans="1:10" x14ac:dyDescent="0.25">
      <c r="A604" s="303"/>
      <c r="B604" s="305"/>
      <c r="C604" s="305"/>
      <c r="D604" s="307"/>
      <c r="E604" s="285"/>
      <c r="F604" s="285"/>
      <c r="G604" s="256" t="s">
        <v>40</v>
      </c>
      <c r="H604" s="68">
        <f>580/2+30</f>
        <v>320</v>
      </c>
      <c r="I604" s="300"/>
      <c r="J604" s="312"/>
    </row>
    <row r="605" spans="1:10" x14ac:dyDescent="0.25">
      <c r="A605" s="303"/>
      <c r="B605" s="305"/>
      <c r="C605" s="305"/>
      <c r="D605" s="307"/>
      <c r="E605" s="285"/>
      <c r="F605" s="285"/>
      <c r="G605" s="256" t="s">
        <v>39</v>
      </c>
      <c r="H605" s="68">
        <f>580+30</f>
        <v>610</v>
      </c>
      <c r="I605" s="300"/>
      <c r="J605" s="312"/>
    </row>
    <row r="606" spans="1:10" ht="15.75" thickBot="1" x14ac:dyDescent="0.3">
      <c r="A606" s="303"/>
      <c r="B606" s="305"/>
      <c r="C606" s="305"/>
      <c r="D606" s="307"/>
      <c r="E606" s="296"/>
      <c r="F606" s="296"/>
      <c r="G606" s="257" t="s">
        <v>41</v>
      </c>
      <c r="H606" s="88">
        <f>(90+580*2)/3+30</f>
        <v>446.66666666666669</v>
      </c>
      <c r="I606" s="300"/>
      <c r="J606" s="312"/>
    </row>
    <row r="607" spans="1:10" x14ac:dyDescent="0.25">
      <c r="A607" s="303"/>
      <c r="B607" s="305"/>
      <c r="C607" s="305"/>
      <c r="D607" s="307"/>
      <c r="E607" s="284">
        <f>F602+1</f>
        <v>43050</v>
      </c>
      <c r="F607" s="284">
        <v>43091</v>
      </c>
      <c r="G607" s="51" t="s">
        <v>154</v>
      </c>
      <c r="H607" s="67">
        <v>60</v>
      </c>
      <c r="I607" s="300"/>
      <c r="J607" s="312"/>
    </row>
    <row r="608" spans="1:10" x14ac:dyDescent="0.25">
      <c r="A608" s="303"/>
      <c r="B608" s="305"/>
      <c r="C608" s="305"/>
      <c r="D608" s="307"/>
      <c r="E608" s="285"/>
      <c r="F608" s="285"/>
      <c r="G608" s="7" t="s">
        <v>153</v>
      </c>
      <c r="H608" s="68" t="e">
        <f>NA()</f>
        <v>#N/A</v>
      </c>
      <c r="I608" s="300"/>
      <c r="J608" s="312"/>
    </row>
    <row r="609" spans="1:10" x14ac:dyDescent="0.25">
      <c r="A609" s="303"/>
      <c r="B609" s="305"/>
      <c r="C609" s="305"/>
      <c r="D609" s="307"/>
      <c r="E609" s="285"/>
      <c r="F609" s="285"/>
      <c r="G609" s="256" t="s">
        <v>40</v>
      </c>
      <c r="H609" s="68">
        <f>510/2+30</f>
        <v>285</v>
      </c>
      <c r="I609" s="300"/>
      <c r="J609" s="312"/>
    </row>
    <row r="610" spans="1:10" x14ac:dyDescent="0.25">
      <c r="A610" s="303"/>
      <c r="B610" s="305"/>
      <c r="C610" s="305"/>
      <c r="D610" s="307"/>
      <c r="E610" s="285"/>
      <c r="F610" s="285"/>
      <c r="G610" s="256" t="s">
        <v>39</v>
      </c>
      <c r="H610" s="68">
        <f>510+30</f>
        <v>540</v>
      </c>
      <c r="I610" s="300"/>
      <c r="J610" s="312"/>
    </row>
    <row r="611" spans="1:10" ht="15.75" thickBot="1" x14ac:dyDescent="0.3">
      <c r="A611" s="303"/>
      <c r="B611" s="305"/>
      <c r="C611" s="305"/>
      <c r="D611" s="307"/>
      <c r="E611" s="286"/>
      <c r="F611" s="286"/>
      <c r="G611" s="257" t="s">
        <v>41</v>
      </c>
      <c r="H611" s="88">
        <f>(90+510*2)/3+30</f>
        <v>400</v>
      </c>
      <c r="I611" s="300"/>
      <c r="J611" s="312"/>
    </row>
    <row r="612" spans="1:10" x14ac:dyDescent="0.25">
      <c r="A612" s="303"/>
      <c r="B612" s="305"/>
      <c r="C612" s="305"/>
      <c r="D612" s="361"/>
      <c r="E612" s="284">
        <f>F607+1</f>
        <v>43092</v>
      </c>
      <c r="F612" s="284">
        <v>43105</v>
      </c>
      <c r="G612" s="51" t="s">
        <v>154</v>
      </c>
      <c r="H612" s="67">
        <v>60</v>
      </c>
      <c r="I612" s="300"/>
      <c r="J612" s="312"/>
    </row>
    <row r="613" spans="1:10" x14ac:dyDescent="0.25">
      <c r="A613" s="303"/>
      <c r="B613" s="305"/>
      <c r="C613" s="305"/>
      <c r="D613" s="361"/>
      <c r="E613" s="285"/>
      <c r="F613" s="285"/>
      <c r="G613" s="7" t="s">
        <v>153</v>
      </c>
      <c r="H613" s="68" t="e">
        <f>NA()</f>
        <v>#N/A</v>
      </c>
      <c r="I613" s="300"/>
      <c r="J613" s="312"/>
    </row>
    <row r="614" spans="1:10" x14ac:dyDescent="0.25">
      <c r="A614" s="303"/>
      <c r="B614" s="305"/>
      <c r="C614" s="305"/>
      <c r="D614" s="361"/>
      <c r="E614" s="285"/>
      <c r="F614" s="285"/>
      <c r="G614" s="256" t="s">
        <v>40</v>
      </c>
      <c r="H614" s="68">
        <f>H604</f>
        <v>320</v>
      </c>
      <c r="I614" s="300"/>
      <c r="J614" s="312"/>
    </row>
    <row r="615" spans="1:10" x14ac:dyDescent="0.25">
      <c r="A615" s="303"/>
      <c r="B615" s="305"/>
      <c r="C615" s="305"/>
      <c r="D615" s="361"/>
      <c r="E615" s="285"/>
      <c r="F615" s="285"/>
      <c r="G615" s="256" t="s">
        <v>39</v>
      </c>
      <c r="H615" s="68">
        <f>H605</f>
        <v>610</v>
      </c>
      <c r="I615" s="300"/>
      <c r="J615" s="312"/>
    </row>
    <row r="616" spans="1:10" ht="15.75" thickBot="1" x14ac:dyDescent="0.3">
      <c r="A616" s="303"/>
      <c r="B616" s="305"/>
      <c r="C616" s="305"/>
      <c r="D616" s="361"/>
      <c r="E616" s="286"/>
      <c r="F616" s="286"/>
      <c r="G616" s="257" t="s">
        <v>41</v>
      </c>
      <c r="H616" s="88">
        <f>H606</f>
        <v>446.66666666666669</v>
      </c>
      <c r="I616" s="300"/>
      <c r="J616" s="312"/>
    </row>
    <row r="617" spans="1:10" x14ac:dyDescent="0.25">
      <c r="A617" s="303"/>
      <c r="B617" s="305"/>
      <c r="C617" s="305"/>
      <c r="D617" s="361"/>
      <c r="E617" s="284">
        <f>F612+1</f>
        <v>43106</v>
      </c>
      <c r="F617" s="284">
        <v>43183</v>
      </c>
      <c r="G617" s="51" t="s">
        <v>154</v>
      </c>
      <c r="H617" s="67">
        <v>60</v>
      </c>
      <c r="I617" s="300"/>
      <c r="J617" s="312"/>
    </row>
    <row r="618" spans="1:10" x14ac:dyDescent="0.25">
      <c r="A618" s="303"/>
      <c r="B618" s="305"/>
      <c r="C618" s="305"/>
      <c r="D618" s="361"/>
      <c r="E618" s="285"/>
      <c r="F618" s="285"/>
      <c r="G618" s="7" t="s">
        <v>153</v>
      </c>
      <c r="H618" s="68" t="e">
        <f>NA()</f>
        <v>#N/A</v>
      </c>
      <c r="I618" s="300"/>
      <c r="J618" s="312"/>
    </row>
    <row r="619" spans="1:10" x14ac:dyDescent="0.25">
      <c r="A619" s="303"/>
      <c r="B619" s="305"/>
      <c r="C619" s="305"/>
      <c r="D619" s="361"/>
      <c r="E619" s="285"/>
      <c r="F619" s="285"/>
      <c r="G619" s="256" t="s">
        <v>40</v>
      </c>
      <c r="H619" s="68">
        <f>H609</f>
        <v>285</v>
      </c>
      <c r="I619" s="300"/>
      <c r="J619" s="312"/>
    </row>
    <row r="620" spans="1:10" x14ac:dyDescent="0.25">
      <c r="A620" s="303"/>
      <c r="B620" s="305"/>
      <c r="C620" s="305"/>
      <c r="D620" s="361"/>
      <c r="E620" s="285"/>
      <c r="F620" s="285"/>
      <c r="G620" s="256" t="s">
        <v>39</v>
      </c>
      <c r="H620" s="68">
        <f>H610</f>
        <v>540</v>
      </c>
      <c r="I620" s="300"/>
      <c r="J620" s="312"/>
    </row>
    <row r="621" spans="1:10" ht="15.75" thickBot="1" x14ac:dyDescent="0.3">
      <c r="A621" s="303"/>
      <c r="B621" s="305"/>
      <c r="C621" s="305"/>
      <c r="D621" s="361"/>
      <c r="E621" s="286"/>
      <c r="F621" s="286"/>
      <c r="G621" s="257" t="s">
        <v>41</v>
      </c>
      <c r="H621" s="88">
        <f>H611</f>
        <v>400</v>
      </c>
      <c r="I621" s="300"/>
      <c r="J621" s="312"/>
    </row>
    <row r="622" spans="1:10" x14ac:dyDescent="0.25">
      <c r="A622" s="303"/>
      <c r="B622" s="305"/>
      <c r="C622" s="305"/>
      <c r="D622" s="293"/>
      <c r="E622" s="284">
        <f>F617+1</f>
        <v>43184</v>
      </c>
      <c r="F622" s="284">
        <v>43191</v>
      </c>
      <c r="G622" s="51" t="s">
        <v>154</v>
      </c>
      <c r="H622" s="67">
        <v>60</v>
      </c>
      <c r="I622" s="300"/>
      <c r="J622" s="312"/>
    </row>
    <row r="623" spans="1:10" x14ac:dyDescent="0.25">
      <c r="A623" s="303"/>
      <c r="B623" s="305"/>
      <c r="C623" s="305"/>
      <c r="D623" s="293"/>
      <c r="E623" s="285"/>
      <c r="F623" s="285"/>
      <c r="G623" s="7" t="s">
        <v>153</v>
      </c>
      <c r="H623" s="68" t="e">
        <f>NA()</f>
        <v>#N/A</v>
      </c>
      <c r="I623" s="300"/>
      <c r="J623" s="312"/>
    </row>
    <row r="624" spans="1:10" x14ac:dyDescent="0.25">
      <c r="A624" s="303"/>
      <c r="B624" s="305"/>
      <c r="C624" s="305"/>
      <c r="D624" s="293"/>
      <c r="E624" s="285"/>
      <c r="F624" s="285"/>
      <c r="G624" s="256" t="s">
        <v>40</v>
      </c>
      <c r="H624" s="68">
        <f>H614</f>
        <v>320</v>
      </c>
      <c r="I624" s="300"/>
      <c r="J624" s="312"/>
    </row>
    <row r="625" spans="1:10" x14ac:dyDescent="0.25">
      <c r="A625" s="303"/>
      <c r="B625" s="305"/>
      <c r="C625" s="305"/>
      <c r="D625" s="293"/>
      <c r="E625" s="285"/>
      <c r="F625" s="285"/>
      <c r="G625" s="256" t="s">
        <v>39</v>
      </c>
      <c r="H625" s="68">
        <f>H615</f>
        <v>610</v>
      </c>
      <c r="I625" s="300"/>
      <c r="J625" s="312"/>
    </row>
    <row r="626" spans="1:10" ht="15.75" thickBot="1" x14ac:dyDescent="0.3">
      <c r="A626" s="303"/>
      <c r="B626" s="305"/>
      <c r="C626" s="305"/>
      <c r="D626" s="293"/>
      <c r="E626" s="286"/>
      <c r="F626" s="286"/>
      <c r="G626" s="257" t="s">
        <v>41</v>
      </c>
      <c r="H626" s="88">
        <f>H616</f>
        <v>446.66666666666669</v>
      </c>
      <c r="I626" s="300"/>
      <c r="J626" s="312"/>
    </row>
    <row r="627" spans="1:10" x14ac:dyDescent="0.25">
      <c r="A627" s="303"/>
      <c r="B627" s="305"/>
      <c r="C627" s="305"/>
      <c r="D627" s="293"/>
      <c r="E627" s="284">
        <f>F622+1</f>
        <v>43192</v>
      </c>
      <c r="F627" s="284">
        <v>43220</v>
      </c>
      <c r="G627" s="51" t="s">
        <v>154</v>
      </c>
      <c r="H627" s="67">
        <v>60</v>
      </c>
      <c r="I627" s="300"/>
      <c r="J627" s="312"/>
    </row>
    <row r="628" spans="1:10" x14ac:dyDescent="0.25">
      <c r="A628" s="303"/>
      <c r="B628" s="305"/>
      <c r="C628" s="305"/>
      <c r="D628" s="293"/>
      <c r="E628" s="285"/>
      <c r="F628" s="285"/>
      <c r="G628" s="7" t="s">
        <v>153</v>
      </c>
      <c r="H628" s="68" t="e">
        <f>NA()</f>
        <v>#N/A</v>
      </c>
      <c r="I628" s="300"/>
      <c r="J628" s="312"/>
    </row>
    <row r="629" spans="1:10" x14ac:dyDescent="0.25">
      <c r="A629" s="303"/>
      <c r="B629" s="305"/>
      <c r="C629" s="305"/>
      <c r="D629" s="293"/>
      <c r="E629" s="285"/>
      <c r="F629" s="285"/>
      <c r="G629" s="256" t="s">
        <v>40</v>
      </c>
      <c r="H629" s="68">
        <f>H619</f>
        <v>285</v>
      </c>
      <c r="I629" s="300"/>
      <c r="J629" s="312"/>
    </row>
    <row r="630" spans="1:10" x14ac:dyDescent="0.25">
      <c r="A630" s="303"/>
      <c r="B630" s="305"/>
      <c r="C630" s="305"/>
      <c r="D630" s="293"/>
      <c r="E630" s="285"/>
      <c r="F630" s="285"/>
      <c r="G630" s="256" t="s">
        <v>39</v>
      </c>
      <c r="H630" s="68">
        <f>H620</f>
        <v>540</v>
      </c>
      <c r="I630" s="300"/>
      <c r="J630" s="312"/>
    </row>
    <row r="631" spans="1:10" ht="15.75" thickBot="1" x14ac:dyDescent="0.3">
      <c r="A631" s="303"/>
      <c r="B631" s="305"/>
      <c r="C631" s="305"/>
      <c r="D631" s="293"/>
      <c r="E631" s="286"/>
      <c r="F631" s="286"/>
      <c r="G631" s="257" t="s">
        <v>41</v>
      </c>
      <c r="H631" s="88">
        <f>H621</f>
        <v>400</v>
      </c>
      <c r="I631" s="300"/>
      <c r="J631" s="312"/>
    </row>
    <row r="632" spans="1:10" x14ac:dyDescent="0.25">
      <c r="A632" s="303"/>
      <c r="B632" s="305"/>
      <c r="C632" s="305"/>
      <c r="D632" s="293"/>
      <c r="E632" s="284">
        <f>F627+1</f>
        <v>43221</v>
      </c>
      <c r="F632" s="284">
        <v>43220</v>
      </c>
      <c r="G632" s="51" t="s">
        <v>154</v>
      </c>
      <c r="H632" s="67" t="e">
        <f>NA()</f>
        <v>#N/A</v>
      </c>
      <c r="I632" s="300"/>
      <c r="J632" s="312"/>
    </row>
    <row r="633" spans="1:10" x14ac:dyDescent="0.25">
      <c r="A633" s="303"/>
      <c r="B633" s="305"/>
      <c r="C633" s="305"/>
      <c r="D633" s="293"/>
      <c r="E633" s="285"/>
      <c r="F633" s="285"/>
      <c r="G633" s="7" t="s">
        <v>153</v>
      </c>
      <c r="H633" s="68" t="e">
        <f>NA()</f>
        <v>#N/A</v>
      </c>
      <c r="I633" s="300"/>
      <c r="J633" s="312"/>
    </row>
    <row r="634" spans="1:10" x14ac:dyDescent="0.25">
      <c r="A634" s="303"/>
      <c r="B634" s="305"/>
      <c r="C634" s="305"/>
      <c r="D634" s="293"/>
      <c r="E634" s="285"/>
      <c r="F634" s="285"/>
      <c r="G634" s="256" t="s">
        <v>40</v>
      </c>
      <c r="H634" s="68">
        <f>H624</f>
        <v>320</v>
      </c>
      <c r="I634" s="300"/>
      <c r="J634" s="312"/>
    </row>
    <row r="635" spans="1:10" x14ac:dyDescent="0.25">
      <c r="A635" s="303"/>
      <c r="B635" s="305"/>
      <c r="C635" s="305"/>
      <c r="D635" s="293"/>
      <c r="E635" s="285"/>
      <c r="F635" s="285"/>
      <c r="G635" s="256" t="s">
        <v>39</v>
      </c>
      <c r="H635" s="68">
        <f>H625</f>
        <v>610</v>
      </c>
      <c r="I635" s="300"/>
      <c r="J635" s="312"/>
    </row>
    <row r="636" spans="1:10" ht="15.75" thickBot="1" x14ac:dyDescent="0.3">
      <c r="A636" s="303"/>
      <c r="B636" s="305"/>
      <c r="C636" s="305"/>
      <c r="D636" s="293"/>
      <c r="E636" s="286"/>
      <c r="F636" s="286"/>
      <c r="G636" s="257" t="s">
        <v>41</v>
      </c>
      <c r="H636" s="88">
        <f>H626</f>
        <v>446.66666666666669</v>
      </c>
      <c r="I636" s="300"/>
      <c r="J636" s="312"/>
    </row>
    <row r="637" spans="1:10" x14ac:dyDescent="0.25">
      <c r="A637" s="302" t="s">
        <v>51</v>
      </c>
      <c r="B637" s="304" t="s">
        <v>37</v>
      </c>
      <c r="C637" s="304" t="s">
        <v>157</v>
      </c>
      <c r="D637" s="291" t="s">
        <v>38</v>
      </c>
      <c r="E637" s="298">
        <v>43040</v>
      </c>
      <c r="F637" s="298">
        <v>43092</v>
      </c>
      <c r="G637" s="11" t="s">
        <v>154</v>
      </c>
      <c r="H637" s="67" t="e">
        <f>NA()</f>
        <v>#N/A</v>
      </c>
      <c r="I637" s="299"/>
      <c r="J637" s="311"/>
    </row>
    <row r="638" spans="1:10" x14ac:dyDescent="0.25">
      <c r="A638" s="303"/>
      <c r="B638" s="305"/>
      <c r="C638" s="305"/>
      <c r="D638" s="306"/>
      <c r="E638" s="285"/>
      <c r="F638" s="285"/>
      <c r="G638" s="7" t="s">
        <v>153</v>
      </c>
      <c r="H638" s="68" t="e">
        <f>NA()</f>
        <v>#N/A</v>
      </c>
      <c r="I638" s="300"/>
      <c r="J638" s="312"/>
    </row>
    <row r="639" spans="1:10" x14ac:dyDescent="0.25">
      <c r="A639" s="303"/>
      <c r="B639" s="305"/>
      <c r="C639" s="305"/>
      <c r="D639" s="307"/>
      <c r="E639" s="285"/>
      <c r="F639" s="285"/>
      <c r="G639" s="241" t="s">
        <v>40</v>
      </c>
      <c r="H639" s="68">
        <v>130</v>
      </c>
      <c r="I639" s="300"/>
      <c r="J639" s="312"/>
    </row>
    <row r="640" spans="1:10" x14ac:dyDescent="0.25">
      <c r="A640" s="303"/>
      <c r="B640" s="305"/>
      <c r="C640" s="305"/>
      <c r="D640" s="307"/>
      <c r="E640" s="285"/>
      <c r="F640" s="285"/>
      <c r="G640" s="241" t="s">
        <v>39</v>
      </c>
      <c r="H640" s="68">
        <f>H639+100</f>
        <v>230</v>
      </c>
      <c r="I640" s="300"/>
      <c r="J640" s="312"/>
    </row>
    <row r="641" spans="1:10" ht="15.75" thickBot="1" x14ac:dyDescent="0.3">
      <c r="A641" s="303"/>
      <c r="B641" s="305"/>
      <c r="C641" s="305"/>
      <c r="D641" s="307"/>
      <c r="E641" s="296"/>
      <c r="F641" s="296"/>
      <c r="G641" s="242" t="s">
        <v>41</v>
      </c>
      <c r="H641" s="88" t="e">
        <f>NA()</f>
        <v>#N/A</v>
      </c>
      <c r="I641" s="300"/>
      <c r="J641" s="312"/>
    </row>
    <row r="642" spans="1:10" x14ac:dyDescent="0.25">
      <c r="A642" s="303"/>
      <c r="B642" s="305"/>
      <c r="C642" s="305"/>
      <c r="D642" s="307"/>
      <c r="E642" s="284">
        <f>F637+1</f>
        <v>43093</v>
      </c>
      <c r="F642" s="284">
        <v>43094</v>
      </c>
      <c r="G642" s="51" t="s">
        <v>154</v>
      </c>
      <c r="H642" s="67" t="e">
        <f>NA()</f>
        <v>#N/A</v>
      </c>
      <c r="I642" s="300"/>
      <c r="J642" s="312"/>
    </row>
    <row r="643" spans="1:10" x14ac:dyDescent="0.25">
      <c r="A643" s="303"/>
      <c r="B643" s="305"/>
      <c r="C643" s="305"/>
      <c r="D643" s="307"/>
      <c r="E643" s="285"/>
      <c r="F643" s="285"/>
      <c r="G643" s="7" t="s">
        <v>153</v>
      </c>
      <c r="H643" s="68" t="e">
        <f>NA()</f>
        <v>#N/A</v>
      </c>
      <c r="I643" s="300"/>
      <c r="J643" s="312"/>
    </row>
    <row r="644" spans="1:10" x14ac:dyDescent="0.25">
      <c r="A644" s="303"/>
      <c r="B644" s="305"/>
      <c r="C644" s="305"/>
      <c r="D644" s="307"/>
      <c r="E644" s="285"/>
      <c r="F644" s="285"/>
      <c r="G644" s="241" t="s">
        <v>40</v>
      </c>
      <c r="H644" s="68">
        <f>H639+25</f>
        <v>155</v>
      </c>
      <c r="I644" s="300"/>
      <c r="J644" s="312"/>
    </row>
    <row r="645" spans="1:10" x14ac:dyDescent="0.25">
      <c r="A645" s="303"/>
      <c r="B645" s="305"/>
      <c r="C645" s="305"/>
      <c r="D645" s="307"/>
      <c r="E645" s="285"/>
      <c r="F645" s="285"/>
      <c r="G645" s="241" t="s">
        <v>39</v>
      </c>
      <c r="H645" s="68">
        <f>H640+25</f>
        <v>255</v>
      </c>
      <c r="I645" s="300"/>
      <c r="J645" s="312"/>
    </row>
    <row r="646" spans="1:10" ht="15.75" thickBot="1" x14ac:dyDescent="0.3">
      <c r="A646" s="303"/>
      <c r="B646" s="305"/>
      <c r="C646" s="305"/>
      <c r="D646" s="307"/>
      <c r="E646" s="286"/>
      <c r="F646" s="286"/>
      <c r="G646" s="242" t="s">
        <v>41</v>
      </c>
      <c r="H646" s="88" t="e">
        <f>NA()</f>
        <v>#N/A</v>
      </c>
      <c r="I646" s="300"/>
      <c r="J646" s="312"/>
    </row>
    <row r="647" spans="1:10" x14ac:dyDescent="0.25">
      <c r="A647" s="303"/>
      <c r="B647" s="305"/>
      <c r="C647" s="305"/>
      <c r="D647" s="293"/>
      <c r="E647" s="284">
        <f>F642+1</f>
        <v>43095</v>
      </c>
      <c r="F647" s="284">
        <v>43099</v>
      </c>
      <c r="G647" s="51" t="s">
        <v>154</v>
      </c>
      <c r="H647" s="67" t="e">
        <f>NA()</f>
        <v>#N/A</v>
      </c>
      <c r="I647" s="300"/>
      <c r="J647" s="312"/>
    </row>
    <row r="648" spans="1:10" x14ac:dyDescent="0.25">
      <c r="A648" s="303"/>
      <c r="B648" s="305"/>
      <c r="C648" s="305"/>
      <c r="D648" s="293"/>
      <c r="E648" s="285"/>
      <c r="F648" s="285"/>
      <c r="G648" s="7" t="s">
        <v>153</v>
      </c>
      <c r="H648" s="68" t="e">
        <f>NA()</f>
        <v>#N/A</v>
      </c>
      <c r="I648" s="300"/>
      <c r="J648" s="312"/>
    </row>
    <row r="649" spans="1:10" x14ac:dyDescent="0.25">
      <c r="A649" s="303"/>
      <c r="B649" s="305"/>
      <c r="C649" s="305"/>
      <c r="D649" s="293"/>
      <c r="E649" s="285"/>
      <c r="F649" s="285"/>
      <c r="G649" s="241" t="s">
        <v>40</v>
      </c>
      <c r="H649" s="68">
        <f t="shared" ref="H649:H650" si="30">H639</f>
        <v>130</v>
      </c>
      <c r="I649" s="300"/>
      <c r="J649" s="312"/>
    </row>
    <row r="650" spans="1:10" x14ac:dyDescent="0.25">
      <c r="A650" s="303"/>
      <c r="B650" s="305"/>
      <c r="C650" s="305"/>
      <c r="D650" s="293"/>
      <c r="E650" s="285"/>
      <c r="F650" s="285"/>
      <c r="G650" s="241" t="s">
        <v>39</v>
      </c>
      <c r="H650" s="68">
        <f t="shared" si="30"/>
        <v>230</v>
      </c>
      <c r="I650" s="300"/>
      <c r="J650" s="312"/>
    </row>
    <row r="651" spans="1:10" ht="15.75" thickBot="1" x14ac:dyDescent="0.3">
      <c r="A651" s="303"/>
      <c r="B651" s="305"/>
      <c r="C651" s="305"/>
      <c r="D651" s="293"/>
      <c r="E651" s="286"/>
      <c r="F651" s="286"/>
      <c r="G651" s="242" t="s">
        <v>41</v>
      </c>
      <c r="H651" s="88" t="e">
        <f>NA()</f>
        <v>#N/A</v>
      </c>
      <c r="I651" s="300"/>
      <c r="J651" s="312"/>
    </row>
    <row r="652" spans="1:10" x14ac:dyDescent="0.25">
      <c r="A652" s="303"/>
      <c r="B652" s="305"/>
      <c r="C652" s="305"/>
      <c r="D652" s="293"/>
      <c r="E652" s="284">
        <f>F647+1</f>
        <v>43100</v>
      </c>
      <c r="F652" s="284">
        <v>43100</v>
      </c>
      <c r="G652" s="51" t="s">
        <v>154</v>
      </c>
      <c r="H652" s="67" t="e">
        <f>NA()</f>
        <v>#N/A</v>
      </c>
      <c r="I652" s="300"/>
      <c r="J652" s="312"/>
    </row>
    <row r="653" spans="1:10" x14ac:dyDescent="0.25">
      <c r="A653" s="303"/>
      <c r="B653" s="305"/>
      <c r="C653" s="305"/>
      <c r="D653" s="293"/>
      <c r="E653" s="285"/>
      <c r="F653" s="285"/>
      <c r="G653" s="7" t="s">
        <v>153</v>
      </c>
      <c r="H653" s="68" t="e">
        <f>NA()</f>
        <v>#N/A</v>
      </c>
      <c r="I653" s="300"/>
      <c r="J653" s="312"/>
    </row>
    <row r="654" spans="1:10" x14ac:dyDescent="0.25">
      <c r="A654" s="303"/>
      <c r="B654" s="305"/>
      <c r="C654" s="305"/>
      <c r="D654" s="293"/>
      <c r="E654" s="285"/>
      <c r="F654" s="285"/>
      <c r="G654" s="241" t="s">
        <v>40</v>
      </c>
      <c r="H654" s="68">
        <f t="shared" ref="H654:H655" si="31">H644</f>
        <v>155</v>
      </c>
      <c r="I654" s="300"/>
      <c r="J654" s="312"/>
    </row>
    <row r="655" spans="1:10" x14ac:dyDescent="0.25">
      <c r="A655" s="303"/>
      <c r="B655" s="305"/>
      <c r="C655" s="305"/>
      <c r="D655" s="293"/>
      <c r="E655" s="285"/>
      <c r="F655" s="285"/>
      <c r="G655" s="241" t="s">
        <v>39</v>
      </c>
      <c r="H655" s="68">
        <f t="shared" si="31"/>
        <v>255</v>
      </c>
      <c r="I655" s="300"/>
      <c r="J655" s="312"/>
    </row>
    <row r="656" spans="1:10" ht="15.75" thickBot="1" x14ac:dyDescent="0.3">
      <c r="A656" s="303"/>
      <c r="B656" s="305"/>
      <c r="C656" s="305"/>
      <c r="D656" s="293"/>
      <c r="E656" s="286"/>
      <c r="F656" s="286"/>
      <c r="G656" s="242" t="s">
        <v>41</v>
      </c>
      <c r="H656" s="88" t="e">
        <f>NA()</f>
        <v>#N/A</v>
      </c>
      <c r="I656" s="300"/>
      <c r="J656" s="312"/>
    </row>
    <row r="657" spans="1:10" x14ac:dyDescent="0.25">
      <c r="A657" s="303"/>
      <c r="B657" s="305"/>
      <c r="C657" s="305"/>
      <c r="D657" s="293"/>
      <c r="E657" s="284">
        <f>F652+1</f>
        <v>43101</v>
      </c>
      <c r="F657" s="284">
        <v>43220</v>
      </c>
      <c r="G657" s="51" t="s">
        <v>154</v>
      </c>
      <c r="H657" s="67" t="e">
        <f>NA()</f>
        <v>#N/A</v>
      </c>
      <c r="I657" s="300"/>
      <c r="J657" s="312"/>
    </row>
    <row r="658" spans="1:10" x14ac:dyDescent="0.25">
      <c r="A658" s="303"/>
      <c r="B658" s="305"/>
      <c r="C658" s="305"/>
      <c r="D658" s="293"/>
      <c r="E658" s="285"/>
      <c r="F658" s="285"/>
      <c r="G658" s="7" t="s">
        <v>153</v>
      </c>
      <c r="H658" s="68" t="e">
        <f>NA()</f>
        <v>#N/A</v>
      </c>
      <c r="I658" s="300"/>
      <c r="J658" s="312"/>
    </row>
    <row r="659" spans="1:10" x14ac:dyDescent="0.25">
      <c r="A659" s="303"/>
      <c r="B659" s="305"/>
      <c r="C659" s="305"/>
      <c r="D659" s="293"/>
      <c r="E659" s="285"/>
      <c r="F659" s="285"/>
      <c r="G659" s="241" t="s">
        <v>40</v>
      </c>
      <c r="H659" s="68">
        <f t="shared" ref="H659:H660" si="32">H649</f>
        <v>130</v>
      </c>
      <c r="I659" s="300"/>
      <c r="J659" s="312"/>
    </row>
    <row r="660" spans="1:10" x14ac:dyDescent="0.25">
      <c r="A660" s="303"/>
      <c r="B660" s="305"/>
      <c r="C660" s="305"/>
      <c r="D660" s="293"/>
      <c r="E660" s="285"/>
      <c r="F660" s="285"/>
      <c r="G660" s="241" t="s">
        <v>39</v>
      </c>
      <c r="H660" s="68">
        <f t="shared" si="32"/>
        <v>230</v>
      </c>
      <c r="I660" s="300"/>
      <c r="J660" s="312"/>
    </row>
    <row r="661" spans="1:10" ht="15.75" thickBot="1" x14ac:dyDescent="0.3">
      <c r="A661" s="303"/>
      <c r="B661" s="305"/>
      <c r="C661" s="305"/>
      <c r="D661" s="293"/>
      <c r="E661" s="286"/>
      <c r="F661" s="286"/>
      <c r="G661" s="242" t="s">
        <v>41</v>
      </c>
      <c r="H661" s="88" t="e">
        <f>NA()</f>
        <v>#N/A</v>
      </c>
      <c r="I661" s="300"/>
      <c r="J661" s="312"/>
    </row>
    <row r="662" spans="1:10" x14ac:dyDescent="0.25">
      <c r="A662" s="303"/>
      <c r="B662" s="305"/>
      <c r="C662" s="305"/>
      <c r="D662" s="291" t="s">
        <v>43</v>
      </c>
      <c r="E662" s="298">
        <v>43040</v>
      </c>
      <c r="F662" s="298">
        <v>43092</v>
      </c>
      <c r="G662" s="11" t="s">
        <v>154</v>
      </c>
      <c r="H662" s="67" t="e">
        <f>NA()</f>
        <v>#N/A</v>
      </c>
      <c r="I662" s="299"/>
      <c r="J662" s="312"/>
    </row>
    <row r="663" spans="1:10" x14ac:dyDescent="0.25">
      <c r="A663" s="303"/>
      <c r="B663" s="305"/>
      <c r="C663" s="305"/>
      <c r="D663" s="306"/>
      <c r="E663" s="285"/>
      <c r="F663" s="285"/>
      <c r="G663" s="7" t="s">
        <v>153</v>
      </c>
      <c r="H663" s="68" t="e">
        <f>NA()</f>
        <v>#N/A</v>
      </c>
      <c r="I663" s="300"/>
      <c r="J663" s="312"/>
    </row>
    <row r="664" spans="1:10" x14ac:dyDescent="0.25">
      <c r="A664" s="303"/>
      <c r="B664" s="305"/>
      <c r="C664" s="305"/>
      <c r="D664" s="307"/>
      <c r="E664" s="285"/>
      <c r="F664" s="285"/>
      <c r="G664" s="241" t="s">
        <v>40</v>
      </c>
      <c r="H664" s="68">
        <v>155</v>
      </c>
      <c r="I664" s="300"/>
      <c r="J664" s="312"/>
    </row>
    <row r="665" spans="1:10" x14ac:dyDescent="0.25">
      <c r="A665" s="303"/>
      <c r="B665" s="305"/>
      <c r="C665" s="305"/>
      <c r="D665" s="307"/>
      <c r="E665" s="285"/>
      <c r="F665" s="285"/>
      <c r="G665" s="241" t="s">
        <v>39</v>
      </c>
      <c r="H665" s="68">
        <f>H664+100</f>
        <v>255</v>
      </c>
      <c r="I665" s="300"/>
      <c r="J665" s="312"/>
    </row>
    <row r="666" spans="1:10" ht="15.75" thickBot="1" x14ac:dyDescent="0.3">
      <c r="A666" s="303"/>
      <c r="B666" s="305"/>
      <c r="C666" s="305"/>
      <c r="D666" s="307"/>
      <c r="E666" s="296"/>
      <c r="F666" s="296"/>
      <c r="G666" s="242" t="s">
        <v>41</v>
      </c>
      <c r="H666" s="88" t="e">
        <f>NA()</f>
        <v>#N/A</v>
      </c>
      <c r="I666" s="300"/>
      <c r="J666" s="312"/>
    </row>
    <row r="667" spans="1:10" x14ac:dyDescent="0.25">
      <c r="A667" s="303"/>
      <c r="B667" s="305"/>
      <c r="C667" s="305"/>
      <c r="D667" s="307"/>
      <c r="E667" s="284">
        <f>F662+1</f>
        <v>43093</v>
      </c>
      <c r="F667" s="284">
        <v>43094</v>
      </c>
      <c r="G667" s="51" t="s">
        <v>154</v>
      </c>
      <c r="H667" s="67" t="e">
        <f>NA()</f>
        <v>#N/A</v>
      </c>
      <c r="I667" s="300"/>
      <c r="J667" s="312"/>
    </row>
    <row r="668" spans="1:10" x14ac:dyDescent="0.25">
      <c r="A668" s="303"/>
      <c r="B668" s="305"/>
      <c r="C668" s="305"/>
      <c r="D668" s="307"/>
      <c r="E668" s="285"/>
      <c r="F668" s="285"/>
      <c r="G668" s="7" t="s">
        <v>153</v>
      </c>
      <c r="H668" s="68" t="e">
        <f>NA()</f>
        <v>#N/A</v>
      </c>
      <c r="I668" s="300"/>
      <c r="J668" s="312"/>
    </row>
    <row r="669" spans="1:10" x14ac:dyDescent="0.25">
      <c r="A669" s="303"/>
      <c r="B669" s="305"/>
      <c r="C669" s="305"/>
      <c r="D669" s="307"/>
      <c r="E669" s="285"/>
      <c r="F669" s="285"/>
      <c r="G669" s="241" t="s">
        <v>40</v>
      </c>
      <c r="H669" s="68">
        <v>180</v>
      </c>
      <c r="I669" s="300"/>
      <c r="J669" s="312"/>
    </row>
    <row r="670" spans="1:10" x14ac:dyDescent="0.25">
      <c r="A670" s="303"/>
      <c r="B670" s="305"/>
      <c r="C670" s="305"/>
      <c r="D670" s="307"/>
      <c r="E670" s="285"/>
      <c r="F670" s="285"/>
      <c r="G670" s="241" t="s">
        <v>39</v>
      </c>
      <c r="H670" s="68">
        <f>H669+100</f>
        <v>280</v>
      </c>
      <c r="I670" s="300"/>
      <c r="J670" s="312"/>
    </row>
    <row r="671" spans="1:10" ht="15.75" thickBot="1" x14ac:dyDescent="0.3">
      <c r="A671" s="303"/>
      <c r="B671" s="305"/>
      <c r="C671" s="305"/>
      <c r="D671" s="307"/>
      <c r="E671" s="286"/>
      <c r="F671" s="286"/>
      <c r="G671" s="242" t="s">
        <v>41</v>
      </c>
      <c r="H671" s="88" t="e">
        <f>NA()</f>
        <v>#N/A</v>
      </c>
      <c r="I671" s="300"/>
      <c r="J671" s="312"/>
    </row>
    <row r="672" spans="1:10" x14ac:dyDescent="0.25">
      <c r="A672" s="303"/>
      <c r="B672" s="305"/>
      <c r="C672" s="305"/>
      <c r="D672" s="293"/>
      <c r="E672" s="284">
        <f>F667+1</f>
        <v>43095</v>
      </c>
      <c r="F672" s="284">
        <v>43099</v>
      </c>
      <c r="G672" s="51" t="s">
        <v>154</v>
      </c>
      <c r="H672" s="67" t="e">
        <f>NA()</f>
        <v>#N/A</v>
      </c>
      <c r="I672" s="300"/>
      <c r="J672" s="312"/>
    </row>
    <row r="673" spans="1:10" x14ac:dyDescent="0.25">
      <c r="A673" s="303"/>
      <c r="B673" s="305"/>
      <c r="C673" s="305"/>
      <c r="D673" s="293"/>
      <c r="E673" s="285"/>
      <c r="F673" s="285"/>
      <c r="G673" s="7" t="s">
        <v>153</v>
      </c>
      <c r="H673" s="68" t="e">
        <f>NA()</f>
        <v>#N/A</v>
      </c>
      <c r="I673" s="300"/>
      <c r="J673" s="312"/>
    </row>
    <row r="674" spans="1:10" x14ac:dyDescent="0.25">
      <c r="A674" s="303"/>
      <c r="B674" s="305"/>
      <c r="C674" s="305"/>
      <c r="D674" s="293"/>
      <c r="E674" s="285"/>
      <c r="F674" s="285"/>
      <c r="G674" s="241" t="s">
        <v>40</v>
      </c>
      <c r="H674" s="68">
        <f t="shared" ref="H674:H675" si="33">H664</f>
        <v>155</v>
      </c>
      <c r="I674" s="300"/>
      <c r="J674" s="312"/>
    </row>
    <row r="675" spans="1:10" x14ac:dyDescent="0.25">
      <c r="A675" s="303"/>
      <c r="B675" s="305"/>
      <c r="C675" s="305"/>
      <c r="D675" s="293"/>
      <c r="E675" s="285"/>
      <c r="F675" s="285"/>
      <c r="G675" s="241" t="s">
        <v>39</v>
      </c>
      <c r="H675" s="68">
        <f t="shared" si="33"/>
        <v>255</v>
      </c>
      <c r="I675" s="300"/>
      <c r="J675" s="312"/>
    </row>
    <row r="676" spans="1:10" ht="15.75" thickBot="1" x14ac:dyDescent="0.3">
      <c r="A676" s="303"/>
      <c r="B676" s="305"/>
      <c r="C676" s="305"/>
      <c r="D676" s="293"/>
      <c r="E676" s="286"/>
      <c r="F676" s="286"/>
      <c r="G676" s="242" t="s">
        <v>41</v>
      </c>
      <c r="H676" s="88" t="e">
        <f>NA()</f>
        <v>#N/A</v>
      </c>
      <c r="I676" s="300"/>
      <c r="J676" s="312"/>
    </row>
    <row r="677" spans="1:10" x14ac:dyDescent="0.25">
      <c r="A677" s="303"/>
      <c r="B677" s="305"/>
      <c r="C677" s="305"/>
      <c r="D677" s="293"/>
      <c r="E677" s="284">
        <f>F672+1</f>
        <v>43100</v>
      </c>
      <c r="F677" s="284">
        <v>43100</v>
      </c>
      <c r="G677" s="51" t="s">
        <v>154</v>
      </c>
      <c r="H677" s="67" t="e">
        <f>NA()</f>
        <v>#N/A</v>
      </c>
      <c r="I677" s="300"/>
      <c r="J677" s="312"/>
    </row>
    <row r="678" spans="1:10" x14ac:dyDescent="0.25">
      <c r="A678" s="303"/>
      <c r="B678" s="305"/>
      <c r="C678" s="305"/>
      <c r="D678" s="293"/>
      <c r="E678" s="285"/>
      <c r="F678" s="285"/>
      <c r="G678" s="7" t="s">
        <v>153</v>
      </c>
      <c r="H678" s="68" t="e">
        <f>NA()</f>
        <v>#N/A</v>
      </c>
      <c r="I678" s="300"/>
      <c r="J678" s="312"/>
    </row>
    <row r="679" spans="1:10" x14ac:dyDescent="0.25">
      <c r="A679" s="303"/>
      <c r="B679" s="305"/>
      <c r="C679" s="305"/>
      <c r="D679" s="293"/>
      <c r="E679" s="285"/>
      <c r="F679" s="285"/>
      <c r="G679" s="241" t="s">
        <v>40</v>
      </c>
      <c r="H679" s="68">
        <f t="shared" ref="H679" si="34">H669</f>
        <v>180</v>
      </c>
      <c r="I679" s="300"/>
      <c r="J679" s="312"/>
    </row>
    <row r="680" spans="1:10" x14ac:dyDescent="0.25">
      <c r="A680" s="303"/>
      <c r="B680" s="305"/>
      <c r="C680" s="305"/>
      <c r="D680" s="293"/>
      <c r="E680" s="285"/>
      <c r="F680" s="285"/>
      <c r="G680" s="241" t="s">
        <v>39</v>
      </c>
      <c r="H680" s="68">
        <f>H670</f>
        <v>280</v>
      </c>
      <c r="I680" s="300"/>
      <c r="J680" s="312"/>
    </row>
    <row r="681" spans="1:10" ht="15.75" thickBot="1" x14ac:dyDescent="0.3">
      <c r="A681" s="303"/>
      <c r="B681" s="305"/>
      <c r="C681" s="305"/>
      <c r="D681" s="293"/>
      <c r="E681" s="286"/>
      <c r="F681" s="286"/>
      <c r="G681" s="242" t="s">
        <v>41</v>
      </c>
      <c r="H681" s="88" t="e">
        <f>NA()</f>
        <v>#N/A</v>
      </c>
      <c r="I681" s="300"/>
      <c r="J681" s="312"/>
    </row>
    <row r="682" spans="1:10" x14ac:dyDescent="0.25">
      <c r="A682" s="303"/>
      <c r="B682" s="305"/>
      <c r="C682" s="305"/>
      <c r="D682" s="293"/>
      <c r="E682" s="284">
        <f>F677+1</f>
        <v>43101</v>
      </c>
      <c r="F682" s="284">
        <v>43220</v>
      </c>
      <c r="G682" s="51" t="s">
        <v>154</v>
      </c>
      <c r="H682" s="67" t="e">
        <f>NA()</f>
        <v>#N/A</v>
      </c>
      <c r="I682" s="300"/>
      <c r="J682" s="312"/>
    </row>
    <row r="683" spans="1:10" x14ac:dyDescent="0.25">
      <c r="A683" s="303"/>
      <c r="B683" s="305"/>
      <c r="C683" s="305"/>
      <c r="D683" s="293"/>
      <c r="E683" s="285"/>
      <c r="F683" s="285"/>
      <c r="G683" s="7" t="s">
        <v>153</v>
      </c>
      <c r="H683" s="68" t="e">
        <f>NA()</f>
        <v>#N/A</v>
      </c>
      <c r="I683" s="300"/>
      <c r="J683" s="312"/>
    </row>
    <row r="684" spans="1:10" x14ac:dyDescent="0.25">
      <c r="A684" s="303"/>
      <c r="B684" s="305"/>
      <c r="C684" s="305"/>
      <c r="D684" s="293"/>
      <c r="E684" s="285"/>
      <c r="F684" s="285"/>
      <c r="G684" s="241" t="s">
        <v>40</v>
      </c>
      <c r="H684" s="68">
        <f t="shared" ref="H684:H685" si="35">H674</f>
        <v>155</v>
      </c>
      <c r="I684" s="300"/>
      <c r="J684" s="312"/>
    </row>
    <row r="685" spans="1:10" x14ac:dyDescent="0.25">
      <c r="A685" s="303"/>
      <c r="B685" s="305"/>
      <c r="C685" s="305"/>
      <c r="D685" s="293"/>
      <c r="E685" s="285"/>
      <c r="F685" s="285"/>
      <c r="G685" s="241" t="s">
        <v>39</v>
      </c>
      <c r="H685" s="68">
        <f t="shared" si="35"/>
        <v>255</v>
      </c>
      <c r="I685" s="300"/>
      <c r="J685" s="312"/>
    </row>
    <row r="686" spans="1:10" ht="15.75" thickBot="1" x14ac:dyDescent="0.3">
      <c r="A686" s="303"/>
      <c r="B686" s="305"/>
      <c r="C686" s="305"/>
      <c r="D686" s="293"/>
      <c r="E686" s="286"/>
      <c r="F686" s="286"/>
      <c r="G686" s="242" t="s">
        <v>41</v>
      </c>
      <c r="H686" s="88" t="e">
        <f>NA()</f>
        <v>#N/A</v>
      </c>
      <c r="I686" s="300"/>
      <c r="J686" s="312"/>
    </row>
    <row r="687" spans="1:10" x14ac:dyDescent="0.25">
      <c r="A687" s="398" t="s">
        <v>173</v>
      </c>
      <c r="B687" s="400" t="s">
        <v>37</v>
      </c>
      <c r="C687" s="400" t="s">
        <v>157</v>
      </c>
      <c r="D687" s="359" t="s">
        <v>38</v>
      </c>
      <c r="E687" s="294">
        <v>43040</v>
      </c>
      <c r="F687" s="294">
        <v>43092</v>
      </c>
      <c r="G687" s="160" t="s">
        <v>154</v>
      </c>
      <c r="H687" s="157" t="e">
        <f>NA()</f>
        <v>#N/A</v>
      </c>
      <c r="I687" s="309"/>
      <c r="J687" s="396"/>
    </row>
    <row r="688" spans="1:10" x14ac:dyDescent="0.25">
      <c r="A688" s="303"/>
      <c r="B688" s="305"/>
      <c r="C688" s="305"/>
      <c r="D688" s="379"/>
      <c r="E688" s="285"/>
      <c r="F688" s="285"/>
      <c r="G688" s="7" t="s">
        <v>153</v>
      </c>
      <c r="H688" s="68" t="e">
        <f>NA()</f>
        <v>#N/A</v>
      </c>
      <c r="I688" s="300"/>
      <c r="J688" s="312"/>
    </row>
    <row r="689" spans="1:10" x14ac:dyDescent="0.25">
      <c r="A689" s="303"/>
      <c r="B689" s="305"/>
      <c r="C689" s="305"/>
      <c r="D689" s="329"/>
      <c r="E689" s="285"/>
      <c r="F689" s="285"/>
      <c r="G689" s="241" t="s">
        <v>40</v>
      </c>
      <c r="H689" s="68">
        <v>130</v>
      </c>
      <c r="I689" s="300"/>
      <c r="J689" s="312"/>
    </row>
    <row r="690" spans="1:10" x14ac:dyDescent="0.25">
      <c r="A690" s="303"/>
      <c r="B690" s="305"/>
      <c r="C690" s="305"/>
      <c r="D690" s="329"/>
      <c r="E690" s="285"/>
      <c r="F690" s="285"/>
      <c r="G690" s="241" t="s">
        <v>39</v>
      </c>
      <c r="H690" s="68">
        <f>H689+100</f>
        <v>230</v>
      </c>
      <c r="I690" s="300"/>
      <c r="J690" s="312"/>
    </row>
    <row r="691" spans="1:10" ht="15.75" thickBot="1" x14ac:dyDescent="0.3">
      <c r="A691" s="303"/>
      <c r="B691" s="305"/>
      <c r="C691" s="305"/>
      <c r="D691" s="329"/>
      <c r="E691" s="286"/>
      <c r="F691" s="286"/>
      <c r="G691" s="161" t="s">
        <v>41</v>
      </c>
      <c r="H691" s="158" t="e">
        <f>NA()</f>
        <v>#N/A</v>
      </c>
      <c r="I691" s="300"/>
      <c r="J691" s="312"/>
    </row>
    <row r="692" spans="1:10" x14ac:dyDescent="0.25">
      <c r="A692" s="303"/>
      <c r="B692" s="305"/>
      <c r="C692" s="305"/>
      <c r="D692" s="329"/>
      <c r="E692" s="284">
        <f>F687+1</f>
        <v>43093</v>
      </c>
      <c r="F692" s="284">
        <v>43094</v>
      </c>
      <c r="G692" s="162" t="s">
        <v>154</v>
      </c>
      <c r="H692" s="157" t="e">
        <f>NA()</f>
        <v>#N/A</v>
      </c>
      <c r="I692" s="300"/>
      <c r="J692" s="312"/>
    </row>
    <row r="693" spans="1:10" x14ac:dyDescent="0.25">
      <c r="A693" s="303"/>
      <c r="B693" s="305"/>
      <c r="C693" s="305"/>
      <c r="D693" s="329"/>
      <c r="E693" s="285"/>
      <c r="F693" s="285"/>
      <c r="G693" s="7" t="s">
        <v>153</v>
      </c>
      <c r="H693" s="68" t="e">
        <f>NA()</f>
        <v>#N/A</v>
      </c>
      <c r="I693" s="300"/>
      <c r="J693" s="312"/>
    </row>
    <row r="694" spans="1:10" x14ac:dyDescent="0.25">
      <c r="A694" s="303"/>
      <c r="B694" s="305"/>
      <c r="C694" s="305"/>
      <c r="D694" s="329"/>
      <c r="E694" s="285"/>
      <c r="F694" s="285"/>
      <c r="G694" s="241" t="s">
        <v>40</v>
      </c>
      <c r="H694" s="68">
        <f>H689+25</f>
        <v>155</v>
      </c>
      <c r="I694" s="300"/>
      <c r="J694" s="312"/>
    </row>
    <row r="695" spans="1:10" x14ac:dyDescent="0.25">
      <c r="A695" s="303"/>
      <c r="B695" s="305"/>
      <c r="C695" s="305"/>
      <c r="D695" s="329"/>
      <c r="E695" s="285"/>
      <c r="F695" s="285"/>
      <c r="G695" s="241" t="s">
        <v>39</v>
      </c>
      <c r="H695" s="68">
        <f>H690+25</f>
        <v>255</v>
      </c>
      <c r="I695" s="300"/>
      <c r="J695" s="312"/>
    </row>
    <row r="696" spans="1:10" ht="15.75" thickBot="1" x14ac:dyDescent="0.3">
      <c r="A696" s="303"/>
      <c r="B696" s="305"/>
      <c r="C696" s="305"/>
      <c r="D696" s="329"/>
      <c r="E696" s="286"/>
      <c r="F696" s="286"/>
      <c r="G696" s="161" t="s">
        <v>41</v>
      </c>
      <c r="H696" s="158" t="e">
        <f>NA()</f>
        <v>#N/A</v>
      </c>
      <c r="I696" s="300"/>
      <c r="J696" s="312"/>
    </row>
    <row r="697" spans="1:10" x14ac:dyDescent="0.25">
      <c r="A697" s="303"/>
      <c r="B697" s="305"/>
      <c r="C697" s="305"/>
      <c r="D697" s="329"/>
      <c r="E697" s="284">
        <f>F692+1</f>
        <v>43095</v>
      </c>
      <c r="F697" s="284">
        <v>43099</v>
      </c>
      <c r="G697" s="162" t="s">
        <v>154</v>
      </c>
      <c r="H697" s="157" t="e">
        <f>NA()</f>
        <v>#N/A</v>
      </c>
      <c r="I697" s="300"/>
      <c r="J697" s="312"/>
    </row>
    <row r="698" spans="1:10" x14ac:dyDescent="0.25">
      <c r="A698" s="303"/>
      <c r="B698" s="305"/>
      <c r="C698" s="305"/>
      <c r="D698" s="329"/>
      <c r="E698" s="285"/>
      <c r="F698" s="285"/>
      <c r="G698" s="7" t="s">
        <v>153</v>
      </c>
      <c r="H698" s="68" t="e">
        <f>NA()</f>
        <v>#N/A</v>
      </c>
      <c r="I698" s="300"/>
      <c r="J698" s="312"/>
    </row>
    <row r="699" spans="1:10" x14ac:dyDescent="0.25">
      <c r="A699" s="303"/>
      <c r="B699" s="305"/>
      <c r="C699" s="305"/>
      <c r="D699" s="329"/>
      <c r="E699" s="285"/>
      <c r="F699" s="285"/>
      <c r="G699" s="241" t="s">
        <v>40</v>
      </c>
      <c r="H699" s="68">
        <f t="shared" ref="H699:H700" si="36">H689</f>
        <v>130</v>
      </c>
      <c r="I699" s="300"/>
      <c r="J699" s="312"/>
    </row>
    <row r="700" spans="1:10" x14ac:dyDescent="0.25">
      <c r="A700" s="303"/>
      <c r="B700" s="305"/>
      <c r="C700" s="305"/>
      <c r="D700" s="329"/>
      <c r="E700" s="285"/>
      <c r="F700" s="285"/>
      <c r="G700" s="241" t="s">
        <v>39</v>
      </c>
      <c r="H700" s="68">
        <f t="shared" si="36"/>
        <v>230</v>
      </c>
      <c r="I700" s="300"/>
      <c r="J700" s="312"/>
    </row>
    <row r="701" spans="1:10" ht="15.75" thickBot="1" x14ac:dyDescent="0.3">
      <c r="A701" s="303"/>
      <c r="B701" s="305"/>
      <c r="C701" s="305"/>
      <c r="D701" s="329"/>
      <c r="E701" s="286"/>
      <c r="F701" s="286"/>
      <c r="G701" s="161" t="s">
        <v>41</v>
      </c>
      <c r="H701" s="158" t="e">
        <f>NA()</f>
        <v>#N/A</v>
      </c>
      <c r="I701" s="300"/>
      <c r="J701" s="312"/>
    </row>
    <row r="702" spans="1:10" x14ac:dyDescent="0.25">
      <c r="A702" s="303"/>
      <c r="B702" s="305"/>
      <c r="C702" s="305"/>
      <c r="D702" s="329"/>
      <c r="E702" s="284">
        <f>F697+1</f>
        <v>43100</v>
      </c>
      <c r="F702" s="284">
        <v>43100</v>
      </c>
      <c r="G702" s="162" t="s">
        <v>154</v>
      </c>
      <c r="H702" s="157" t="e">
        <f>NA()</f>
        <v>#N/A</v>
      </c>
      <c r="I702" s="300"/>
      <c r="J702" s="312"/>
    </row>
    <row r="703" spans="1:10" x14ac:dyDescent="0.25">
      <c r="A703" s="303"/>
      <c r="B703" s="305"/>
      <c r="C703" s="305"/>
      <c r="D703" s="329"/>
      <c r="E703" s="285"/>
      <c r="F703" s="285"/>
      <c r="G703" s="7" t="s">
        <v>153</v>
      </c>
      <c r="H703" s="68" t="e">
        <f>NA()</f>
        <v>#N/A</v>
      </c>
      <c r="I703" s="300"/>
      <c r="J703" s="312"/>
    </row>
    <row r="704" spans="1:10" x14ac:dyDescent="0.25">
      <c r="A704" s="303"/>
      <c r="B704" s="305"/>
      <c r="C704" s="305"/>
      <c r="D704" s="329"/>
      <c r="E704" s="285"/>
      <c r="F704" s="285"/>
      <c r="G704" s="241" t="s">
        <v>40</v>
      </c>
      <c r="H704" s="68">
        <f t="shared" ref="H704:H705" si="37">H694</f>
        <v>155</v>
      </c>
      <c r="I704" s="300"/>
      <c r="J704" s="312"/>
    </row>
    <row r="705" spans="1:10" x14ac:dyDescent="0.25">
      <c r="A705" s="303"/>
      <c r="B705" s="305"/>
      <c r="C705" s="305"/>
      <c r="D705" s="329"/>
      <c r="E705" s="285"/>
      <c r="F705" s="285"/>
      <c r="G705" s="241" t="s">
        <v>39</v>
      </c>
      <c r="H705" s="68">
        <f t="shared" si="37"/>
        <v>255</v>
      </c>
      <c r="I705" s="300"/>
      <c r="J705" s="312"/>
    </row>
    <row r="706" spans="1:10" ht="15.75" thickBot="1" x14ac:dyDescent="0.3">
      <c r="A706" s="303"/>
      <c r="B706" s="305"/>
      <c r="C706" s="305"/>
      <c r="D706" s="329"/>
      <c r="E706" s="286"/>
      <c r="F706" s="286"/>
      <c r="G706" s="161" t="s">
        <v>41</v>
      </c>
      <c r="H706" s="158" t="e">
        <f>NA()</f>
        <v>#N/A</v>
      </c>
      <c r="I706" s="300"/>
      <c r="J706" s="312"/>
    </row>
    <row r="707" spans="1:10" x14ac:dyDescent="0.25">
      <c r="A707" s="303"/>
      <c r="B707" s="305"/>
      <c r="C707" s="305"/>
      <c r="D707" s="329"/>
      <c r="E707" s="284">
        <f>F702+1</f>
        <v>43101</v>
      </c>
      <c r="F707" s="284">
        <v>43220</v>
      </c>
      <c r="G707" s="162" t="s">
        <v>154</v>
      </c>
      <c r="H707" s="157" t="e">
        <f>NA()</f>
        <v>#N/A</v>
      </c>
      <c r="I707" s="300"/>
      <c r="J707" s="312"/>
    </row>
    <row r="708" spans="1:10" x14ac:dyDescent="0.25">
      <c r="A708" s="303"/>
      <c r="B708" s="305"/>
      <c r="C708" s="305"/>
      <c r="D708" s="329"/>
      <c r="E708" s="285"/>
      <c r="F708" s="285"/>
      <c r="G708" s="7" t="s">
        <v>153</v>
      </c>
      <c r="H708" s="68" t="e">
        <f>NA()</f>
        <v>#N/A</v>
      </c>
      <c r="I708" s="300"/>
      <c r="J708" s="312"/>
    </row>
    <row r="709" spans="1:10" x14ac:dyDescent="0.25">
      <c r="A709" s="303"/>
      <c r="B709" s="305"/>
      <c r="C709" s="305"/>
      <c r="D709" s="329"/>
      <c r="E709" s="285"/>
      <c r="F709" s="285"/>
      <c r="G709" s="241" t="s">
        <v>40</v>
      </c>
      <c r="H709" s="68">
        <f t="shared" ref="H709:H710" si="38">H699</f>
        <v>130</v>
      </c>
      <c r="I709" s="300"/>
      <c r="J709" s="312"/>
    </row>
    <row r="710" spans="1:10" x14ac:dyDescent="0.25">
      <c r="A710" s="303"/>
      <c r="B710" s="305"/>
      <c r="C710" s="305"/>
      <c r="D710" s="329"/>
      <c r="E710" s="285"/>
      <c r="F710" s="285"/>
      <c r="G710" s="241" t="s">
        <v>39</v>
      </c>
      <c r="H710" s="68">
        <f t="shared" si="38"/>
        <v>230</v>
      </c>
      <c r="I710" s="300"/>
      <c r="J710" s="312"/>
    </row>
    <row r="711" spans="1:10" ht="15.75" thickBot="1" x14ac:dyDescent="0.3">
      <c r="A711" s="303"/>
      <c r="B711" s="305"/>
      <c r="C711" s="305"/>
      <c r="D711" s="329"/>
      <c r="E711" s="286"/>
      <c r="F711" s="286"/>
      <c r="G711" s="161" t="s">
        <v>41</v>
      </c>
      <c r="H711" s="158" t="e">
        <f>NA()</f>
        <v>#N/A</v>
      </c>
      <c r="I711" s="300"/>
      <c r="J711" s="312"/>
    </row>
    <row r="712" spans="1:10" x14ac:dyDescent="0.25">
      <c r="A712" s="303"/>
      <c r="B712" s="305"/>
      <c r="C712" s="305"/>
      <c r="D712" s="359" t="s">
        <v>43</v>
      </c>
      <c r="E712" s="294">
        <v>43040</v>
      </c>
      <c r="F712" s="294">
        <v>43092</v>
      </c>
      <c r="G712" s="160" t="s">
        <v>154</v>
      </c>
      <c r="H712" s="157" t="e">
        <f>NA()</f>
        <v>#N/A</v>
      </c>
      <c r="I712" s="309"/>
      <c r="J712" s="312"/>
    </row>
    <row r="713" spans="1:10" x14ac:dyDescent="0.25">
      <c r="A713" s="303"/>
      <c r="B713" s="305"/>
      <c r="C713" s="305"/>
      <c r="D713" s="379"/>
      <c r="E713" s="285"/>
      <c r="F713" s="285"/>
      <c r="G713" s="7" t="s">
        <v>153</v>
      </c>
      <c r="H713" s="68" t="e">
        <f>NA()</f>
        <v>#N/A</v>
      </c>
      <c r="I713" s="300"/>
      <c r="J713" s="312"/>
    </row>
    <row r="714" spans="1:10" x14ac:dyDescent="0.25">
      <c r="A714" s="303"/>
      <c r="B714" s="305"/>
      <c r="C714" s="305"/>
      <c r="D714" s="329"/>
      <c r="E714" s="285"/>
      <c r="F714" s="285"/>
      <c r="G714" s="252" t="s">
        <v>40</v>
      </c>
      <c r="H714" s="68">
        <v>155</v>
      </c>
      <c r="I714" s="300"/>
      <c r="J714" s="312"/>
    </row>
    <row r="715" spans="1:10" x14ac:dyDescent="0.25">
      <c r="A715" s="303"/>
      <c r="B715" s="305"/>
      <c r="C715" s="305"/>
      <c r="D715" s="329"/>
      <c r="E715" s="285"/>
      <c r="F715" s="285"/>
      <c r="G715" s="252" t="s">
        <v>39</v>
      </c>
      <c r="H715" s="68">
        <f>H714+100</f>
        <v>255</v>
      </c>
      <c r="I715" s="300"/>
      <c r="J715" s="312"/>
    </row>
    <row r="716" spans="1:10" ht="15.75" thickBot="1" x14ac:dyDescent="0.3">
      <c r="A716" s="303"/>
      <c r="B716" s="305"/>
      <c r="C716" s="305"/>
      <c r="D716" s="329"/>
      <c r="E716" s="286"/>
      <c r="F716" s="286"/>
      <c r="G716" s="161" t="s">
        <v>41</v>
      </c>
      <c r="H716" s="158" t="e">
        <f>NA()</f>
        <v>#N/A</v>
      </c>
      <c r="I716" s="300"/>
      <c r="J716" s="312"/>
    </row>
    <row r="717" spans="1:10" x14ac:dyDescent="0.25">
      <c r="A717" s="303"/>
      <c r="B717" s="305"/>
      <c r="C717" s="305"/>
      <c r="D717" s="329"/>
      <c r="E717" s="284">
        <f>F712+1</f>
        <v>43093</v>
      </c>
      <c r="F717" s="284">
        <v>43094</v>
      </c>
      <c r="G717" s="162" t="s">
        <v>154</v>
      </c>
      <c r="H717" s="157" t="e">
        <f>NA()</f>
        <v>#N/A</v>
      </c>
      <c r="I717" s="300"/>
      <c r="J717" s="312"/>
    </row>
    <row r="718" spans="1:10" x14ac:dyDescent="0.25">
      <c r="A718" s="303"/>
      <c r="B718" s="305"/>
      <c r="C718" s="305"/>
      <c r="D718" s="329"/>
      <c r="E718" s="285"/>
      <c r="F718" s="285"/>
      <c r="G718" s="7" t="s">
        <v>153</v>
      </c>
      <c r="H718" s="68" t="e">
        <f>NA()</f>
        <v>#N/A</v>
      </c>
      <c r="I718" s="300"/>
      <c r="J718" s="312"/>
    </row>
    <row r="719" spans="1:10" x14ac:dyDescent="0.25">
      <c r="A719" s="303"/>
      <c r="B719" s="305"/>
      <c r="C719" s="305"/>
      <c r="D719" s="329"/>
      <c r="E719" s="285"/>
      <c r="F719" s="285"/>
      <c r="G719" s="252" t="s">
        <v>40</v>
      </c>
      <c r="H719" s="68">
        <v>180</v>
      </c>
      <c r="I719" s="300"/>
      <c r="J719" s="312"/>
    </row>
    <row r="720" spans="1:10" x14ac:dyDescent="0.25">
      <c r="A720" s="303"/>
      <c r="B720" s="305"/>
      <c r="C720" s="305"/>
      <c r="D720" s="329"/>
      <c r="E720" s="285"/>
      <c r="F720" s="285"/>
      <c r="G720" s="252" t="s">
        <v>39</v>
      </c>
      <c r="H720" s="68">
        <f>H719+100</f>
        <v>280</v>
      </c>
      <c r="I720" s="300"/>
      <c r="J720" s="312"/>
    </row>
    <row r="721" spans="1:10" ht="15.75" thickBot="1" x14ac:dyDescent="0.3">
      <c r="A721" s="303"/>
      <c r="B721" s="305"/>
      <c r="C721" s="305"/>
      <c r="D721" s="329"/>
      <c r="E721" s="286"/>
      <c r="F721" s="286"/>
      <c r="G721" s="161" t="s">
        <v>41</v>
      </c>
      <c r="H721" s="158" t="e">
        <f>NA()</f>
        <v>#N/A</v>
      </c>
      <c r="I721" s="300"/>
      <c r="J721" s="312"/>
    </row>
    <row r="722" spans="1:10" x14ac:dyDescent="0.25">
      <c r="A722" s="303"/>
      <c r="B722" s="305"/>
      <c r="C722" s="305"/>
      <c r="D722" s="329"/>
      <c r="E722" s="284">
        <f>F717+1</f>
        <v>43095</v>
      </c>
      <c r="F722" s="284">
        <v>43099</v>
      </c>
      <c r="G722" s="162" t="s">
        <v>154</v>
      </c>
      <c r="H722" s="157" t="e">
        <f>NA()</f>
        <v>#N/A</v>
      </c>
      <c r="I722" s="300"/>
      <c r="J722" s="312"/>
    </row>
    <row r="723" spans="1:10" x14ac:dyDescent="0.25">
      <c r="A723" s="303"/>
      <c r="B723" s="305"/>
      <c r="C723" s="305"/>
      <c r="D723" s="329"/>
      <c r="E723" s="285"/>
      <c r="F723" s="285"/>
      <c r="G723" s="7" t="s">
        <v>153</v>
      </c>
      <c r="H723" s="68" t="e">
        <f>NA()</f>
        <v>#N/A</v>
      </c>
      <c r="I723" s="300"/>
      <c r="J723" s="312"/>
    </row>
    <row r="724" spans="1:10" x14ac:dyDescent="0.25">
      <c r="A724" s="303"/>
      <c r="B724" s="305"/>
      <c r="C724" s="305"/>
      <c r="D724" s="329"/>
      <c r="E724" s="285"/>
      <c r="F724" s="285"/>
      <c r="G724" s="252" t="s">
        <v>40</v>
      </c>
      <c r="H724" s="68">
        <f t="shared" ref="H724:H725" si="39">H714</f>
        <v>155</v>
      </c>
      <c r="I724" s="300"/>
      <c r="J724" s="312"/>
    </row>
    <row r="725" spans="1:10" x14ac:dyDescent="0.25">
      <c r="A725" s="303"/>
      <c r="B725" s="305"/>
      <c r="C725" s="305"/>
      <c r="D725" s="329"/>
      <c r="E725" s="285"/>
      <c r="F725" s="285"/>
      <c r="G725" s="252" t="s">
        <v>39</v>
      </c>
      <c r="H725" s="68">
        <f t="shared" si="39"/>
        <v>255</v>
      </c>
      <c r="I725" s="300"/>
      <c r="J725" s="312"/>
    </row>
    <row r="726" spans="1:10" ht="15.75" thickBot="1" x14ac:dyDescent="0.3">
      <c r="A726" s="303"/>
      <c r="B726" s="305"/>
      <c r="C726" s="305"/>
      <c r="D726" s="329"/>
      <c r="E726" s="286"/>
      <c r="F726" s="286"/>
      <c r="G726" s="161" t="s">
        <v>41</v>
      </c>
      <c r="H726" s="158" t="e">
        <f>NA()</f>
        <v>#N/A</v>
      </c>
      <c r="I726" s="300"/>
      <c r="J726" s="312"/>
    </row>
    <row r="727" spans="1:10" x14ac:dyDescent="0.25">
      <c r="A727" s="303"/>
      <c r="B727" s="305"/>
      <c r="C727" s="305"/>
      <c r="D727" s="329"/>
      <c r="E727" s="284">
        <f>F722+1</f>
        <v>43100</v>
      </c>
      <c r="F727" s="284">
        <v>43100</v>
      </c>
      <c r="G727" s="162" t="s">
        <v>154</v>
      </c>
      <c r="H727" s="157" t="e">
        <f>NA()</f>
        <v>#N/A</v>
      </c>
      <c r="I727" s="300"/>
      <c r="J727" s="312"/>
    </row>
    <row r="728" spans="1:10" x14ac:dyDescent="0.25">
      <c r="A728" s="303"/>
      <c r="B728" s="305"/>
      <c r="C728" s="305"/>
      <c r="D728" s="329"/>
      <c r="E728" s="285"/>
      <c r="F728" s="285"/>
      <c r="G728" s="7" t="s">
        <v>153</v>
      </c>
      <c r="H728" s="68" t="e">
        <f>NA()</f>
        <v>#N/A</v>
      </c>
      <c r="I728" s="300"/>
      <c r="J728" s="312"/>
    </row>
    <row r="729" spans="1:10" x14ac:dyDescent="0.25">
      <c r="A729" s="303"/>
      <c r="B729" s="305"/>
      <c r="C729" s="305"/>
      <c r="D729" s="329"/>
      <c r="E729" s="285"/>
      <c r="F729" s="285"/>
      <c r="G729" s="252" t="s">
        <v>40</v>
      </c>
      <c r="H729" s="68">
        <f t="shared" ref="H729" si="40">H719</f>
        <v>180</v>
      </c>
      <c r="I729" s="300"/>
      <c r="J729" s="312"/>
    </row>
    <row r="730" spans="1:10" x14ac:dyDescent="0.25">
      <c r="A730" s="303"/>
      <c r="B730" s="305"/>
      <c r="C730" s="305"/>
      <c r="D730" s="329"/>
      <c r="E730" s="285"/>
      <c r="F730" s="285"/>
      <c r="G730" s="252" t="s">
        <v>39</v>
      </c>
      <c r="H730" s="68">
        <f>H720</f>
        <v>280</v>
      </c>
      <c r="I730" s="300"/>
      <c r="J730" s="312"/>
    </row>
    <row r="731" spans="1:10" ht="15.75" thickBot="1" x14ac:dyDescent="0.3">
      <c r="A731" s="303"/>
      <c r="B731" s="305"/>
      <c r="C731" s="305"/>
      <c r="D731" s="329"/>
      <c r="E731" s="286"/>
      <c r="F731" s="286"/>
      <c r="G731" s="161" t="s">
        <v>41</v>
      </c>
      <c r="H731" s="158" t="e">
        <f>NA()</f>
        <v>#N/A</v>
      </c>
      <c r="I731" s="300"/>
      <c r="J731" s="312"/>
    </row>
    <row r="732" spans="1:10" x14ac:dyDescent="0.25">
      <c r="A732" s="303"/>
      <c r="B732" s="305"/>
      <c r="C732" s="305"/>
      <c r="D732" s="329"/>
      <c r="E732" s="284">
        <f>F727+1</f>
        <v>43101</v>
      </c>
      <c r="F732" s="284">
        <v>43220</v>
      </c>
      <c r="G732" s="162" t="s">
        <v>154</v>
      </c>
      <c r="H732" s="157" t="e">
        <f>NA()</f>
        <v>#N/A</v>
      </c>
      <c r="I732" s="300"/>
      <c r="J732" s="312"/>
    </row>
    <row r="733" spans="1:10" x14ac:dyDescent="0.25">
      <c r="A733" s="303"/>
      <c r="B733" s="305"/>
      <c r="C733" s="305"/>
      <c r="D733" s="329"/>
      <c r="E733" s="285"/>
      <c r="F733" s="285"/>
      <c r="G733" s="7" t="s">
        <v>153</v>
      </c>
      <c r="H733" s="68" t="e">
        <f>NA()</f>
        <v>#N/A</v>
      </c>
      <c r="I733" s="300"/>
      <c r="J733" s="312"/>
    </row>
    <row r="734" spans="1:10" x14ac:dyDescent="0.25">
      <c r="A734" s="303"/>
      <c r="B734" s="305"/>
      <c r="C734" s="305"/>
      <c r="D734" s="329"/>
      <c r="E734" s="285"/>
      <c r="F734" s="285"/>
      <c r="G734" s="252" t="s">
        <v>40</v>
      </c>
      <c r="H734" s="68">
        <f t="shared" ref="H734:H735" si="41">H724</f>
        <v>155</v>
      </c>
      <c r="I734" s="300"/>
      <c r="J734" s="312"/>
    </row>
    <row r="735" spans="1:10" x14ac:dyDescent="0.25">
      <c r="A735" s="303"/>
      <c r="B735" s="305"/>
      <c r="C735" s="305"/>
      <c r="D735" s="329"/>
      <c r="E735" s="285"/>
      <c r="F735" s="285"/>
      <c r="G735" s="252" t="s">
        <v>39</v>
      </c>
      <c r="H735" s="68">
        <f t="shared" si="41"/>
        <v>255</v>
      </c>
      <c r="I735" s="300"/>
      <c r="J735" s="312"/>
    </row>
    <row r="736" spans="1:10" ht="15.75" thickBot="1" x14ac:dyDescent="0.3">
      <c r="A736" s="303"/>
      <c r="B736" s="305"/>
      <c r="C736" s="305"/>
      <c r="D736" s="308"/>
      <c r="E736" s="287"/>
      <c r="F736" s="287"/>
      <c r="G736" s="253" t="s">
        <v>41</v>
      </c>
      <c r="H736" s="164" t="e">
        <f>NA()</f>
        <v>#N/A</v>
      </c>
      <c r="I736" s="310"/>
      <c r="J736" s="312"/>
    </row>
    <row r="737" spans="1:10" x14ac:dyDescent="0.25">
      <c r="A737" s="303"/>
      <c r="B737" s="305"/>
      <c r="C737" s="305"/>
      <c r="D737" s="359" t="s">
        <v>159</v>
      </c>
      <c r="E737" s="294">
        <v>43040</v>
      </c>
      <c r="F737" s="294">
        <v>43092</v>
      </c>
      <c r="G737" s="160" t="s">
        <v>154</v>
      </c>
      <c r="H737" s="157" t="e">
        <f>NA()</f>
        <v>#N/A</v>
      </c>
      <c r="I737" s="309"/>
      <c r="J737" s="312"/>
    </row>
    <row r="738" spans="1:10" x14ac:dyDescent="0.25">
      <c r="A738" s="303"/>
      <c r="B738" s="305"/>
      <c r="C738" s="305"/>
      <c r="D738" s="379"/>
      <c r="E738" s="285"/>
      <c r="F738" s="285"/>
      <c r="G738" s="7" t="s">
        <v>153</v>
      </c>
      <c r="H738" s="68" t="e">
        <f>NA()</f>
        <v>#N/A</v>
      </c>
      <c r="I738" s="300"/>
      <c r="J738" s="312"/>
    </row>
    <row r="739" spans="1:10" x14ac:dyDescent="0.25">
      <c r="A739" s="303"/>
      <c r="B739" s="305"/>
      <c r="C739" s="305"/>
      <c r="D739" s="329"/>
      <c r="E739" s="285"/>
      <c r="F739" s="285"/>
      <c r="G739" s="241" t="s">
        <v>40</v>
      </c>
      <c r="H739" s="68">
        <f>350/2</f>
        <v>175</v>
      </c>
      <c r="I739" s="300"/>
      <c r="J739" s="312"/>
    </row>
    <row r="740" spans="1:10" x14ac:dyDescent="0.25">
      <c r="A740" s="303"/>
      <c r="B740" s="305"/>
      <c r="C740" s="305"/>
      <c r="D740" s="329"/>
      <c r="E740" s="285"/>
      <c r="F740" s="285"/>
      <c r="G740" s="241" t="s">
        <v>39</v>
      </c>
      <c r="H740" s="68">
        <f>H739+100</f>
        <v>275</v>
      </c>
      <c r="I740" s="300"/>
      <c r="J740" s="312"/>
    </row>
    <row r="741" spans="1:10" ht="15.75" thickBot="1" x14ac:dyDescent="0.3">
      <c r="A741" s="303"/>
      <c r="B741" s="305"/>
      <c r="C741" s="305"/>
      <c r="D741" s="329"/>
      <c r="E741" s="286"/>
      <c r="F741" s="286"/>
      <c r="G741" s="161" t="s">
        <v>41</v>
      </c>
      <c r="H741" s="158" t="e">
        <f>NA()</f>
        <v>#N/A</v>
      </c>
      <c r="I741" s="300"/>
      <c r="J741" s="312"/>
    </row>
    <row r="742" spans="1:10" x14ac:dyDescent="0.25">
      <c r="A742" s="303"/>
      <c r="B742" s="305"/>
      <c r="C742" s="305"/>
      <c r="D742" s="329"/>
      <c r="E742" s="284">
        <f>F737+1</f>
        <v>43093</v>
      </c>
      <c r="F742" s="284">
        <v>43094</v>
      </c>
      <c r="G742" s="162" t="s">
        <v>154</v>
      </c>
      <c r="H742" s="157" t="e">
        <f>NA()</f>
        <v>#N/A</v>
      </c>
      <c r="I742" s="300"/>
      <c r="J742" s="312"/>
    </row>
    <row r="743" spans="1:10" x14ac:dyDescent="0.25">
      <c r="A743" s="303"/>
      <c r="B743" s="305"/>
      <c r="C743" s="305"/>
      <c r="D743" s="329"/>
      <c r="E743" s="285"/>
      <c r="F743" s="285"/>
      <c r="G743" s="7" t="s">
        <v>153</v>
      </c>
      <c r="H743" s="68" t="e">
        <f>NA()</f>
        <v>#N/A</v>
      </c>
      <c r="I743" s="300"/>
      <c r="J743" s="312"/>
    </row>
    <row r="744" spans="1:10" x14ac:dyDescent="0.25">
      <c r="A744" s="303"/>
      <c r="B744" s="305"/>
      <c r="C744" s="305"/>
      <c r="D744" s="329"/>
      <c r="E744" s="285"/>
      <c r="F744" s="285"/>
      <c r="G744" s="241" t="s">
        <v>40</v>
      </c>
      <c r="H744" s="68">
        <f>H739+25</f>
        <v>200</v>
      </c>
      <c r="I744" s="300"/>
      <c r="J744" s="312"/>
    </row>
    <row r="745" spans="1:10" x14ac:dyDescent="0.25">
      <c r="A745" s="303"/>
      <c r="B745" s="305"/>
      <c r="C745" s="305"/>
      <c r="D745" s="329"/>
      <c r="E745" s="285"/>
      <c r="F745" s="285"/>
      <c r="G745" s="241" t="s">
        <v>39</v>
      </c>
      <c r="H745" s="68">
        <f>H744+100</f>
        <v>300</v>
      </c>
      <c r="I745" s="300"/>
      <c r="J745" s="312"/>
    </row>
    <row r="746" spans="1:10" ht="15.75" thickBot="1" x14ac:dyDescent="0.3">
      <c r="A746" s="303"/>
      <c r="B746" s="305"/>
      <c r="C746" s="305"/>
      <c r="D746" s="329"/>
      <c r="E746" s="286"/>
      <c r="F746" s="286"/>
      <c r="G746" s="161" t="s">
        <v>41</v>
      </c>
      <c r="H746" s="158" t="e">
        <f>NA()</f>
        <v>#N/A</v>
      </c>
      <c r="I746" s="300"/>
      <c r="J746" s="312"/>
    </row>
    <row r="747" spans="1:10" x14ac:dyDescent="0.25">
      <c r="A747" s="303"/>
      <c r="B747" s="305"/>
      <c r="C747" s="305"/>
      <c r="D747" s="329"/>
      <c r="E747" s="284">
        <f>F742+1</f>
        <v>43095</v>
      </c>
      <c r="F747" s="284">
        <v>43099</v>
      </c>
      <c r="G747" s="162" t="s">
        <v>154</v>
      </c>
      <c r="H747" s="157" t="e">
        <f>NA()</f>
        <v>#N/A</v>
      </c>
      <c r="I747" s="300"/>
      <c r="J747" s="312"/>
    </row>
    <row r="748" spans="1:10" x14ac:dyDescent="0.25">
      <c r="A748" s="303"/>
      <c r="B748" s="305"/>
      <c r="C748" s="305"/>
      <c r="D748" s="329"/>
      <c r="E748" s="285"/>
      <c r="F748" s="285"/>
      <c r="G748" s="7" t="s">
        <v>153</v>
      </c>
      <c r="H748" s="68" t="e">
        <f>NA()</f>
        <v>#N/A</v>
      </c>
      <c r="I748" s="300"/>
      <c r="J748" s="312"/>
    </row>
    <row r="749" spans="1:10" x14ac:dyDescent="0.25">
      <c r="A749" s="303"/>
      <c r="B749" s="305"/>
      <c r="C749" s="305"/>
      <c r="D749" s="329"/>
      <c r="E749" s="285"/>
      <c r="F749" s="285"/>
      <c r="G749" s="241" t="s">
        <v>40</v>
      </c>
      <c r="H749" s="68">
        <f t="shared" ref="H749:H750" si="42">H739</f>
        <v>175</v>
      </c>
      <c r="I749" s="300"/>
      <c r="J749" s="312"/>
    </row>
    <row r="750" spans="1:10" x14ac:dyDescent="0.25">
      <c r="A750" s="303"/>
      <c r="B750" s="305"/>
      <c r="C750" s="305"/>
      <c r="D750" s="329"/>
      <c r="E750" s="285"/>
      <c r="F750" s="285"/>
      <c r="G750" s="241" t="s">
        <v>39</v>
      </c>
      <c r="H750" s="68">
        <f t="shared" si="42"/>
        <v>275</v>
      </c>
      <c r="I750" s="300"/>
      <c r="J750" s="312"/>
    </row>
    <row r="751" spans="1:10" ht="15.75" thickBot="1" x14ac:dyDescent="0.3">
      <c r="A751" s="303"/>
      <c r="B751" s="305"/>
      <c r="C751" s="305"/>
      <c r="D751" s="329"/>
      <c r="E751" s="286"/>
      <c r="F751" s="286"/>
      <c r="G751" s="161" t="s">
        <v>41</v>
      </c>
      <c r="H751" s="158" t="e">
        <f>NA()</f>
        <v>#N/A</v>
      </c>
      <c r="I751" s="300"/>
      <c r="J751" s="312"/>
    </row>
    <row r="752" spans="1:10" x14ac:dyDescent="0.25">
      <c r="A752" s="303"/>
      <c r="B752" s="305"/>
      <c r="C752" s="305"/>
      <c r="D752" s="329"/>
      <c r="E752" s="284">
        <f>F747+1</f>
        <v>43100</v>
      </c>
      <c r="F752" s="284">
        <v>43100</v>
      </c>
      <c r="G752" s="162" t="s">
        <v>154</v>
      </c>
      <c r="H752" s="157" t="e">
        <f>NA()</f>
        <v>#N/A</v>
      </c>
      <c r="I752" s="300"/>
      <c r="J752" s="312"/>
    </row>
    <row r="753" spans="1:10" x14ac:dyDescent="0.25">
      <c r="A753" s="303"/>
      <c r="B753" s="305"/>
      <c r="C753" s="305"/>
      <c r="D753" s="329"/>
      <c r="E753" s="285"/>
      <c r="F753" s="285"/>
      <c r="G753" s="7" t="s">
        <v>153</v>
      </c>
      <c r="H753" s="68" t="e">
        <f>NA()</f>
        <v>#N/A</v>
      </c>
      <c r="I753" s="300"/>
      <c r="J753" s="312"/>
    </row>
    <row r="754" spans="1:10" x14ac:dyDescent="0.25">
      <c r="A754" s="303"/>
      <c r="B754" s="305"/>
      <c r="C754" s="305"/>
      <c r="D754" s="329"/>
      <c r="E754" s="285"/>
      <c r="F754" s="285"/>
      <c r="G754" s="241" t="s">
        <v>40</v>
      </c>
      <c r="H754" s="68">
        <f t="shared" ref="H754" si="43">H744</f>
        <v>200</v>
      </c>
      <c r="I754" s="300"/>
      <c r="J754" s="312"/>
    </row>
    <row r="755" spans="1:10" x14ac:dyDescent="0.25">
      <c r="A755" s="303"/>
      <c r="B755" s="305"/>
      <c r="C755" s="305"/>
      <c r="D755" s="329"/>
      <c r="E755" s="285"/>
      <c r="F755" s="285"/>
      <c r="G755" s="241" t="s">
        <v>39</v>
      </c>
      <c r="H755" s="68">
        <f>H745</f>
        <v>300</v>
      </c>
      <c r="I755" s="300"/>
      <c r="J755" s="312"/>
    </row>
    <row r="756" spans="1:10" ht="15.75" thickBot="1" x14ac:dyDescent="0.3">
      <c r="A756" s="303"/>
      <c r="B756" s="305"/>
      <c r="C756" s="305"/>
      <c r="D756" s="329"/>
      <c r="E756" s="286"/>
      <c r="F756" s="286"/>
      <c r="G756" s="161" t="s">
        <v>41</v>
      </c>
      <c r="H756" s="158" t="e">
        <f>NA()</f>
        <v>#N/A</v>
      </c>
      <c r="I756" s="300"/>
      <c r="J756" s="312"/>
    </row>
    <row r="757" spans="1:10" x14ac:dyDescent="0.25">
      <c r="A757" s="303"/>
      <c r="B757" s="305"/>
      <c r="C757" s="305"/>
      <c r="D757" s="329"/>
      <c r="E757" s="284">
        <f>F752+1</f>
        <v>43101</v>
      </c>
      <c r="F757" s="284">
        <v>43220</v>
      </c>
      <c r="G757" s="162" t="s">
        <v>154</v>
      </c>
      <c r="H757" s="157" t="e">
        <f>NA()</f>
        <v>#N/A</v>
      </c>
      <c r="I757" s="300"/>
      <c r="J757" s="312"/>
    </row>
    <row r="758" spans="1:10" x14ac:dyDescent="0.25">
      <c r="A758" s="303"/>
      <c r="B758" s="305"/>
      <c r="C758" s="305"/>
      <c r="D758" s="329"/>
      <c r="E758" s="285"/>
      <c r="F758" s="285"/>
      <c r="G758" s="7" t="s">
        <v>153</v>
      </c>
      <c r="H758" s="68" t="e">
        <f>NA()</f>
        <v>#N/A</v>
      </c>
      <c r="I758" s="300"/>
      <c r="J758" s="312"/>
    </row>
    <row r="759" spans="1:10" x14ac:dyDescent="0.25">
      <c r="A759" s="303"/>
      <c r="B759" s="305"/>
      <c r="C759" s="305"/>
      <c r="D759" s="329"/>
      <c r="E759" s="285"/>
      <c r="F759" s="285"/>
      <c r="G759" s="241" t="s">
        <v>40</v>
      </c>
      <c r="H759" s="68">
        <f t="shared" ref="H759:H760" si="44">H749</f>
        <v>175</v>
      </c>
      <c r="I759" s="300"/>
      <c r="J759" s="312"/>
    </row>
    <row r="760" spans="1:10" x14ac:dyDescent="0.25">
      <c r="A760" s="303"/>
      <c r="B760" s="305"/>
      <c r="C760" s="305"/>
      <c r="D760" s="329"/>
      <c r="E760" s="285"/>
      <c r="F760" s="285"/>
      <c r="G760" s="241" t="s">
        <v>39</v>
      </c>
      <c r="H760" s="68">
        <f t="shared" si="44"/>
        <v>275</v>
      </c>
      <c r="I760" s="300"/>
      <c r="J760" s="312"/>
    </row>
    <row r="761" spans="1:10" ht="15.75" thickBot="1" x14ac:dyDescent="0.3">
      <c r="A761" s="399"/>
      <c r="B761" s="401"/>
      <c r="C761" s="401"/>
      <c r="D761" s="308"/>
      <c r="E761" s="287"/>
      <c r="F761" s="287"/>
      <c r="G761" s="243" t="s">
        <v>41</v>
      </c>
      <c r="H761" s="164" t="e">
        <f>NA()</f>
        <v>#N/A</v>
      </c>
      <c r="I761" s="310"/>
      <c r="J761" s="397"/>
    </row>
    <row r="762" spans="1:10" x14ac:dyDescent="0.25">
      <c r="A762" s="302" t="s">
        <v>205</v>
      </c>
      <c r="B762" s="304" t="s">
        <v>37</v>
      </c>
      <c r="C762" s="304" t="s">
        <v>157</v>
      </c>
      <c r="D762" s="291" t="s">
        <v>38</v>
      </c>
      <c r="E762" s="294">
        <v>43040</v>
      </c>
      <c r="F762" s="294">
        <v>43092</v>
      </c>
      <c r="G762" s="11" t="s">
        <v>154</v>
      </c>
      <c r="H762" s="67" t="e">
        <f>NA()</f>
        <v>#N/A</v>
      </c>
      <c r="I762" s="299"/>
      <c r="J762" s="311"/>
    </row>
    <row r="763" spans="1:10" x14ac:dyDescent="0.25">
      <c r="A763" s="303"/>
      <c r="B763" s="305"/>
      <c r="C763" s="305"/>
      <c r="D763" s="306"/>
      <c r="E763" s="285"/>
      <c r="F763" s="285"/>
      <c r="G763" s="7" t="s">
        <v>153</v>
      </c>
      <c r="H763" s="68" t="e">
        <f>NA()</f>
        <v>#N/A</v>
      </c>
      <c r="I763" s="300"/>
      <c r="J763" s="312"/>
    </row>
    <row r="764" spans="1:10" x14ac:dyDescent="0.25">
      <c r="A764" s="303"/>
      <c r="B764" s="305"/>
      <c r="C764" s="305"/>
      <c r="D764" s="307"/>
      <c r="E764" s="285"/>
      <c r="F764" s="285"/>
      <c r="G764" s="248" t="s">
        <v>40</v>
      </c>
      <c r="H764" s="68">
        <v>160</v>
      </c>
      <c r="I764" s="300"/>
      <c r="J764" s="312"/>
    </row>
    <row r="765" spans="1:10" x14ac:dyDescent="0.25">
      <c r="A765" s="303"/>
      <c r="B765" s="305"/>
      <c r="C765" s="305"/>
      <c r="D765" s="307"/>
      <c r="E765" s="285"/>
      <c r="F765" s="285"/>
      <c r="G765" s="248" t="s">
        <v>39</v>
      </c>
      <c r="H765" s="68">
        <f>H764+100</f>
        <v>260</v>
      </c>
      <c r="I765" s="300"/>
      <c r="J765" s="312"/>
    </row>
    <row r="766" spans="1:10" ht="15.75" thickBot="1" x14ac:dyDescent="0.3">
      <c r="A766" s="303"/>
      <c r="B766" s="305"/>
      <c r="C766" s="305"/>
      <c r="D766" s="307"/>
      <c r="E766" s="286"/>
      <c r="F766" s="286"/>
      <c r="G766" s="249" t="s">
        <v>41</v>
      </c>
      <c r="H766" s="88" t="e">
        <f>NA()</f>
        <v>#N/A</v>
      </c>
      <c r="I766" s="300"/>
      <c r="J766" s="312"/>
    </row>
    <row r="767" spans="1:10" x14ac:dyDescent="0.25">
      <c r="A767" s="303"/>
      <c r="B767" s="305"/>
      <c r="C767" s="305"/>
      <c r="D767" s="307"/>
      <c r="E767" s="284">
        <f>F762+1</f>
        <v>43093</v>
      </c>
      <c r="F767" s="284">
        <v>43094</v>
      </c>
      <c r="G767" s="51" t="s">
        <v>154</v>
      </c>
      <c r="H767" s="67" t="e">
        <f>NA()</f>
        <v>#N/A</v>
      </c>
      <c r="I767" s="300"/>
      <c r="J767" s="312"/>
    </row>
    <row r="768" spans="1:10" x14ac:dyDescent="0.25">
      <c r="A768" s="303"/>
      <c r="B768" s="305"/>
      <c r="C768" s="305"/>
      <c r="D768" s="307"/>
      <c r="E768" s="285"/>
      <c r="F768" s="285"/>
      <c r="G768" s="7" t="s">
        <v>153</v>
      </c>
      <c r="H768" s="68" t="e">
        <f>NA()</f>
        <v>#N/A</v>
      </c>
      <c r="I768" s="300"/>
      <c r="J768" s="312"/>
    </row>
    <row r="769" spans="1:10" x14ac:dyDescent="0.25">
      <c r="A769" s="303"/>
      <c r="B769" s="305"/>
      <c r="C769" s="305"/>
      <c r="D769" s="307"/>
      <c r="E769" s="285"/>
      <c r="F769" s="285"/>
      <c r="G769" s="248" t="s">
        <v>40</v>
      </c>
      <c r="H769" s="68">
        <v>185</v>
      </c>
      <c r="I769" s="300"/>
      <c r="J769" s="312"/>
    </row>
    <row r="770" spans="1:10" x14ac:dyDescent="0.25">
      <c r="A770" s="303"/>
      <c r="B770" s="305"/>
      <c r="C770" s="305"/>
      <c r="D770" s="307"/>
      <c r="E770" s="285"/>
      <c r="F770" s="285"/>
      <c r="G770" s="248" t="s">
        <v>39</v>
      </c>
      <c r="H770" s="68">
        <f>H769+100</f>
        <v>285</v>
      </c>
      <c r="I770" s="300"/>
      <c r="J770" s="312"/>
    </row>
    <row r="771" spans="1:10" ht="15.75" thickBot="1" x14ac:dyDescent="0.3">
      <c r="A771" s="303"/>
      <c r="B771" s="305"/>
      <c r="C771" s="305"/>
      <c r="D771" s="307"/>
      <c r="E771" s="286"/>
      <c r="F771" s="286"/>
      <c r="G771" s="249" t="s">
        <v>41</v>
      </c>
      <c r="H771" s="88" t="e">
        <f>NA()</f>
        <v>#N/A</v>
      </c>
      <c r="I771" s="300"/>
      <c r="J771" s="312"/>
    </row>
    <row r="772" spans="1:10" x14ac:dyDescent="0.25">
      <c r="A772" s="303"/>
      <c r="B772" s="305"/>
      <c r="C772" s="305"/>
      <c r="D772" s="293"/>
      <c r="E772" s="284">
        <f>F767+1</f>
        <v>43095</v>
      </c>
      <c r="F772" s="284">
        <v>43099</v>
      </c>
      <c r="G772" s="51" t="s">
        <v>154</v>
      </c>
      <c r="H772" s="67" t="e">
        <f>NA()</f>
        <v>#N/A</v>
      </c>
      <c r="I772" s="300"/>
      <c r="J772" s="312"/>
    </row>
    <row r="773" spans="1:10" x14ac:dyDescent="0.25">
      <c r="A773" s="303"/>
      <c r="B773" s="305"/>
      <c r="C773" s="305"/>
      <c r="D773" s="293"/>
      <c r="E773" s="285"/>
      <c r="F773" s="285"/>
      <c r="G773" s="7" t="s">
        <v>153</v>
      </c>
      <c r="H773" s="68" t="e">
        <f>NA()</f>
        <v>#N/A</v>
      </c>
      <c r="I773" s="300"/>
      <c r="J773" s="312"/>
    </row>
    <row r="774" spans="1:10" x14ac:dyDescent="0.25">
      <c r="A774" s="303"/>
      <c r="B774" s="305"/>
      <c r="C774" s="305"/>
      <c r="D774" s="293"/>
      <c r="E774" s="285"/>
      <c r="F774" s="285"/>
      <c r="G774" s="248" t="s">
        <v>40</v>
      </c>
      <c r="H774" s="68">
        <f>H764</f>
        <v>160</v>
      </c>
      <c r="I774" s="300"/>
      <c r="J774" s="312"/>
    </row>
    <row r="775" spans="1:10" x14ac:dyDescent="0.25">
      <c r="A775" s="303"/>
      <c r="B775" s="305"/>
      <c r="C775" s="305"/>
      <c r="D775" s="293"/>
      <c r="E775" s="285"/>
      <c r="F775" s="285"/>
      <c r="G775" s="248" t="s">
        <v>39</v>
      </c>
      <c r="H775" s="68">
        <f>H765</f>
        <v>260</v>
      </c>
      <c r="I775" s="300"/>
      <c r="J775" s="312"/>
    </row>
    <row r="776" spans="1:10" ht="15.75" thickBot="1" x14ac:dyDescent="0.3">
      <c r="A776" s="303"/>
      <c r="B776" s="305"/>
      <c r="C776" s="305"/>
      <c r="D776" s="293"/>
      <c r="E776" s="286"/>
      <c r="F776" s="286"/>
      <c r="G776" s="249" t="s">
        <v>41</v>
      </c>
      <c r="H776" s="88" t="e">
        <f>NA()</f>
        <v>#N/A</v>
      </c>
      <c r="I776" s="300"/>
      <c r="J776" s="312"/>
    </row>
    <row r="777" spans="1:10" x14ac:dyDescent="0.25">
      <c r="A777" s="303"/>
      <c r="B777" s="305"/>
      <c r="C777" s="305"/>
      <c r="D777" s="293"/>
      <c r="E777" s="284">
        <f>F772+1</f>
        <v>43100</v>
      </c>
      <c r="F777" s="284">
        <v>43100</v>
      </c>
      <c r="G777" s="51" t="s">
        <v>154</v>
      </c>
      <c r="H777" s="67" t="e">
        <f>NA()</f>
        <v>#N/A</v>
      </c>
      <c r="I777" s="300"/>
      <c r="J777" s="312"/>
    </row>
    <row r="778" spans="1:10" x14ac:dyDescent="0.25">
      <c r="A778" s="303"/>
      <c r="B778" s="305"/>
      <c r="C778" s="305"/>
      <c r="D778" s="293"/>
      <c r="E778" s="285"/>
      <c r="F778" s="285"/>
      <c r="G778" s="7" t="s">
        <v>153</v>
      </c>
      <c r="H778" s="68" t="e">
        <f>NA()</f>
        <v>#N/A</v>
      </c>
      <c r="I778" s="300"/>
      <c r="J778" s="312"/>
    </row>
    <row r="779" spans="1:10" x14ac:dyDescent="0.25">
      <c r="A779" s="303"/>
      <c r="B779" s="305"/>
      <c r="C779" s="305"/>
      <c r="D779" s="293"/>
      <c r="E779" s="285"/>
      <c r="F779" s="285"/>
      <c r="G779" s="248" t="s">
        <v>40</v>
      </c>
      <c r="H779" s="68">
        <f>H769</f>
        <v>185</v>
      </c>
      <c r="I779" s="300"/>
      <c r="J779" s="312"/>
    </row>
    <row r="780" spans="1:10" x14ac:dyDescent="0.25">
      <c r="A780" s="303"/>
      <c r="B780" s="305"/>
      <c r="C780" s="305"/>
      <c r="D780" s="293"/>
      <c r="E780" s="285"/>
      <c r="F780" s="285"/>
      <c r="G780" s="248" t="s">
        <v>39</v>
      </c>
      <c r="H780" s="68">
        <f>H770</f>
        <v>285</v>
      </c>
      <c r="I780" s="300"/>
      <c r="J780" s="312"/>
    </row>
    <row r="781" spans="1:10" ht="15.75" thickBot="1" x14ac:dyDescent="0.3">
      <c r="A781" s="303"/>
      <c r="B781" s="305"/>
      <c r="C781" s="305"/>
      <c r="D781" s="293"/>
      <c r="E781" s="286"/>
      <c r="F781" s="286"/>
      <c r="G781" s="249" t="s">
        <v>41</v>
      </c>
      <c r="H781" s="88" t="e">
        <f>NA()</f>
        <v>#N/A</v>
      </c>
      <c r="I781" s="300"/>
      <c r="J781" s="312"/>
    </row>
    <row r="782" spans="1:10" x14ac:dyDescent="0.25">
      <c r="A782" s="303"/>
      <c r="B782" s="305"/>
      <c r="C782" s="305"/>
      <c r="D782" s="293"/>
      <c r="E782" s="284">
        <f>F777+1</f>
        <v>43101</v>
      </c>
      <c r="F782" s="284">
        <v>43220</v>
      </c>
      <c r="G782" s="51" t="s">
        <v>154</v>
      </c>
      <c r="H782" s="67" t="e">
        <f>NA()</f>
        <v>#N/A</v>
      </c>
      <c r="I782" s="300"/>
      <c r="J782" s="312"/>
    </row>
    <row r="783" spans="1:10" x14ac:dyDescent="0.25">
      <c r="A783" s="303"/>
      <c r="B783" s="305"/>
      <c r="C783" s="305"/>
      <c r="D783" s="293"/>
      <c r="E783" s="285"/>
      <c r="F783" s="285"/>
      <c r="G783" s="7" t="s">
        <v>153</v>
      </c>
      <c r="H783" s="68" t="e">
        <f>NA()</f>
        <v>#N/A</v>
      </c>
      <c r="I783" s="300"/>
      <c r="J783" s="312"/>
    </row>
    <row r="784" spans="1:10" x14ac:dyDescent="0.25">
      <c r="A784" s="303"/>
      <c r="B784" s="305"/>
      <c r="C784" s="305"/>
      <c r="D784" s="293"/>
      <c r="E784" s="285"/>
      <c r="F784" s="285"/>
      <c r="G784" s="248" t="s">
        <v>40</v>
      </c>
      <c r="H784" s="68">
        <f>H774</f>
        <v>160</v>
      </c>
      <c r="I784" s="300"/>
      <c r="J784" s="312"/>
    </row>
    <row r="785" spans="1:10" x14ac:dyDescent="0.25">
      <c r="A785" s="303"/>
      <c r="B785" s="305"/>
      <c r="C785" s="305"/>
      <c r="D785" s="293"/>
      <c r="E785" s="285"/>
      <c r="F785" s="285"/>
      <c r="G785" s="248" t="s">
        <v>39</v>
      </c>
      <c r="H785" s="68">
        <f>H775</f>
        <v>260</v>
      </c>
      <c r="I785" s="300"/>
      <c r="J785" s="312"/>
    </row>
    <row r="786" spans="1:10" ht="15.75" thickBot="1" x14ac:dyDescent="0.3">
      <c r="A786" s="303"/>
      <c r="B786" s="305"/>
      <c r="C786" s="305"/>
      <c r="D786" s="293"/>
      <c r="E786" s="287"/>
      <c r="F786" s="287"/>
      <c r="G786" s="249" t="s">
        <v>41</v>
      </c>
      <c r="H786" s="88" t="e">
        <f>NA()</f>
        <v>#N/A</v>
      </c>
      <c r="I786" s="300"/>
      <c r="J786" s="312"/>
    </row>
    <row r="787" spans="1:10" x14ac:dyDescent="0.25">
      <c r="A787" s="303"/>
      <c r="B787" s="305"/>
      <c r="C787" s="305"/>
      <c r="D787" s="291" t="s">
        <v>159</v>
      </c>
      <c r="E787" s="294">
        <v>43040</v>
      </c>
      <c r="F787" s="294">
        <v>43092</v>
      </c>
      <c r="G787" s="11" t="s">
        <v>154</v>
      </c>
      <c r="H787" s="67" t="e">
        <f>NA()</f>
        <v>#N/A</v>
      </c>
      <c r="I787" s="299"/>
      <c r="J787" s="312"/>
    </row>
    <row r="788" spans="1:10" x14ac:dyDescent="0.25">
      <c r="A788" s="303"/>
      <c r="B788" s="305"/>
      <c r="C788" s="305"/>
      <c r="D788" s="306"/>
      <c r="E788" s="285"/>
      <c r="F788" s="285"/>
      <c r="G788" s="7" t="s">
        <v>153</v>
      </c>
      <c r="H788" s="68" t="e">
        <f>NA()</f>
        <v>#N/A</v>
      </c>
      <c r="I788" s="300"/>
      <c r="J788" s="312"/>
    </row>
    <row r="789" spans="1:10" x14ac:dyDescent="0.25">
      <c r="A789" s="303"/>
      <c r="B789" s="305"/>
      <c r="C789" s="305"/>
      <c r="D789" s="307"/>
      <c r="E789" s="285"/>
      <c r="F789" s="285"/>
      <c r="G789" s="248" t="s">
        <v>40</v>
      </c>
      <c r="H789" s="68">
        <v>205</v>
      </c>
      <c r="I789" s="300"/>
      <c r="J789" s="312"/>
    </row>
    <row r="790" spans="1:10" x14ac:dyDescent="0.25">
      <c r="A790" s="303"/>
      <c r="B790" s="305"/>
      <c r="C790" s="305"/>
      <c r="D790" s="307"/>
      <c r="E790" s="285"/>
      <c r="F790" s="285"/>
      <c r="G790" s="248" t="s">
        <v>39</v>
      </c>
      <c r="H790" s="68">
        <f>H789+100</f>
        <v>305</v>
      </c>
      <c r="I790" s="300"/>
      <c r="J790" s="312"/>
    </row>
    <row r="791" spans="1:10" ht="15.75" thickBot="1" x14ac:dyDescent="0.3">
      <c r="A791" s="303"/>
      <c r="B791" s="305"/>
      <c r="C791" s="305"/>
      <c r="D791" s="307"/>
      <c r="E791" s="286"/>
      <c r="F791" s="286"/>
      <c r="G791" s="249" t="s">
        <v>41</v>
      </c>
      <c r="H791" s="88" t="e">
        <f>NA()</f>
        <v>#N/A</v>
      </c>
      <c r="I791" s="300"/>
      <c r="J791" s="312"/>
    </row>
    <row r="792" spans="1:10" x14ac:dyDescent="0.25">
      <c r="A792" s="303"/>
      <c r="B792" s="305"/>
      <c r="C792" s="305"/>
      <c r="D792" s="293"/>
      <c r="E792" s="284">
        <f>F787+1</f>
        <v>43093</v>
      </c>
      <c r="F792" s="284">
        <v>43094</v>
      </c>
      <c r="G792" s="51" t="s">
        <v>154</v>
      </c>
      <c r="H792" s="67" t="e">
        <f>NA()</f>
        <v>#N/A</v>
      </c>
      <c r="I792" s="300"/>
      <c r="J792" s="312"/>
    </row>
    <row r="793" spans="1:10" x14ac:dyDescent="0.25">
      <c r="A793" s="303"/>
      <c r="B793" s="305"/>
      <c r="C793" s="305"/>
      <c r="D793" s="293"/>
      <c r="E793" s="285"/>
      <c r="F793" s="285"/>
      <c r="G793" s="7" t="s">
        <v>153</v>
      </c>
      <c r="H793" s="68" t="e">
        <f>NA()</f>
        <v>#N/A</v>
      </c>
      <c r="I793" s="300"/>
      <c r="J793" s="312"/>
    </row>
    <row r="794" spans="1:10" x14ac:dyDescent="0.25">
      <c r="A794" s="303"/>
      <c r="B794" s="305"/>
      <c r="C794" s="305"/>
      <c r="D794" s="293"/>
      <c r="E794" s="285"/>
      <c r="F794" s="285"/>
      <c r="G794" s="248" t="s">
        <v>40</v>
      </c>
      <c r="H794" s="68">
        <f>H789+25</f>
        <v>230</v>
      </c>
      <c r="I794" s="300"/>
      <c r="J794" s="312"/>
    </row>
    <row r="795" spans="1:10" x14ac:dyDescent="0.25">
      <c r="A795" s="303"/>
      <c r="B795" s="305"/>
      <c r="C795" s="305"/>
      <c r="D795" s="293"/>
      <c r="E795" s="285"/>
      <c r="F795" s="285"/>
      <c r="G795" s="248" t="s">
        <v>39</v>
      </c>
      <c r="H795" s="68">
        <f>H790+25</f>
        <v>330</v>
      </c>
      <c r="I795" s="300"/>
      <c r="J795" s="312"/>
    </row>
    <row r="796" spans="1:10" ht="15.75" thickBot="1" x14ac:dyDescent="0.3">
      <c r="A796" s="303"/>
      <c r="B796" s="305"/>
      <c r="C796" s="305"/>
      <c r="D796" s="293"/>
      <c r="E796" s="286"/>
      <c r="F796" s="286"/>
      <c r="G796" s="249" t="s">
        <v>41</v>
      </c>
      <c r="H796" s="88" t="e">
        <f>NA()</f>
        <v>#N/A</v>
      </c>
      <c r="I796" s="300"/>
      <c r="J796" s="312"/>
    </row>
    <row r="797" spans="1:10" x14ac:dyDescent="0.25">
      <c r="A797" s="303"/>
      <c r="B797" s="305"/>
      <c r="C797" s="305"/>
      <c r="D797" s="293"/>
      <c r="E797" s="284">
        <f>F792+1</f>
        <v>43095</v>
      </c>
      <c r="F797" s="284">
        <v>43099</v>
      </c>
      <c r="G797" s="51" t="s">
        <v>154</v>
      </c>
      <c r="H797" s="67" t="e">
        <f>NA()</f>
        <v>#N/A</v>
      </c>
      <c r="I797" s="300"/>
      <c r="J797" s="312"/>
    </row>
    <row r="798" spans="1:10" x14ac:dyDescent="0.25">
      <c r="A798" s="303"/>
      <c r="B798" s="305"/>
      <c r="C798" s="305"/>
      <c r="D798" s="293"/>
      <c r="E798" s="285"/>
      <c r="F798" s="285"/>
      <c r="G798" s="7" t="s">
        <v>153</v>
      </c>
      <c r="H798" s="68" t="e">
        <f>NA()</f>
        <v>#N/A</v>
      </c>
      <c r="I798" s="300"/>
      <c r="J798" s="312"/>
    </row>
    <row r="799" spans="1:10" x14ac:dyDescent="0.25">
      <c r="A799" s="303"/>
      <c r="B799" s="305"/>
      <c r="C799" s="305"/>
      <c r="D799" s="293"/>
      <c r="E799" s="285"/>
      <c r="F799" s="285"/>
      <c r="G799" s="248" t="s">
        <v>40</v>
      </c>
      <c r="H799" s="68">
        <f>H789</f>
        <v>205</v>
      </c>
      <c r="I799" s="300"/>
      <c r="J799" s="312"/>
    </row>
    <row r="800" spans="1:10" x14ac:dyDescent="0.25">
      <c r="A800" s="303"/>
      <c r="B800" s="305"/>
      <c r="C800" s="305"/>
      <c r="D800" s="293"/>
      <c r="E800" s="285"/>
      <c r="F800" s="285"/>
      <c r="G800" s="248" t="s">
        <v>39</v>
      </c>
      <c r="H800" s="68">
        <f>H790</f>
        <v>305</v>
      </c>
      <c r="I800" s="300"/>
      <c r="J800" s="312"/>
    </row>
    <row r="801" spans="1:10" ht="15.75" thickBot="1" x14ac:dyDescent="0.3">
      <c r="A801" s="303"/>
      <c r="B801" s="305"/>
      <c r="C801" s="305"/>
      <c r="D801" s="293"/>
      <c r="E801" s="286"/>
      <c r="F801" s="286"/>
      <c r="G801" s="249" t="s">
        <v>41</v>
      </c>
      <c r="H801" s="88" t="e">
        <f>NA()</f>
        <v>#N/A</v>
      </c>
      <c r="I801" s="300"/>
      <c r="J801" s="312"/>
    </row>
    <row r="802" spans="1:10" x14ac:dyDescent="0.25">
      <c r="A802" s="303"/>
      <c r="B802" s="305"/>
      <c r="C802" s="305"/>
      <c r="D802" s="293"/>
      <c r="E802" s="284">
        <f>F797+1</f>
        <v>43100</v>
      </c>
      <c r="F802" s="284">
        <v>43100</v>
      </c>
      <c r="G802" s="51" t="s">
        <v>154</v>
      </c>
      <c r="H802" s="67" t="e">
        <f>NA()</f>
        <v>#N/A</v>
      </c>
      <c r="I802" s="300"/>
      <c r="J802" s="312"/>
    </row>
    <row r="803" spans="1:10" x14ac:dyDescent="0.25">
      <c r="A803" s="303"/>
      <c r="B803" s="305"/>
      <c r="C803" s="305"/>
      <c r="D803" s="293"/>
      <c r="E803" s="285"/>
      <c r="F803" s="285"/>
      <c r="G803" s="7" t="s">
        <v>153</v>
      </c>
      <c r="H803" s="68" t="e">
        <f>NA()</f>
        <v>#N/A</v>
      </c>
      <c r="I803" s="300"/>
      <c r="J803" s="312"/>
    </row>
    <row r="804" spans="1:10" x14ac:dyDescent="0.25">
      <c r="A804" s="303"/>
      <c r="B804" s="305"/>
      <c r="C804" s="305"/>
      <c r="D804" s="293"/>
      <c r="E804" s="285"/>
      <c r="F804" s="285"/>
      <c r="G804" s="248" t="s">
        <v>40</v>
      </c>
      <c r="H804" s="68">
        <f>H794</f>
        <v>230</v>
      </c>
      <c r="I804" s="300"/>
      <c r="J804" s="312"/>
    </row>
    <row r="805" spans="1:10" x14ac:dyDescent="0.25">
      <c r="A805" s="303"/>
      <c r="B805" s="305"/>
      <c r="C805" s="305"/>
      <c r="D805" s="293"/>
      <c r="E805" s="285"/>
      <c r="F805" s="285"/>
      <c r="G805" s="248" t="s">
        <v>39</v>
      </c>
      <c r="H805" s="68">
        <f>H795</f>
        <v>330</v>
      </c>
      <c r="I805" s="300"/>
      <c r="J805" s="312"/>
    </row>
    <row r="806" spans="1:10" ht="15.75" thickBot="1" x14ac:dyDescent="0.3">
      <c r="A806" s="303"/>
      <c r="B806" s="305"/>
      <c r="C806" s="305"/>
      <c r="D806" s="293"/>
      <c r="E806" s="286"/>
      <c r="F806" s="286"/>
      <c r="G806" s="249" t="s">
        <v>41</v>
      </c>
      <c r="H806" s="88" t="e">
        <f>NA()</f>
        <v>#N/A</v>
      </c>
      <c r="I806" s="300"/>
      <c r="J806" s="312"/>
    </row>
    <row r="807" spans="1:10" x14ac:dyDescent="0.25">
      <c r="A807" s="303"/>
      <c r="B807" s="305"/>
      <c r="C807" s="305"/>
      <c r="D807" s="293"/>
      <c r="E807" s="284">
        <f>F802+1</f>
        <v>43101</v>
      </c>
      <c r="F807" s="284">
        <v>43220</v>
      </c>
      <c r="G807" s="51" t="s">
        <v>154</v>
      </c>
      <c r="H807" s="67" t="e">
        <f>NA()</f>
        <v>#N/A</v>
      </c>
      <c r="I807" s="300"/>
      <c r="J807" s="312"/>
    </row>
    <row r="808" spans="1:10" x14ac:dyDescent="0.25">
      <c r="A808" s="303"/>
      <c r="B808" s="305"/>
      <c r="C808" s="305"/>
      <c r="D808" s="293"/>
      <c r="E808" s="285"/>
      <c r="F808" s="285"/>
      <c r="G808" s="7" t="s">
        <v>153</v>
      </c>
      <c r="H808" s="68" t="e">
        <f>NA()</f>
        <v>#N/A</v>
      </c>
      <c r="I808" s="300"/>
      <c r="J808" s="312"/>
    </row>
    <row r="809" spans="1:10" x14ac:dyDescent="0.25">
      <c r="A809" s="303"/>
      <c r="B809" s="305"/>
      <c r="C809" s="305"/>
      <c r="D809" s="293"/>
      <c r="E809" s="285"/>
      <c r="F809" s="285"/>
      <c r="G809" s="248" t="s">
        <v>40</v>
      </c>
      <c r="H809" s="68">
        <f>H799</f>
        <v>205</v>
      </c>
      <c r="I809" s="300"/>
      <c r="J809" s="312"/>
    </row>
    <row r="810" spans="1:10" x14ac:dyDescent="0.25">
      <c r="A810" s="303"/>
      <c r="B810" s="305"/>
      <c r="C810" s="305"/>
      <c r="D810" s="293"/>
      <c r="E810" s="285"/>
      <c r="F810" s="285"/>
      <c r="G810" s="248" t="s">
        <v>39</v>
      </c>
      <c r="H810" s="68">
        <f>H800</f>
        <v>305</v>
      </c>
      <c r="I810" s="300"/>
      <c r="J810" s="312"/>
    </row>
    <row r="811" spans="1:10" ht="15.75" thickBot="1" x14ac:dyDescent="0.3">
      <c r="A811" s="303"/>
      <c r="B811" s="305"/>
      <c r="C811" s="305"/>
      <c r="D811" s="293"/>
      <c r="E811" s="287"/>
      <c r="F811" s="287"/>
      <c r="G811" s="249" t="s">
        <v>41</v>
      </c>
      <c r="H811" s="88" t="e">
        <f>NA()</f>
        <v>#N/A</v>
      </c>
      <c r="I811" s="300"/>
      <c r="J811" s="312"/>
    </row>
    <row r="812" spans="1:10" x14ac:dyDescent="0.25">
      <c r="A812" s="398" t="s">
        <v>174</v>
      </c>
      <c r="B812" s="400" t="s">
        <v>37</v>
      </c>
      <c r="C812" s="400" t="s">
        <v>157</v>
      </c>
      <c r="D812" s="359" t="s">
        <v>38</v>
      </c>
      <c r="E812" s="294">
        <v>43040</v>
      </c>
      <c r="F812" s="294">
        <v>43092</v>
      </c>
      <c r="G812" s="160" t="s">
        <v>154</v>
      </c>
      <c r="H812" s="157" t="e">
        <f>NA()</f>
        <v>#N/A</v>
      </c>
      <c r="I812" s="309"/>
      <c r="J812" s="396"/>
    </row>
    <row r="813" spans="1:10" x14ac:dyDescent="0.25">
      <c r="A813" s="303"/>
      <c r="B813" s="305"/>
      <c r="C813" s="305"/>
      <c r="D813" s="379"/>
      <c r="E813" s="285"/>
      <c r="F813" s="285"/>
      <c r="G813" s="7" t="s">
        <v>153</v>
      </c>
      <c r="H813" s="68" t="e">
        <f>NA()</f>
        <v>#N/A</v>
      </c>
      <c r="I813" s="300"/>
      <c r="J813" s="312"/>
    </row>
    <row r="814" spans="1:10" x14ac:dyDescent="0.25">
      <c r="A814" s="303"/>
      <c r="B814" s="305"/>
      <c r="C814" s="305"/>
      <c r="D814" s="329"/>
      <c r="E814" s="285"/>
      <c r="F814" s="285"/>
      <c r="G814" s="241" t="s">
        <v>40</v>
      </c>
      <c r="H814" s="68">
        <v>130</v>
      </c>
      <c r="I814" s="300"/>
      <c r="J814" s="312"/>
    </row>
    <row r="815" spans="1:10" x14ac:dyDescent="0.25">
      <c r="A815" s="303"/>
      <c r="B815" s="305"/>
      <c r="C815" s="305"/>
      <c r="D815" s="329"/>
      <c r="E815" s="285"/>
      <c r="F815" s="285"/>
      <c r="G815" s="241" t="s">
        <v>39</v>
      </c>
      <c r="H815" s="68">
        <f>H814+100</f>
        <v>230</v>
      </c>
      <c r="I815" s="300"/>
      <c r="J815" s="312"/>
    </row>
    <row r="816" spans="1:10" ht="15.75" thickBot="1" x14ac:dyDescent="0.3">
      <c r="A816" s="303"/>
      <c r="B816" s="305"/>
      <c r="C816" s="305"/>
      <c r="D816" s="329"/>
      <c r="E816" s="286"/>
      <c r="F816" s="286"/>
      <c r="G816" s="161" t="s">
        <v>41</v>
      </c>
      <c r="H816" s="158" t="e">
        <f>NA()</f>
        <v>#N/A</v>
      </c>
      <c r="I816" s="300"/>
      <c r="J816" s="312"/>
    </row>
    <row r="817" spans="1:10" x14ac:dyDescent="0.25">
      <c r="A817" s="303"/>
      <c r="B817" s="305"/>
      <c r="C817" s="305"/>
      <c r="D817" s="329"/>
      <c r="E817" s="284">
        <f>F812+1</f>
        <v>43093</v>
      </c>
      <c r="F817" s="284">
        <v>43094</v>
      </c>
      <c r="G817" s="162" t="s">
        <v>154</v>
      </c>
      <c r="H817" s="157" t="e">
        <f>NA()</f>
        <v>#N/A</v>
      </c>
      <c r="I817" s="300"/>
      <c r="J817" s="312"/>
    </row>
    <row r="818" spans="1:10" x14ac:dyDescent="0.25">
      <c r="A818" s="303"/>
      <c r="B818" s="305"/>
      <c r="C818" s="305"/>
      <c r="D818" s="329"/>
      <c r="E818" s="285"/>
      <c r="F818" s="285"/>
      <c r="G818" s="7" t="s">
        <v>153</v>
      </c>
      <c r="H818" s="68" t="e">
        <f>NA()</f>
        <v>#N/A</v>
      </c>
      <c r="I818" s="300"/>
      <c r="J818" s="312"/>
    </row>
    <row r="819" spans="1:10" x14ac:dyDescent="0.25">
      <c r="A819" s="303"/>
      <c r="B819" s="305"/>
      <c r="C819" s="305"/>
      <c r="D819" s="329"/>
      <c r="E819" s="285"/>
      <c r="F819" s="285"/>
      <c r="G819" s="241" t="s">
        <v>40</v>
      </c>
      <c r="H819" s="68">
        <f>H814+25</f>
        <v>155</v>
      </c>
      <c r="I819" s="300"/>
      <c r="J819" s="312"/>
    </row>
    <row r="820" spans="1:10" x14ac:dyDescent="0.25">
      <c r="A820" s="303"/>
      <c r="B820" s="305"/>
      <c r="C820" s="305"/>
      <c r="D820" s="329"/>
      <c r="E820" s="285"/>
      <c r="F820" s="285"/>
      <c r="G820" s="241" t="s">
        <v>39</v>
      </c>
      <c r="H820" s="68">
        <f>H815+25</f>
        <v>255</v>
      </c>
      <c r="I820" s="300"/>
      <c r="J820" s="312"/>
    </row>
    <row r="821" spans="1:10" ht="15.75" thickBot="1" x14ac:dyDescent="0.3">
      <c r="A821" s="303"/>
      <c r="B821" s="305"/>
      <c r="C821" s="305"/>
      <c r="D821" s="329"/>
      <c r="E821" s="286"/>
      <c r="F821" s="286"/>
      <c r="G821" s="161" t="s">
        <v>41</v>
      </c>
      <c r="H821" s="158" t="e">
        <f>NA()</f>
        <v>#N/A</v>
      </c>
      <c r="I821" s="300"/>
      <c r="J821" s="312"/>
    </row>
    <row r="822" spans="1:10" x14ac:dyDescent="0.25">
      <c r="A822" s="303"/>
      <c r="B822" s="305"/>
      <c r="C822" s="305"/>
      <c r="D822" s="329"/>
      <c r="E822" s="284">
        <f>F817+1</f>
        <v>43095</v>
      </c>
      <c r="F822" s="284">
        <v>43099</v>
      </c>
      <c r="G822" s="162" t="s">
        <v>154</v>
      </c>
      <c r="H822" s="157" t="e">
        <f>NA()</f>
        <v>#N/A</v>
      </c>
      <c r="I822" s="300"/>
      <c r="J822" s="312"/>
    </row>
    <row r="823" spans="1:10" x14ac:dyDescent="0.25">
      <c r="A823" s="303"/>
      <c r="B823" s="305"/>
      <c r="C823" s="305"/>
      <c r="D823" s="329"/>
      <c r="E823" s="285"/>
      <c r="F823" s="285"/>
      <c r="G823" s="7" t="s">
        <v>153</v>
      </c>
      <c r="H823" s="68" t="e">
        <f>NA()</f>
        <v>#N/A</v>
      </c>
      <c r="I823" s="300"/>
      <c r="J823" s="312"/>
    </row>
    <row r="824" spans="1:10" x14ac:dyDescent="0.25">
      <c r="A824" s="303"/>
      <c r="B824" s="305"/>
      <c r="C824" s="305"/>
      <c r="D824" s="329"/>
      <c r="E824" s="285"/>
      <c r="F824" s="285"/>
      <c r="G824" s="241" t="s">
        <v>40</v>
      </c>
      <c r="H824" s="68">
        <f t="shared" ref="H824:H825" si="45">H814</f>
        <v>130</v>
      </c>
      <c r="I824" s="300"/>
      <c r="J824" s="312"/>
    </row>
    <row r="825" spans="1:10" x14ac:dyDescent="0.25">
      <c r="A825" s="303"/>
      <c r="B825" s="305"/>
      <c r="C825" s="305"/>
      <c r="D825" s="329"/>
      <c r="E825" s="285"/>
      <c r="F825" s="285"/>
      <c r="G825" s="241" t="s">
        <v>39</v>
      </c>
      <c r="H825" s="68">
        <f t="shared" si="45"/>
        <v>230</v>
      </c>
      <c r="I825" s="300"/>
      <c r="J825" s="312"/>
    </row>
    <row r="826" spans="1:10" ht="15.75" thickBot="1" x14ac:dyDescent="0.3">
      <c r="A826" s="303"/>
      <c r="B826" s="305"/>
      <c r="C826" s="305"/>
      <c r="D826" s="329"/>
      <c r="E826" s="286"/>
      <c r="F826" s="286"/>
      <c r="G826" s="161" t="s">
        <v>41</v>
      </c>
      <c r="H826" s="158" t="e">
        <f>NA()</f>
        <v>#N/A</v>
      </c>
      <c r="I826" s="300"/>
      <c r="J826" s="312"/>
    </row>
    <row r="827" spans="1:10" x14ac:dyDescent="0.25">
      <c r="A827" s="303"/>
      <c r="B827" s="305"/>
      <c r="C827" s="305"/>
      <c r="D827" s="329"/>
      <c r="E827" s="284">
        <f>F822+1</f>
        <v>43100</v>
      </c>
      <c r="F827" s="284">
        <v>43100</v>
      </c>
      <c r="G827" s="162" t="s">
        <v>154</v>
      </c>
      <c r="H827" s="157" t="e">
        <f>NA()</f>
        <v>#N/A</v>
      </c>
      <c r="I827" s="300"/>
      <c r="J827" s="312"/>
    </row>
    <row r="828" spans="1:10" x14ac:dyDescent="0.25">
      <c r="A828" s="303"/>
      <c r="B828" s="305"/>
      <c r="C828" s="305"/>
      <c r="D828" s="329"/>
      <c r="E828" s="285"/>
      <c r="F828" s="285"/>
      <c r="G828" s="7" t="s">
        <v>153</v>
      </c>
      <c r="H828" s="68" t="e">
        <f>NA()</f>
        <v>#N/A</v>
      </c>
      <c r="I828" s="300"/>
      <c r="J828" s="312"/>
    </row>
    <row r="829" spans="1:10" x14ac:dyDescent="0.25">
      <c r="A829" s="303"/>
      <c r="B829" s="305"/>
      <c r="C829" s="305"/>
      <c r="D829" s="329"/>
      <c r="E829" s="285"/>
      <c r="F829" s="285"/>
      <c r="G829" s="241" t="s">
        <v>40</v>
      </c>
      <c r="H829" s="68">
        <f t="shared" ref="H829:H830" si="46">H819</f>
        <v>155</v>
      </c>
      <c r="I829" s="300"/>
      <c r="J829" s="312"/>
    </row>
    <row r="830" spans="1:10" x14ac:dyDescent="0.25">
      <c r="A830" s="303"/>
      <c r="B830" s="305"/>
      <c r="C830" s="305"/>
      <c r="D830" s="329"/>
      <c r="E830" s="285"/>
      <c r="F830" s="285"/>
      <c r="G830" s="241" t="s">
        <v>39</v>
      </c>
      <c r="H830" s="68">
        <f t="shared" si="46"/>
        <v>255</v>
      </c>
      <c r="I830" s="300"/>
      <c r="J830" s="312"/>
    </row>
    <row r="831" spans="1:10" ht="15.75" thickBot="1" x14ac:dyDescent="0.3">
      <c r="A831" s="303"/>
      <c r="B831" s="305"/>
      <c r="C831" s="305"/>
      <c r="D831" s="329"/>
      <c r="E831" s="286"/>
      <c r="F831" s="286"/>
      <c r="G831" s="161" t="s">
        <v>41</v>
      </c>
      <c r="H831" s="158" t="e">
        <f>NA()</f>
        <v>#N/A</v>
      </c>
      <c r="I831" s="300"/>
      <c r="J831" s="312"/>
    </row>
    <row r="832" spans="1:10" x14ac:dyDescent="0.25">
      <c r="A832" s="303"/>
      <c r="B832" s="305"/>
      <c r="C832" s="305"/>
      <c r="D832" s="329"/>
      <c r="E832" s="284">
        <f>F827+1</f>
        <v>43101</v>
      </c>
      <c r="F832" s="284">
        <v>43220</v>
      </c>
      <c r="G832" s="162" t="s">
        <v>154</v>
      </c>
      <c r="H832" s="157" t="e">
        <f>NA()</f>
        <v>#N/A</v>
      </c>
      <c r="I832" s="300"/>
      <c r="J832" s="312"/>
    </row>
    <row r="833" spans="1:10" x14ac:dyDescent="0.25">
      <c r="A833" s="303"/>
      <c r="B833" s="305"/>
      <c r="C833" s="305"/>
      <c r="D833" s="329"/>
      <c r="E833" s="285"/>
      <c r="F833" s="285"/>
      <c r="G833" s="7" t="s">
        <v>153</v>
      </c>
      <c r="H833" s="68" t="e">
        <f>NA()</f>
        <v>#N/A</v>
      </c>
      <c r="I833" s="300"/>
      <c r="J833" s="312"/>
    </row>
    <row r="834" spans="1:10" x14ac:dyDescent="0.25">
      <c r="A834" s="303"/>
      <c r="B834" s="305"/>
      <c r="C834" s="305"/>
      <c r="D834" s="329"/>
      <c r="E834" s="285"/>
      <c r="F834" s="285"/>
      <c r="G834" s="241" t="s">
        <v>40</v>
      </c>
      <c r="H834" s="68">
        <f t="shared" ref="H834:H835" si="47">H824</f>
        <v>130</v>
      </c>
      <c r="I834" s="300"/>
      <c r="J834" s="312"/>
    </row>
    <row r="835" spans="1:10" x14ac:dyDescent="0.25">
      <c r="A835" s="303"/>
      <c r="B835" s="305"/>
      <c r="C835" s="305"/>
      <c r="D835" s="329"/>
      <c r="E835" s="285"/>
      <c r="F835" s="285"/>
      <c r="G835" s="241" t="s">
        <v>39</v>
      </c>
      <c r="H835" s="68">
        <f t="shared" si="47"/>
        <v>230</v>
      </c>
      <c r="I835" s="300"/>
      <c r="J835" s="312"/>
    </row>
    <row r="836" spans="1:10" ht="15.75" thickBot="1" x14ac:dyDescent="0.3">
      <c r="A836" s="399"/>
      <c r="B836" s="401"/>
      <c r="C836" s="401"/>
      <c r="D836" s="308"/>
      <c r="E836" s="286"/>
      <c r="F836" s="286"/>
      <c r="G836" s="161" t="s">
        <v>41</v>
      </c>
      <c r="H836" s="158" t="e">
        <f>NA()</f>
        <v>#N/A</v>
      </c>
      <c r="I836" s="310"/>
      <c r="J836" s="397"/>
    </row>
    <row r="837" spans="1:10" x14ac:dyDescent="0.25">
      <c r="A837" s="302" t="s">
        <v>20</v>
      </c>
      <c r="B837" s="304" t="s">
        <v>37</v>
      </c>
      <c r="C837" s="304" t="s">
        <v>157</v>
      </c>
      <c r="D837" s="291" t="s">
        <v>38</v>
      </c>
      <c r="E837" s="294">
        <v>43040</v>
      </c>
      <c r="F837" s="294">
        <v>43092</v>
      </c>
      <c r="G837" s="160" t="s">
        <v>154</v>
      </c>
      <c r="H837" s="157" t="e">
        <f>NA()</f>
        <v>#N/A</v>
      </c>
      <c r="I837" s="299"/>
      <c r="J837" s="311"/>
    </row>
    <row r="838" spans="1:10" x14ac:dyDescent="0.25">
      <c r="A838" s="303"/>
      <c r="B838" s="305"/>
      <c r="C838" s="305"/>
      <c r="D838" s="306"/>
      <c r="E838" s="285"/>
      <c r="F838" s="285"/>
      <c r="G838" s="7" t="s">
        <v>153</v>
      </c>
      <c r="H838" s="68" t="e">
        <f>NA()</f>
        <v>#N/A</v>
      </c>
      <c r="I838" s="300"/>
      <c r="J838" s="312"/>
    </row>
    <row r="839" spans="1:10" x14ac:dyDescent="0.25">
      <c r="A839" s="303"/>
      <c r="B839" s="305"/>
      <c r="C839" s="305"/>
      <c r="D839" s="307"/>
      <c r="E839" s="285"/>
      <c r="F839" s="285"/>
      <c r="G839" s="241" t="s">
        <v>40</v>
      </c>
      <c r="H839" s="68">
        <v>130</v>
      </c>
      <c r="I839" s="300"/>
      <c r="J839" s="312"/>
    </row>
    <row r="840" spans="1:10" x14ac:dyDescent="0.25">
      <c r="A840" s="303"/>
      <c r="B840" s="305"/>
      <c r="C840" s="305"/>
      <c r="D840" s="307"/>
      <c r="E840" s="285"/>
      <c r="F840" s="285"/>
      <c r="G840" s="241" t="s">
        <v>39</v>
      </c>
      <c r="H840" s="68">
        <f>H839+100</f>
        <v>230</v>
      </c>
      <c r="I840" s="300"/>
      <c r="J840" s="312"/>
    </row>
    <row r="841" spans="1:10" ht="15.75" thickBot="1" x14ac:dyDescent="0.3">
      <c r="A841" s="303"/>
      <c r="B841" s="305"/>
      <c r="C841" s="305"/>
      <c r="D841" s="307"/>
      <c r="E841" s="286"/>
      <c r="F841" s="286"/>
      <c r="G841" s="161" t="s">
        <v>41</v>
      </c>
      <c r="H841" s="158" t="e">
        <f>NA()</f>
        <v>#N/A</v>
      </c>
      <c r="I841" s="300"/>
      <c r="J841" s="312"/>
    </row>
    <row r="842" spans="1:10" x14ac:dyDescent="0.25">
      <c r="A842" s="303"/>
      <c r="B842" s="305"/>
      <c r="C842" s="305"/>
      <c r="D842" s="307"/>
      <c r="E842" s="284">
        <f>F837+1</f>
        <v>43093</v>
      </c>
      <c r="F842" s="284">
        <v>43094</v>
      </c>
      <c r="G842" s="162" t="s">
        <v>154</v>
      </c>
      <c r="H842" s="157" t="e">
        <f>NA()</f>
        <v>#N/A</v>
      </c>
      <c r="I842" s="300"/>
      <c r="J842" s="312"/>
    </row>
    <row r="843" spans="1:10" x14ac:dyDescent="0.25">
      <c r="A843" s="303"/>
      <c r="B843" s="305"/>
      <c r="C843" s="305"/>
      <c r="D843" s="307"/>
      <c r="E843" s="285"/>
      <c r="F843" s="285"/>
      <c r="G843" s="7" t="s">
        <v>153</v>
      </c>
      <c r="H843" s="68" t="e">
        <f>NA()</f>
        <v>#N/A</v>
      </c>
      <c r="I843" s="300"/>
      <c r="J843" s="312"/>
    </row>
    <row r="844" spans="1:10" x14ac:dyDescent="0.25">
      <c r="A844" s="303"/>
      <c r="B844" s="305"/>
      <c r="C844" s="305"/>
      <c r="D844" s="307"/>
      <c r="E844" s="285"/>
      <c r="F844" s="285"/>
      <c r="G844" s="241" t="s">
        <v>40</v>
      </c>
      <c r="H844" s="68">
        <f>H839+25</f>
        <v>155</v>
      </c>
      <c r="I844" s="300"/>
      <c r="J844" s="312"/>
    </row>
    <row r="845" spans="1:10" x14ac:dyDescent="0.25">
      <c r="A845" s="303"/>
      <c r="B845" s="305"/>
      <c r="C845" s="305"/>
      <c r="D845" s="307"/>
      <c r="E845" s="285"/>
      <c r="F845" s="285"/>
      <c r="G845" s="241" t="s">
        <v>39</v>
      </c>
      <c r="H845" s="68">
        <f>H840+25</f>
        <v>255</v>
      </c>
      <c r="I845" s="300"/>
      <c r="J845" s="312"/>
    </row>
    <row r="846" spans="1:10" ht="15.75" thickBot="1" x14ac:dyDescent="0.3">
      <c r="A846" s="303"/>
      <c r="B846" s="305"/>
      <c r="C846" s="305"/>
      <c r="D846" s="307"/>
      <c r="E846" s="286"/>
      <c r="F846" s="286"/>
      <c r="G846" s="161" t="s">
        <v>41</v>
      </c>
      <c r="H846" s="158" t="e">
        <f>NA()</f>
        <v>#N/A</v>
      </c>
      <c r="I846" s="300"/>
      <c r="J846" s="312"/>
    </row>
    <row r="847" spans="1:10" x14ac:dyDescent="0.25">
      <c r="A847" s="303"/>
      <c r="B847" s="305"/>
      <c r="C847" s="305"/>
      <c r="D847" s="293"/>
      <c r="E847" s="284">
        <f>F842+1</f>
        <v>43095</v>
      </c>
      <c r="F847" s="284">
        <v>43099</v>
      </c>
      <c r="G847" s="162" t="s">
        <v>154</v>
      </c>
      <c r="H847" s="157" t="e">
        <f>NA()</f>
        <v>#N/A</v>
      </c>
      <c r="I847" s="300"/>
      <c r="J847" s="312"/>
    </row>
    <row r="848" spans="1:10" x14ac:dyDescent="0.25">
      <c r="A848" s="303"/>
      <c r="B848" s="305"/>
      <c r="C848" s="305"/>
      <c r="D848" s="293"/>
      <c r="E848" s="285"/>
      <c r="F848" s="285"/>
      <c r="G848" s="7" t="s">
        <v>153</v>
      </c>
      <c r="H848" s="68" t="e">
        <f>NA()</f>
        <v>#N/A</v>
      </c>
      <c r="I848" s="300"/>
      <c r="J848" s="312"/>
    </row>
    <row r="849" spans="1:10" x14ac:dyDescent="0.25">
      <c r="A849" s="303"/>
      <c r="B849" s="305"/>
      <c r="C849" s="305"/>
      <c r="D849" s="293"/>
      <c r="E849" s="285"/>
      <c r="F849" s="285"/>
      <c r="G849" s="241" t="s">
        <v>40</v>
      </c>
      <c r="H849" s="68">
        <f t="shared" ref="H849:H850" si="48">H839</f>
        <v>130</v>
      </c>
      <c r="I849" s="300"/>
      <c r="J849" s="312"/>
    </row>
    <row r="850" spans="1:10" x14ac:dyDescent="0.25">
      <c r="A850" s="303"/>
      <c r="B850" s="305"/>
      <c r="C850" s="305"/>
      <c r="D850" s="293"/>
      <c r="E850" s="285"/>
      <c r="F850" s="285"/>
      <c r="G850" s="241" t="s">
        <v>39</v>
      </c>
      <c r="H850" s="68">
        <f t="shared" si="48"/>
        <v>230</v>
      </c>
      <c r="I850" s="300"/>
      <c r="J850" s="312"/>
    </row>
    <row r="851" spans="1:10" ht="15.75" thickBot="1" x14ac:dyDescent="0.3">
      <c r="A851" s="303"/>
      <c r="B851" s="305"/>
      <c r="C851" s="305"/>
      <c r="D851" s="293"/>
      <c r="E851" s="286"/>
      <c r="F851" s="286"/>
      <c r="G851" s="161" t="s">
        <v>41</v>
      </c>
      <c r="H851" s="158" t="e">
        <f>NA()</f>
        <v>#N/A</v>
      </c>
      <c r="I851" s="300"/>
      <c r="J851" s="312"/>
    </row>
    <row r="852" spans="1:10" x14ac:dyDescent="0.25">
      <c r="A852" s="303"/>
      <c r="B852" s="305"/>
      <c r="C852" s="305"/>
      <c r="D852" s="293"/>
      <c r="E852" s="284">
        <f>F847+1</f>
        <v>43100</v>
      </c>
      <c r="F852" s="284">
        <v>43100</v>
      </c>
      <c r="G852" s="162" t="s">
        <v>154</v>
      </c>
      <c r="H852" s="157" t="e">
        <f>NA()</f>
        <v>#N/A</v>
      </c>
      <c r="I852" s="300"/>
      <c r="J852" s="312"/>
    </row>
    <row r="853" spans="1:10" x14ac:dyDescent="0.25">
      <c r="A853" s="303"/>
      <c r="B853" s="305"/>
      <c r="C853" s="305"/>
      <c r="D853" s="293"/>
      <c r="E853" s="285"/>
      <c r="F853" s="285"/>
      <c r="G853" s="7" t="s">
        <v>153</v>
      </c>
      <c r="H853" s="68" t="e">
        <f>NA()</f>
        <v>#N/A</v>
      </c>
      <c r="I853" s="300"/>
      <c r="J853" s="312"/>
    </row>
    <row r="854" spans="1:10" x14ac:dyDescent="0.25">
      <c r="A854" s="303"/>
      <c r="B854" s="305"/>
      <c r="C854" s="305"/>
      <c r="D854" s="293"/>
      <c r="E854" s="285"/>
      <c r="F854" s="285"/>
      <c r="G854" s="241" t="s">
        <v>40</v>
      </c>
      <c r="H854" s="68">
        <f t="shared" ref="H854:H855" si="49">H844</f>
        <v>155</v>
      </c>
      <c r="I854" s="300"/>
      <c r="J854" s="312"/>
    </row>
    <row r="855" spans="1:10" x14ac:dyDescent="0.25">
      <c r="A855" s="303"/>
      <c r="B855" s="305"/>
      <c r="C855" s="305"/>
      <c r="D855" s="293"/>
      <c r="E855" s="285"/>
      <c r="F855" s="285"/>
      <c r="G855" s="241" t="s">
        <v>39</v>
      </c>
      <c r="H855" s="68">
        <f t="shared" si="49"/>
        <v>255</v>
      </c>
      <c r="I855" s="300"/>
      <c r="J855" s="312"/>
    </row>
    <row r="856" spans="1:10" ht="15.75" thickBot="1" x14ac:dyDescent="0.3">
      <c r="A856" s="303"/>
      <c r="B856" s="305"/>
      <c r="C856" s="305"/>
      <c r="D856" s="293"/>
      <c r="E856" s="286"/>
      <c r="F856" s="286"/>
      <c r="G856" s="161" t="s">
        <v>41</v>
      </c>
      <c r="H856" s="158" t="e">
        <f>NA()</f>
        <v>#N/A</v>
      </c>
      <c r="I856" s="300"/>
      <c r="J856" s="312"/>
    </row>
    <row r="857" spans="1:10" x14ac:dyDescent="0.25">
      <c r="A857" s="303"/>
      <c r="B857" s="305"/>
      <c r="C857" s="305"/>
      <c r="D857" s="293"/>
      <c r="E857" s="284">
        <f>F852+1</f>
        <v>43101</v>
      </c>
      <c r="F857" s="284">
        <v>43220</v>
      </c>
      <c r="G857" s="162" t="s">
        <v>154</v>
      </c>
      <c r="H857" s="157" t="e">
        <f>NA()</f>
        <v>#N/A</v>
      </c>
      <c r="I857" s="300"/>
      <c r="J857" s="312"/>
    </row>
    <row r="858" spans="1:10" x14ac:dyDescent="0.25">
      <c r="A858" s="303"/>
      <c r="B858" s="305"/>
      <c r="C858" s="305"/>
      <c r="D858" s="293"/>
      <c r="E858" s="285"/>
      <c r="F858" s="285"/>
      <c r="G858" s="7" t="s">
        <v>153</v>
      </c>
      <c r="H858" s="68" t="e">
        <f>NA()</f>
        <v>#N/A</v>
      </c>
      <c r="I858" s="300"/>
      <c r="J858" s="312"/>
    </row>
    <row r="859" spans="1:10" x14ac:dyDescent="0.25">
      <c r="A859" s="303"/>
      <c r="B859" s="305"/>
      <c r="C859" s="305"/>
      <c r="D859" s="293"/>
      <c r="E859" s="285"/>
      <c r="F859" s="285"/>
      <c r="G859" s="241" t="s">
        <v>40</v>
      </c>
      <c r="H859" s="68">
        <f t="shared" ref="H859:H860" si="50">H849</f>
        <v>130</v>
      </c>
      <c r="I859" s="300"/>
      <c r="J859" s="312"/>
    </row>
    <row r="860" spans="1:10" x14ac:dyDescent="0.25">
      <c r="A860" s="303"/>
      <c r="B860" s="305"/>
      <c r="C860" s="305"/>
      <c r="D860" s="293"/>
      <c r="E860" s="285"/>
      <c r="F860" s="285"/>
      <c r="G860" s="241" t="s">
        <v>39</v>
      </c>
      <c r="H860" s="68">
        <f t="shared" si="50"/>
        <v>230</v>
      </c>
      <c r="I860" s="300"/>
      <c r="J860" s="312"/>
    </row>
    <row r="861" spans="1:10" ht="15.75" thickBot="1" x14ac:dyDescent="0.3">
      <c r="A861" s="303"/>
      <c r="B861" s="305"/>
      <c r="C861" s="305"/>
      <c r="D861" s="293"/>
      <c r="E861" s="286"/>
      <c r="F861" s="286"/>
      <c r="G861" s="161" t="s">
        <v>41</v>
      </c>
      <c r="H861" s="158" t="e">
        <f>NA()</f>
        <v>#N/A</v>
      </c>
      <c r="I861" s="300"/>
      <c r="J861" s="312"/>
    </row>
    <row r="862" spans="1:10" x14ac:dyDescent="0.25">
      <c r="A862" s="398" t="s">
        <v>255</v>
      </c>
      <c r="B862" s="400" t="s">
        <v>37</v>
      </c>
      <c r="C862" s="400" t="s">
        <v>157</v>
      </c>
      <c r="D862" s="359" t="s">
        <v>375</v>
      </c>
      <c r="E862" s="294">
        <v>43040</v>
      </c>
      <c r="F862" s="294">
        <v>43090</v>
      </c>
      <c r="G862" s="160" t="s">
        <v>154</v>
      </c>
      <c r="H862" s="157">
        <f>H864/2</f>
        <v>70</v>
      </c>
      <c r="I862" s="400"/>
      <c r="J862" s="396" t="s">
        <v>384</v>
      </c>
    </row>
    <row r="863" spans="1:10" x14ac:dyDescent="0.25">
      <c r="A863" s="303"/>
      <c r="B863" s="305"/>
      <c r="C863" s="305"/>
      <c r="D863" s="360"/>
      <c r="E863" s="285"/>
      <c r="F863" s="285"/>
      <c r="G863" s="7" t="s">
        <v>153</v>
      </c>
      <c r="H863" s="68">
        <f>H864/2</f>
        <v>70</v>
      </c>
      <c r="I863" s="305"/>
      <c r="J863" s="312"/>
    </row>
    <row r="864" spans="1:10" x14ac:dyDescent="0.25">
      <c r="A864" s="303"/>
      <c r="B864" s="305"/>
      <c r="C864" s="305"/>
      <c r="D864" s="361"/>
      <c r="E864" s="285"/>
      <c r="F864" s="285"/>
      <c r="G864" s="265" t="s">
        <v>40</v>
      </c>
      <c r="H864" s="68">
        <v>140</v>
      </c>
      <c r="I864" s="305"/>
      <c r="J864" s="312"/>
    </row>
    <row r="865" spans="1:10" x14ac:dyDescent="0.25">
      <c r="A865" s="303"/>
      <c r="B865" s="305"/>
      <c r="C865" s="305"/>
      <c r="D865" s="361"/>
      <c r="E865" s="285"/>
      <c r="F865" s="285"/>
      <c r="G865" s="265" t="s">
        <v>39</v>
      </c>
      <c r="H865" s="68">
        <f>H864+45</f>
        <v>185</v>
      </c>
      <c r="I865" s="305"/>
      <c r="J865" s="312"/>
    </row>
    <row r="866" spans="1:10" ht="15.75" thickBot="1" x14ac:dyDescent="0.3">
      <c r="A866" s="303"/>
      <c r="B866" s="305"/>
      <c r="C866" s="305"/>
      <c r="D866" s="361"/>
      <c r="E866" s="350"/>
      <c r="F866" s="350"/>
      <c r="G866" s="267" t="s">
        <v>41</v>
      </c>
      <c r="H866" s="269">
        <f>H864*0.95</f>
        <v>133</v>
      </c>
      <c r="I866" s="305"/>
      <c r="J866" s="312"/>
    </row>
    <row r="867" spans="1:10" x14ac:dyDescent="0.25">
      <c r="A867" s="303"/>
      <c r="B867" s="305"/>
      <c r="C867" s="305"/>
      <c r="D867" s="361"/>
      <c r="E867" s="284">
        <f>F862+1</f>
        <v>43091</v>
      </c>
      <c r="F867" s="284">
        <v>43102</v>
      </c>
      <c r="G867" s="162" t="s">
        <v>154</v>
      </c>
      <c r="H867" s="157">
        <f t="shared" ref="H867" si="51">H869/2</f>
        <v>92.5</v>
      </c>
      <c r="I867" s="305"/>
      <c r="J867" s="312"/>
    </row>
    <row r="868" spans="1:10" x14ac:dyDescent="0.25">
      <c r="A868" s="303"/>
      <c r="B868" s="305"/>
      <c r="C868" s="305"/>
      <c r="D868" s="361"/>
      <c r="E868" s="285"/>
      <c r="F868" s="285"/>
      <c r="G868" s="7" t="s">
        <v>153</v>
      </c>
      <c r="H868" s="68">
        <f t="shared" ref="H868" si="52">H869/2</f>
        <v>92.5</v>
      </c>
      <c r="I868" s="305"/>
      <c r="J868" s="312"/>
    </row>
    <row r="869" spans="1:10" x14ac:dyDescent="0.25">
      <c r="A869" s="303"/>
      <c r="B869" s="305"/>
      <c r="C869" s="305"/>
      <c r="D869" s="361"/>
      <c r="E869" s="285"/>
      <c r="F869" s="285"/>
      <c r="G869" s="265" t="s">
        <v>40</v>
      </c>
      <c r="H869" s="68">
        <v>185</v>
      </c>
      <c r="I869" s="305"/>
      <c r="J869" s="312"/>
    </row>
    <row r="870" spans="1:10" x14ac:dyDescent="0.25">
      <c r="A870" s="303"/>
      <c r="B870" s="305"/>
      <c r="C870" s="305"/>
      <c r="D870" s="361"/>
      <c r="E870" s="285"/>
      <c r="F870" s="285"/>
      <c r="G870" s="265" t="s">
        <v>39</v>
      </c>
      <c r="H870" s="68">
        <f t="shared" ref="H870" si="53">H869+45</f>
        <v>230</v>
      </c>
      <c r="I870" s="305"/>
      <c r="J870" s="312"/>
    </row>
    <row r="871" spans="1:10" ht="15.75" thickBot="1" x14ac:dyDescent="0.3">
      <c r="A871" s="303"/>
      <c r="B871" s="305"/>
      <c r="C871" s="305"/>
      <c r="D871" s="361"/>
      <c r="E871" s="350"/>
      <c r="F871" s="350"/>
      <c r="G871" s="267" t="s">
        <v>41</v>
      </c>
      <c r="H871" s="269">
        <f t="shared" ref="H871" si="54">H869*0.95</f>
        <v>175.75</v>
      </c>
      <c r="I871" s="305"/>
      <c r="J871" s="312"/>
    </row>
    <row r="872" spans="1:10" x14ac:dyDescent="0.25">
      <c r="A872" s="303"/>
      <c r="B872" s="305"/>
      <c r="C872" s="305"/>
      <c r="D872" s="361"/>
      <c r="E872" s="284">
        <f>F867+1</f>
        <v>43103</v>
      </c>
      <c r="F872" s="284">
        <v>43190</v>
      </c>
      <c r="G872" s="162" t="s">
        <v>154</v>
      </c>
      <c r="H872" s="157">
        <f t="shared" ref="H872" si="55">H874/2</f>
        <v>77.5</v>
      </c>
      <c r="I872" s="305"/>
      <c r="J872" s="312"/>
    </row>
    <row r="873" spans="1:10" x14ac:dyDescent="0.25">
      <c r="A873" s="303"/>
      <c r="B873" s="305"/>
      <c r="C873" s="305"/>
      <c r="D873" s="361"/>
      <c r="E873" s="285"/>
      <c r="F873" s="285"/>
      <c r="G873" s="7" t="s">
        <v>153</v>
      </c>
      <c r="H873" s="68">
        <f t="shared" ref="H873" si="56">H874/2</f>
        <v>77.5</v>
      </c>
      <c r="I873" s="305"/>
      <c r="J873" s="312"/>
    </row>
    <row r="874" spans="1:10" x14ac:dyDescent="0.25">
      <c r="A874" s="303"/>
      <c r="B874" s="305"/>
      <c r="C874" s="305"/>
      <c r="D874" s="361"/>
      <c r="E874" s="285"/>
      <c r="F874" s="285"/>
      <c r="G874" s="265" t="s">
        <v>40</v>
      </c>
      <c r="H874" s="68">
        <v>155</v>
      </c>
      <c r="I874" s="305"/>
      <c r="J874" s="312"/>
    </row>
    <row r="875" spans="1:10" x14ac:dyDescent="0.25">
      <c r="A875" s="303"/>
      <c r="B875" s="305"/>
      <c r="C875" s="305"/>
      <c r="D875" s="361"/>
      <c r="E875" s="285"/>
      <c r="F875" s="285"/>
      <c r="G875" s="265" t="s">
        <v>39</v>
      </c>
      <c r="H875" s="68">
        <f t="shared" ref="H875" si="57">H874+45</f>
        <v>200</v>
      </c>
      <c r="I875" s="305"/>
      <c r="J875" s="312"/>
    </row>
    <row r="876" spans="1:10" ht="15.75" thickBot="1" x14ac:dyDescent="0.3">
      <c r="A876" s="303"/>
      <c r="B876" s="305"/>
      <c r="C876" s="305"/>
      <c r="D876" s="361"/>
      <c r="E876" s="350"/>
      <c r="F876" s="350"/>
      <c r="G876" s="267" t="s">
        <v>41</v>
      </c>
      <c r="H876" s="269">
        <f t="shared" ref="H876" si="58">H874*0.95</f>
        <v>147.25</v>
      </c>
      <c r="I876" s="305"/>
      <c r="J876" s="312"/>
    </row>
    <row r="877" spans="1:10" x14ac:dyDescent="0.25">
      <c r="A877" s="303"/>
      <c r="B877" s="305"/>
      <c r="C877" s="305"/>
      <c r="D877" s="361"/>
      <c r="E877" s="284">
        <f>F872+1</f>
        <v>43191</v>
      </c>
      <c r="F877" s="284">
        <v>42855</v>
      </c>
      <c r="G877" s="162" t="s">
        <v>154</v>
      </c>
      <c r="H877" s="157">
        <f t="shared" ref="H877" si="59">H879/2</f>
        <v>70</v>
      </c>
      <c r="I877" s="305"/>
      <c r="J877" s="312"/>
    </row>
    <row r="878" spans="1:10" x14ac:dyDescent="0.25">
      <c r="A878" s="303"/>
      <c r="B878" s="305"/>
      <c r="C878" s="305"/>
      <c r="D878" s="361"/>
      <c r="E878" s="285"/>
      <c r="F878" s="285"/>
      <c r="G878" s="7" t="s">
        <v>153</v>
      </c>
      <c r="H878" s="68">
        <f t="shared" ref="H878" si="60">H879/2</f>
        <v>70</v>
      </c>
      <c r="I878" s="305"/>
      <c r="J878" s="312"/>
    </row>
    <row r="879" spans="1:10" x14ac:dyDescent="0.25">
      <c r="A879" s="303"/>
      <c r="B879" s="305"/>
      <c r="C879" s="305"/>
      <c r="D879" s="361"/>
      <c r="E879" s="285"/>
      <c r="F879" s="285"/>
      <c r="G879" s="265" t="s">
        <v>40</v>
      </c>
      <c r="H879" s="68">
        <v>140</v>
      </c>
      <c r="I879" s="305"/>
      <c r="J879" s="312"/>
    </row>
    <row r="880" spans="1:10" x14ac:dyDescent="0.25">
      <c r="A880" s="303"/>
      <c r="B880" s="305"/>
      <c r="C880" s="305"/>
      <c r="D880" s="361"/>
      <c r="E880" s="285"/>
      <c r="F880" s="285"/>
      <c r="G880" s="265" t="s">
        <v>39</v>
      </c>
      <c r="H880" s="68">
        <f t="shared" ref="H880" si="61">H879+45</f>
        <v>185</v>
      </c>
      <c r="I880" s="305"/>
      <c r="J880" s="312"/>
    </row>
    <row r="881" spans="1:10" ht="15.75" thickBot="1" x14ac:dyDescent="0.3">
      <c r="A881" s="303"/>
      <c r="B881" s="305"/>
      <c r="C881" s="305"/>
      <c r="D881" s="308"/>
      <c r="E881" s="287"/>
      <c r="F881" s="287"/>
      <c r="G881" s="267" t="s">
        <v>41</v>
      </c>
      <c r="H881" s="269">
        <f t="shared" ref="H881" si="62">H879*0.95</f>
        <v>133</v>
      </c>
      <c r="I881" s="305"/>
      <c r="J881" s="312"/>
    </row>
    <row r="882" spans="1:10" x14ac:dyDescent="0.25">
      <c r="A882" s="303"/>
      <c r="B882" s="305"/>
      <c r="C882" s="305"/>
      <c r="D882" s="359" t="s">
        <v>376</v>
      </c>
      <c r="E882" s="294">
        <v>43040</v>
      </c>
      <c r="F882" s="294">
        <v>43090</v>
      </c>
      <c r="G882" s="160" t="s">
        <v>154</v>
      </c>
      <c r="H882" s="157">
        <f>H884/2</f>
        <v>80</v>
      </c>
      <c r="I882" s="428"/>
      <c r="J882" s="427"/>
    </row>
    <row r="883" spans="1:10" x14ac:dyDescent="0.25">
      <c r="A883" s="303"/>
      <c r="B883" s="305"/>
      <c r="C883" s="305"/>
      <c r="D883" s="360"/>
      <c r="E883" s="285"/>
      <c r="F883" s="285"/>
      <c r="G883" s="7" t="s">
        <v>153</v>
      </c>
      <c r="H883" s="68">
        <f>H884/2</f>
        <v>80</v>
      </c>
      <c r="I883" s="429"/>
      <c r="J883" s="427"/>
    </row>
    <row r="884" spans="1:10" x14ac:dyDescent="0.25">
      <c r="A884" s="303"/>
      <c r="B884" s="305"/>
      <c r="C884" s="305"/>
      <c r="D884" s="361"/>
      <c r="E884" s="285"/>
      <c r="F884" s="285"/>
      <c r="G884" s="265" t="s">
        <v>40</v>
      </c>
      <c r="H884" s="68">
        <v>160</v>
      </c>
      <c r="I884" s="429"/>
      <c r="J884" s="427"/>
    </row>
    <row r="885" spans="1:10" x14ac:dyDescent="0.25">
      <c r="A885" s="303"/>
      <c r="B885" s="305"/>
      <c r="C885" s="305"/>
      <c r="D885" s="361"/>
      <c r="E885" s="285"/>
      <c r="F885" s="285"/>
      <c r="G885" s="265" t="s">
        <v>39</v>
      </c>
      <c r="H885" s="68">
        <f>H884+45</f>
        <v>205</v>
      </c>
      <c r="I885" s="429"/>
      <c r="J885" s="427"/>
    </row>
    <row r="886" spans="1:10" ht="15.75" thickBot="1" x14ac:dyDescent="0.3">
      <c r="A886" s="303"/>
      <c r="B886" s="305"/>
      <c r="C886" s="305"/>
      <c r="D886" s="361"/>
      <c r="E886" s="350"/>
      <c r="F886" s="350"/>
      <c r="G886" s="267" t="s">
        <v>41</v>
      </c>
      <c r="H886" s="269">
        <f>H884*0.95</f>
        <v>152</v>
      </c>
      <c r="I886" s="429"/>
      <c r="J886" s="427"/>
    </row>
    <row r="887" spans="1:10" x14ac:dyDescent="0.25">
      <c r="A887" s="303"/>
      <c r="B887" s="305"/>
      <c r="C887" s="305"/>
      <c r="D887" s="361"/>
      <c r="E887" s="284">
        <f>F882+1</f>
        <v>43091</v>
      </c>
      <c r="F887" s="284">
        <v>43102</v>
      </c>
      <c r="G887" s="162" t="s">
        <v>154</v>
      </c>
      <c r="H887" s="157">
        <f t="shared" ref="H887" si="63">H889/2</f>
        <v>102.5</v>
      </c>
      <c r="I887" s="429"/>
      <c r="J887" s="427"/>
    </row>
    <row r="888" spans="1:10" x14ac:dyDescent="0.25">
      <c r="A888" s="303"/>
      <c r="B888" s="305"/>
      <c r="C888" s="305"/>
      <c r="D888" s="361"/>
      <c r="E888" s="285"/>
      <c r="F888" s="285"/>
      <c r="G888" s="7" t="s">
        <v>153</v>
      </c>
      <c r="H888" s="68">
        <f t="shared" ref="H888" si="64">H889/2</f>
        <v>102.5</v>
      </c>
      <c r="I888" s="429"/>
      <c r="J888" s="427"/>
    </row>
    <row r="889" spans="1:10" x14ac:dyDescent="0.25">
      <c r="A889" s="303"/>
      <c r="B889" s="305"/>
      <c r="C889" s="305"/>
      <c r="D889" s="361"/>
      <c r="E889" s="285"/>
      <c r="F889" s="285"/>
      <c r="G889" s="265" t="s">
        <v>40</v>
      </c>
      <c r="H889" s="68">
        <v>205</v>
      </c>
      <c r="I889" s="429"/>
      <c r="J889" s="427"/>
    </row>
    <row r="890" spans="1:10" x14ac:dyDescent="0.25">
      <c r="A890" s="303"/>
      <c r="B890" s="305"/>
      <c r="C890" s="305"/>
      <c r="D890" s="361"/>
      <c r="E890" s="285"/>
      <c r="F890" s="285"/>
      <c r="G890" s="265" t="s">
        <v>39</v>
      </c>
      <c r="H890" s="68">
        <f t="shared" ref="H890" si="65">H889+45</f>
        <v>250</v>
      </c>
      <c r="I890" s="429"/>
      <c r="J890" s="427"/>
    </row>
    <row r="891" spans="1:10" ht="15.75" thickBot="1" x14ac:dyDescent="0.3">
      <c r="A891" s="303"/>
      <c r="B891" s="305"/>
      <c r="C891" s="305"/>
      <c r="D891" s="361"/>
      <c r="E891" s="350"/>
      <c r="F891" s="350"/>
      <c r="G891" s="267" t="s">
        <v>41</v>
      </c>
      <c r="H891" s="269">
        <f t="shared" ref="H891" si="66">H889*0.95</f>
        <v>194.75</v>
      </c>
      <c r="I891" s="429"/>
      <c r="J891" s="427"/>
    </row>
    <row r="892" spans="1:10" x14ac:dyDescent="0.25">
      <c r="A892" s="303"/>
      <c r="B892" s="305"/>
      <c r="C892" s="305"/>
      <c r="D892" s="361"/>
      <c r="E892" s="284">
        <f>F887+1</f>
        <v>43103</v>
      </c>
      <c r="F892" s="284">
        <v>43190</v>
      </c>
      <c r="G892" s="162" t="s">
        <v>154</v>
      </c>
      <c r="H892" s="157">
        <f t="shared" ref="H892" si="67">H894/2</f>
        <v>87.5</v>
      </c>
      <c r="I892" s="429"/>
      <c r="J892" s="427"/>
    </row>
    <row r="893" spans="1:10" x14ac:dyDescent="0.25">
      <c r="A893" s="303"/>
      <c r="B893" s="305"/>
      <c r="C893" s="305"/>
      <c r="D893" s="361"/>
      <c r="E893" s="285"/>
      <c r="F893" s="285"/>
      <c r="G893" s="7" t="s">
        <v>153</v>
      </c>
      <c r="H893" s="68">
        <f t="shared" ref="H893" si="68">H894/2</f>
        <v>87.5</v>
      </c>
      <c r="I893" s="429"/>
      <c r="J893" s="427"/>
    </row>
    <row r="894" spans="1:10" x14ac:dyDescent="0.25">
      <c r="A894" s="303"/>
      <c r="B894" s="305"/>
      <c r="C894" s="305"/>
      <c r="D894" s="361"/>
      <c r="E894" s="285"/>
      <c r="F894" s="285"/>
      <c r="G894" s="265" t="s">
        <v>40</v>
      </c>
      <c r="H894" s="68">
        <v>175</v>
      </c>
      <c r="I894" s="429"/>
      <c r="J894" s="427"/>
    </row>
    <row r="895" spans="1:10" x14ac:dyDescent="0.25">
      <c r="A895" s="303"/>
      <c r="B895" s="305"/>
      <c r="C895" s="305"/>
      <c r="D895" s="361"/>
      <c r="E895" s="285"/>
      <c r="F895" s="285"/>
      <c r="G895" s="265" t="s">
        <v>39</v>
      </c>
      <c r="H895" s="68">
        <f t="shared" ref="H895" si="69">H894+45</f>
        <v>220</v>
      </c>
      <c r="I895" s="429"/>
      <c r="J895" s="427"/>
    </row>
    <row r="896" spans="1:10" ht="15.75" thickBot="1" x14ac:dyDescent="0.3">
      <c r="A896" s="303"/>
      <c r="B896" s="305"/>
      <c r="C896" s="305"/>
      <c r="D896" s="361"/>
      <c r="E896" s="350"/>
      <c r="F896" s="350"/>
      <c r="G896" s="267" t="s">
        <v>41</v>
      </c>
      <c r="H896" s="269">
        <f t="shared" ref="H896" si="70">H894*0.95</f>
        <v>166.25</v>
      </c>
      <c r="I896" s="429"/>
      <c r="J896" s="427"/>
    </row>
    <row r="897" spans="1:10" x14ac:dyDescent="0.25">
      <c r="A897" s="303"/>
      <c r="B897" s="305"/>
      <c r="C897" s="305"/>
      <c r="D897" s="361"/>
      <c r="E897" s="284">
        <f>F892+1</f>
        <v>43191</v>
      </c>
      <c r="F897" s="284">
        <v>42855</v>
      </c>
      <c r="G897" s="162" t="s">
        <v>154</v>
      </c>
      <c r="H897" s="157">
        <f t="shared" ref="H897" si="71">H899/2</f>
        <v>80</v>
      </c>
      <c r="I897" s="429"/>
      <c r="J897" s="427"/>
    </row>
    <row r="898" spans="1:10" x14ac:dyDescent="0.25">
      <c r="A898" s="303"/>
      <c r="B898" s="305"/>
      <c r="C898" s="305"/>
      <c r="D898" s="361"/>
      <c r="E898" s="285"/>
      <c r="F898" s="285"/>
      <c r="G898" s="7" t="s">
        <v>153</v>
      </c>
      <c r="H898" s="68">
        <f t="shared" ref="H898" si="72">H899/2</f>
        <v>80</v>
      </c>
      <c r="I898" s="429"/>
      <c r="J898" s="427"/>
    </row>
    <row r="899" spans="1:10" x14ac:dyDescent="0.25">
      <c r="A899" s="303"/>
      <c r="B899" s="305"/>
      <c r="C899" s="305"/>
      <c r="D899" s="361"/>
      <c r="E899" s="285"/>
      <c r="F899" s="285"/>
      <c r="G899" s="265" t="s">
        <v>40</v>
      </c>
      <c r="H899" s="68">
        <v>160</v>
      </c>
      <c r="I899" s="429"/>
      <c r="J899" s="427"/>
    </row>
    <row r="900" spans="1:10" x14ac:dyDescent="0.25">
      <c r="A900" s="303"/>
      <c r="B900" s="305"/>
      <c r="C900" s="305"/>
      <c r="D900" s="361"/>
      <c r="E900" s="285"/>
      <c r="F900" s="285"/>
      <c r="G900" s="265" t="s">
        <v>39</v>
      </c>
      <c r="H900" s="68">
        <f t="shared" ref="H900" si="73">H899+45</f>
        <v>205</v>
      </c>
      <c r="I900" s="429"/>
      <c r="J900" s="427"/>
    </row>
    <row r="901" spans="1:10" ht="15.75" thickBot="1" x14ac:dyDescent="0.3">
      <c r="A901" s="303"/>
      <c r="B901" s="305"/>
      <c r="C901" s="305"/>
      <c r="D901" s="308"/>
      <c r="E901" s="287"/>
      <c r="F901" s="287"/>
      <c r="G901" s="267" t="s">
        <v>41</v>
      </c>
      <c r="H901" s="269">
        <f t="shared" ref="H901" si="74">H899*0.95</f>
        <v>152</v>
      </c>
      <c r="I901" s="430"/>
      <c r="J901" s="427"/>
    </row>
    <row r="902" spans="1:10" x14ac:dyDescent="0.25">
      <c r="A902" s="303"/>
      <c r="B902" s="305"/>
      <c r="C902" s="305"/>
      <c r="D902" s="359" t="s">
        <v>377</v>
      </c>
      <c r="E902" s="294">
        <v>43040</v>
      </c>
      <c r="F902" s="294">
        <v>43090</v>
      </c>
      <c r="G902" s="160" t="s">
        <v>154</v>
      </c>
      <c r="H902" s="157">
        <f>H904/2</f>
        <v>82.5</v>
      </c>
      <c r="I902" s="428"/>
      <c r="J902" s="427"/>
    </row>
    <row r="903" spans="1:10" x14ac:dyDescent="0.25">
      <c r="A903" s="303"/>
      <c r="B903" s="305"/>
      <c r="C903" s="305"/>
      <c r="D903" s="360"/>
      <c r="E903" s="285"/>
      <c r="F903" s="285"/>
      <c r="G903" s="7" t="s">
        <v>153</v>
      </c>
      <c r="H903" s="68">
        <f>H904/2</f>
        <v>82.5</v>
      </c>
      <c r="I903" s="429"/>
      <c r="J903" s="427"/>
    </row>
    <row r="904" spans="1:10" x14ac:dyDescent="0.25">
      <c r="A904" s="303"/>
      <c r="B904" s="305"/>
      <c r="C904" s="305"/>
      <c r="D904" s="361"/>
      <c r="E904" s="285"/>
      <c r="F904" s="285"/>
      <c r="G904" s="265" t="s">
        <v>40</v>
      </c>
      <c r="H904" s="68">
        <v>165</v>
      </c>
      <c r="I904" s="429"/>
      <c r="J904" s="427"/>
    </row>
    <row r="905" spans="1:10" x14ac:dyDescent="0.25">
      <c r="A905" s="303"/>
      <c r="B905" s="305"/>
      <c r="C905" s="305"/>
      <c r="D905" s="361"/>
      <c r="E905" s="285"/>
      <c r="F905" s="285"/>
      <c r="G905" s="265" t="s">
        <v>39</v>
      </c>
      <c r="H905" s="68">
        <f>H904+45</f>
        <v>210</v>
      </c>
      <c r="I905" s="429"/>
      <c r="J905" s="427"/>
    </row>
    <row r="906" spans="1:10" ht="15.75" thickBot="1" x14ac:dyDescent="0.3">
      <c r="A906" s="303"/>
      <c r="B906" s="305"/>
      <c r="C906" s="305"/>
      <c r="D906" s="361"/>
      <c r="E906" s="350"/>
      <c r="F906" s="350"/>
      <c r="G906" s="267" t="s">
        <v>41</v>
      </c>
      <c r="H906" s="269">
        <f>H904*0.95</f>
        <v>156.75</v>
      </c>
      <c r="I906" s="429"/>
      <c r="J906" s="427"/>
    </row>
    <row r="907" spans="1:10" x14ac:dyDescent="0.25">
      <c r="A907" s="303"/>
      <c r="B907" s="305"/>
      <c r="C907" s="305"/>
      <c r="D907" s="361"/>
      <c r="E907" s="284">
        <f>F902+1</f>
        <v>43091</v>
      </c>
      <c r="F907" s="284">
        <v>43102</v>
      </c>
      <c r="G907" s="162" t="s">
        <v>154</v>
      </c>
      <c r="H907" s="157">
        <f t="shared" ref="H907" si="75">H909/2</f>
        <v>105</v>
      </c>
      <c r="I907" s="429"/>
      <c r="J907" s="427"/>
    </row>
    <row r="908" spans="1:10" x14ac:dyDescent="0.25">
      <c r="A908" s="303"/>
      <c r="B908" s="305"/>
      <c r="C908" s="305"/>
      <c r="D908" s="361"/>
      <c r="E908" s="285"/>
      <c r="F908" s="285"/>
      <c r="G908" s="7" t="s">
        <v>153</v>
      </c>
      <c r="H908" s="68">
        <f t="shared" ref="H908" si="76">H909/2</f>
        <v>105</v>
      </c>
      <c r="I908" s="429"/>
      <c r="J908" s="427"/>
    </row>
    <row r="909" spans="1:10" x14ac:dyDescent="0.25">
      <c r="A909" s="303"/>
      <c r="B909" s="305"/>
      <c r="C909" s="305"/>
      <c r="D909" s="361"/>
      <c r="E909" s="285"/>
      <c r="F909" s="285"/>
      <c r="G909" s="265" t="s">
        <v>40</v>
      </c>
      <c r="H909" s="68">
        <v>210</v>
      </c>
      <c r="I909" s="429"/>
      <c r="J909" s="427"/>
    </row>
    <row r="910" spans="1:10" x14ac:dyDescent="0.25">
      <c r="A910" s="303"/>
      <c r="B910" s="305"/>
      <c r="C910" s="305"/>
      <c r="D910" s="361"/>
      <c r="E910" s="285"/>
      <c r="F910" s="285"/>
      <c r="G910" s="265" t="s">
        <v>39</v>
      </c>
      <c r="H910" s="68">
        <f t="shared" ref="H910" si="77">H909+45</f>
        <v>255</v>
      </c>
      <c r="I910" s="429"/>
      <c r="J910" s="427"/>
    </row>
    <row r="911" spans="1:10" ht="15.75" thickBot="1" x14ac:dyDescent="0.3">
      <c r="A911" s="303"/>
      <c r="B911" s="305"/>
      <c r="C911" s="305"/>
      <c r="D911" s="361"/>
      <c r="E911" s="350"/>
      <c r="F911" s="350"/>
      <c r="G911" s="267" t="s">
        <v>41</v>
      </c>
      <c r="H911" s="269">
        <f t="shared" ref="H911" si="78">H909*0.95</f>
        <v>199.5</v>
      </c>
      <c r="I911" s="429"/>
      <c r="J911" s="427"/>
    </row>
    <row r="912" spans="1:10" x14ac:dyDescent="0.25">
      <c r="A912" s="303"/>
      <c r="B912" s="305"/>
      <c r="C912" s="305"/>
      <c r="D912" s="361"/>
      <c r="E912" s="284">
        <f>F907+1</f>
        <v>43103</v>
      </c>
      <c r="F912" s="284">
        <v>43190</v>
      </c>
      <c r="G912" s="162" t="s">
        <v>154</v>
      </c>
      <c r="H912" s="157">
        <f t="shared" ref="H912" si="79">H914/2</f>
        <v>90</v>
      </c>
      <c r="I912" s="429"/>
      <c r="J912" s="427"/>
    </row>
    <row r="913" spans="1:10" x14ac:dyDescent="0.25">
      <c r="A913" s="303"/>
      <c r="B913" s="305"/>
      <c r="C913" s="305"/>
      <c r="D913" s="361"/>
      <c r="E913" s="285"/>
      <c r="F913" s="285"/>
      <c r="G913" s="7" t="s">
        <v>153</v>
      </c>
      <c r="H913" s="68">
        <f t="shared" ref="H913" si="80">H914/2</f>
        <v>90</v>
      </c>
      <c r="I913" s="429"/>
      <c r="J913" s="427"/>
    </row>
    <row r="914" spans="1:10" x14ac:dyDescent="0.25">
      <c r="A914" s="303"/>
      <c r="B914" s="305"/>
      <c r="C914" s="305"/>
      <c r="D914" s="361"/>
      <c r="E914" s="285"/>
      <c r="F914" s="285"/>
      <c r="G914" s="265" t="s">
        <v>40</v>
      </c>
      <c r="H914" s="68">
        <v>180</v>
      </c>
      <c r="I914" s="429"/>
      <c r="J914" s="427"/>
    </row>
    <row r="915" spans="1:10" x14ac:dyDescent="0.25">
      <c r="A915" s="303"/>
      <c r="B915" s="305"/>
      <c r="C915" s="305"/>
      <c r="D915" s="361"/>
      <c r="E915" s="285"/>
      <c r="F915" s="285"/>
      <c r="G915" s="265" t="s">
        <v>39</v>
      </c>
      <c r="H915" s="68">
        <f t="shared" ref="H915" si="81">H914+45</f>
        <v>225</v>
      </c>
      <c r="I915" s="429"/>
      <c r="J915" s="427"/>
    </row>
    <row r="916" spans="1:10" ht="15.75" thickBot="1" x14ac:dyDescent="0.3">
      <c r="A916" s="303"/>
      <c r="B916" s="305"/>
      <c r="C916" s="305"/>
      <c r="D916" s="361"/>
      <c r="E916" s="350"/>
      <c r="F916" s="350"/>
      <c r="G916" s="267" t="s">
        <v>41</v>
      </c>
      <c r="H916" s="269">
        <f t="shared" ref="H916" si="82">H914*0.95</f>
        <v>171</v>
      </c>
      <c r="I916" s="429"/>
      <c r="J916" s="427"/>
    </row>
    <row r="917" spans="1:10" x14ac:dyDescent="0.25">
      <c r="A917" s="303"/>
      <c r="B917" s="305"/>
      <c r="C917" s="305"/>
      <c r="D917" s="361"/>
      <c r="E917" s="284">
        <f>F912+1</f>
        <v>43191</v>
      </c>
      <c r="F917" s="284">
        <v>42855</v>
      </c>
      <c r="G917" s="162" t="s">
        <v>154</v>
      </c>
      <c r="H917" s="157">
        <f t="shared" ref="H917" si="83">H919/2</f>
        <v>82.5</v>
      </c>
      <c r="I917" s="429"/>
      <c r="J917" s="427"/>
    </row>
    <row r="918" spans="1:10" x14ac:dyDescent="0.25">
      <c r="A918" s="303"/>
      <c r="B918" s="305"/>
      <c r="C918" s="305"/>
      <c r="D918" s="361"/>
      <c r="E918" s="285"/>
      <c r="F918" s="285"/>
      <c r="G918" s="7" t="s">
        <v>153</v>
      </c>
      <c r="H918" s="68">
        <f t="shared" ref="H918" si="84">H919/2</f>
        <v>82.5</v>
      </c>
      <c r="I918" s="429"/>
      <c r="J918" s="427"/>
    </row>
    <row r="919" spans="1:10" x14ac:dyDescent="0.25">
      <c r="A919" s="303"/>
      <c r="B919" s="305"/>
      <c r="C919" s="305"/>
      <c r="D919" s="361"/>
      <c r="E919" s="285"/>
      <c r="F919" s="285"/>
      <c r="G919" s="265" t="s">
        <v>40</v>
      </c>
      <c r="H919" s="68">
        <v>165</v>
      </c>
      <c r="I919" s="429"/>
      <c r="J919" s="427"/>
    </row>
    <row r="920" spans="1:10" x14ac:dyDescent="0.25">
      <c r="A920" s="303"/>
      <c r="B920" s="305"/>
      <c r="C920" s="305"/>
      <c r="D920" s="361"/>
      <c r="E920" s="285"/>
      <c r="F920" s="285"/>
      <c r="G920" s="265" t="s">
        <v>39</v>
      </c>
      <c r="H920" s="68">
        <f t="shared" ref="H920" si="85">H919+45</f>
        <v>210</v>
      </c>
      <c r="I920" s="429"/>
      <c r="J920" s="427"/>
    </row>
    <row r="921" spans="1:10" ht="15.75" thickBot="1" x14ac:dyDescent="0.3">
      <c r="A921" s="303"/>
      <c r="B921" s="305"/>
      <c r="C921" s="305"/>
      <c r="D921" s="308"/>
      <c r="E921" s="287"/>
      <c r="F921" s="287"/>
      <c r="G921" s="267" t="s">
        <v>41</v>
      </c>
      <c r="H921" s="269">
        <f t="shared" ref="H921" si="86">H919*0.95</f>
        <v>156.75</v>
      </c>
      <c r="I921" s="430"/>
      <c r="J921" s="427"/>
    </row>
    <row r="922" spans="1:10" x14ac:dyDescent="0.25">
      <c r="A922" s="303"/>
      <c r="B922" s="305"/>
      <c r="C922" s="305"/>
      <c r="D922" s="359" t="s">
        <v>378</v>
      </c>
      <c r="E922" s="294">
        <v>43040</v>
      </c>
      <c r="F922" s="294">
        <v>43090</v>
      </c>
      <c r="G922" s="160" t="s">
        <v>154</v>
      </c>
      <c r="H922" s="157">
        <f>H924/2</f>
        <v>80</v>
      </c>
      <c r="I922" s="428"/>
      <c r="J922" s="427"/>
    </row>
    <row r="923" spans="1:10" x14ac:dyDescent="0.25">
      <c r="A923" s="303"/>
      <c r="B923" s="305"/>
      <c r="C923" s="305"/>
      <c r="D923" s="360"/>
      <c r="E923" s="285"/>
      <c r="F923" s="285"/>
      <c r="G923" s="7" t="s">
        <v>153</v>
      </c>
      <c r="H923" s="68">
        <f>H924/2</f>
        <v>80</v>
      </c>
      <c r="I923" s="429"/>
      <c r="J923" s="427"/>
    </row>
    <row r="924" spans="1:10" x14ac:dyDescent="0.25">
      <c r="A924" s="303"/>
      <c r="B924" s="305"/>
      <c r="C924" s="305"/>
      <c r="D924" s="361"/>
      <c r="E924" s="285"/>
      <c r="F924" s="285"/>
      <c r="G924" s="265" t="s">
        <v>40</v>
      </c>
      <c r="H924" s="68">
        <v>160</v>
      </c>
      <c r="I924" s="429"/>
      <c r="J924" s="427"/>
    </row>
    <row r="925" spans="1:10" x14ac:dyDescent="0.25">
      <c r="A925" s="303"/>
      <c r="B925" s="305"/>
      <c r="C925" s="305"/>
      <c r="D925" s="361"/>
      <c r="E925" s="285"/>
      <c r="F925" s="285"/>
      <c r="G925" s="265" t="s">
        <v>39</v>
      </c>
      <c r="H925" s="68">
        <f>H924+45</f>
        <v>205</v>
      </c>
      <c r="I925" s="429"/>
      <c r="J925" s="427"/>
    </row>
    <row r="926" spans="1:10" ht="15.75" thickBot="1" x14ac:dyDescent="0.3">
      <c r="A926" s="303"/>
      <c r="B926" s="305"/>
      <c r="C926" s="305"/>
      <c r="D926" s="361"/>
      <c r="E926" s="350"/>
      <c r="F926" s="350"/>
      <c r="G926" s="267" t="s">
        <v>41</v>
      </c>
      <c r="H926" s="269">
        <f>H924*0.95</f>
        <v>152</v>
      </c>
      <c r="I926" s="429"/>
      <c r="J926" s="427"/>
    </row>
    <row r="927" spans="1:10" x14ac:dyDescent="0.25">
      <c r="A927" s="303"/>
      <c r="B927" s="305"/>
      <c r="C927" s="305"/>
      <c r="D927" s="361"/>
      <c r="E927" s="284">
        <f>F922+1</f>
        <v>43091</v>
      </c>
      <c r="F927" s="284">
        <v>43102</v>
      </c>
      <c r="G927" s="162" t="s">
        <v>154</v>
      </c>
      <c r="H927" s="157">
        <f t="shared" ref="H927" si="87">H929/2</f>
        <v>102.5</v>
      </c>
      <c r="I927" s="429"/>
      <c r="J927" s="427"/>
    </row>
    <row r="928" spans="1:10" x14ac:dyDescent="0.25">
      <c r="A928" s="303"/>
      <c r="B928" s="305"/>
      <c r="C928" s="305"/>
      <c r="D928" s="361"/>
      <c r="E928" s="285"/>
      <c r="F928" s="285"/>
      <c r="G928" s="7" t="s">
        <v>153</v>
      </c>
      <c r="H928" s="68">
        <f t="shared" ref="H928" si="88">H929/2</f>
        <v>102.5</v>
      </c>
      <c r="I928" s="429"/>
      <c r="J928" s="427"/>
    </row>
    <row r="929" spans="1:10" x14ac:dyDescent="0.25">
      <c r="A929" s="303"/>
      <c r="B929" s="305"/>
      <c r="C929" s="305"/>
      <c r="D929" s="361"/>
      <c r="E929" s="285"/>
      <c r="F929" s="285"/>
      <c r="G929" s="265" t="s">
        <v>40</v>
      </c>
      <c r="H929" s="68">
        <v>205</v>
      </c>
      <c r="I929" s="429"/>
      <c r="J929" s="427"/>
    </row>
    <row r="930" spans="1:10" x14ac:dyDescent="0.25">
      <c r="A930" s="303"/>
      <c r="B930" s="305"/>
      <c r="C930" s="305"/>
      <c r="D930" s="361"/>
      <c r="E930" s="285"/>
      <c r="F930" s="285"/>
      <c r="G930" s="265" t="s">
        <v>39</v>
      </c>
      <c r="H930" s="68">
        <f t="shared" ref="H930" si="89">H929+45</f>
        <v>250</v>
      </c>
      <c r="I930" s="429"/>
      <c r="J930" s="427"/>
    </row>
    <row r="931" spans="1:10" ht="15.75" thickBot="1" x14ac:dyDescent="0.3">
      <c r="A931" s="303"/>
      <c r="B931" s="305"/>
      <c r="C931" s="305"/>
      <c r="D931" s="361"/>
      <c r="E931" s="350"/>
      <c r="F931" s="350"/>
      <c r="G931" s="267" t="s">
        <v>41</v>
      </c>
      <c r="H931" s="269">
        <f t="shared" ref="H931" si="90">H929*0.95</f>
        <v>194.75</v>
      </c>
      <c r="I931" s="429"/>
      <c r="J931" s="427"/>
    </row>
    <row r="932" spans="1:10" x14ac:dyDescent="0.25">
      <c r="A932" s="303"/>
      <c r="B932" s="305"/>
      <c r="C932" s="305"/>
      <c r="D932" s="361"/>
      <c r="E932" s="284">
        <f>F927+1</f>
        <v>43103</v>
      </c>
      <c r="F932" s="284">
        <v>43190</v>
      </c>
      <c r="G932" s="162" t="s">
        <v>154</v>
      </c>
      <c r="H932" s="157">
        <f t="shared" ref="H932" si="91">H934/2</f>
        <v>87.5</v>
      </c>
      <c r="I932" s="429"/>
      <c r="J932" s="427"/>
    </row>
    <row r="933" spans="1:10" x14ac:dyDescent="0.25">
      <c r="A933" s="303"/>
      <c r="B933" s="305"/>
      <c r="C933" s="305"/>
      <c r="D933" s="361"/>
      <c r="E933" s="285"/>
      <c r="F933" s="285"/>
      <c r="G933" s="7" t="s">
        <v>153</v>
      </c>
      <c r="H933" s="68">
        <f t="shared" ref="H933" si="92">H934/2</f>
        <v>87.5</v>
      </c>
      <c r="I933" s="429"/>
      <c r="J933" s="427"/>
    </row>
    <row r="934" spans="1:10" x14ac:dyDescent="0.25">
      <c r="A934" s="303"/>
      <c r="B934" s="305"/>
      <c r="C934" s="305"/>
      <c r="D934" s="361"/>
      <c r="E934" s="285"/>
      <c r="F934" s="285"/>
      <c r="G934" s="265" t="s">
        <v>40</v>
      </c>
      <c r="H934" s="68">
        <v>175</v>
      </c>
      <c r="I934" s="429"/>
      <c r="J934" s="427"/>
    </row>
    <row r="935" spans="1:10" x14ac:dyDescent="0.25">
      <c r="A935" s="303"/>
      <c r="B935" s="305"/>
      <c r="C935" s="305"/>
      <c r="D935" s="361"/>
      <c r="E935" s="285"/>
      <c r="F935" s="285"/>
      <c r="G935" s="265" t="s">
        <v>39</v>
      </c>
      <c r="H935" s="68">
        <f t="shared" ref="H935" si="93">H934+45</f>
        <v>220</v>
      </c>
      <c r="I935" s="429"/>
      <c r="J935" s="427"/>
    </row>
    <row r="936" spans="1:10" ht="15.75" thickBot="1" x14ac:dyDescent="0.3">
      <c r="A936" s="303"/>
      <c r="B936" s="305"/>
      <c r="C936" s="305"/>
      <c r="D936" s="361"/>
      <c r="E936" s="350"/>
      <c r="F936" s="350"/>
      <c r="G936" s="267" t="s">
        <v>41</v>
      </c>
      <c r="H936" s="269">
        <f t="shared" ref="H936" si="94">H934*0.95</f>
        <v>166.25</v>
      </c>
      <c r="I936" s="429"/>
      <c r="J936" s="427"/>
    </row>
    <row r="937" spans="1:10" x14ac:dyDescent="0.25">
      <c r="A937" s="303"/>
      <c r="B937" s="305"/>
      <c r="C937" s="305"/>
      <c r="D937" s="361"/>
      <c r="E937" s="284">
        <f>F932+1</f>
        <v>43191</v>
      </c>
      <c r="F937" s="284">
        <v>42855</v>
      </c>
      <c r="G937" s="162" t="s">
        <v>154</v>
      </c>
      <c r="H937" s="157">
        <f t="shared" ref="H937" si="95">H939/2</f>
        <v>80</v>
      </c>
      <c r="I937" s="429"/>
      <c r="J937" s="427"/>
    </row>
    <row r="938" spans="1:10" x14ac:dyDescent="0.25">
      <c r="A938" s="303"/>
      <c r="B938" s="305"/>
      <c r="C938" s="305"/>
      <c r="D938" s="361"/>
      <c r="E938" s="285"/>
      <c r="F938" s="285"/>
      <c r="G938" s="7" t="s">
        <v>153</v>
      </c>
      <c r="H938" s="68">
        <f t="shared" ref="H938" si="96">H939/2</f>
        <v>80</v>
      </c>
      <c r="I938" s="429"/>
      <c r="J938" s="427"/>
    </row>
    <row r="939" spans="1:10" x14ac:dyDescent="0.25">
      <c r="A939" s="303"/>
      <c r="B939" s="305"/>
      <c r="C939" s="305"/>
      <c r="D939" s="361"/>
      <c r="E939" s="285"/>
      <c r="F939" s="285"/>
      <c r="G939" s="265" t="s">
        <v>40</v>
      </c>
      <c r="H939" s="68">
        <v>160</v>
      </c>
      <c r="I939" s="429"/>
      <c r="J939" s="427"/>
    </row>
    <row r="940" spans="1:10" x14ac:dyDescent="0.25">
      <c r="A940" s="303"/>
      <c r="B940" s="305"/>
      <c r="C940" s="305"/>
      <c r="D940" s="361"/>
      <c r="E940" s="285"/>
      <c r="F940" s="285"/>
      <c r="G940" s="265" t="s">
        <v>39</v>
      </c>
      <c r="H940" s="68">
        <f t="shared" ref="H940" si="97">H939+45</f>
        <v>205</v>
      </c>
      <c r="I940" s="429"/>
      <c r="J940" s="427"/>
    </row>
    <row r="941" spans="1:10" ht="15.75" thickBot="1" x14ac:dyDescent="0.3">
      <c r="A941" s="303"/>
      <c r="B941" s="305"/>
      <c r="C941" s="305"/>
      <c r="D941" s="308"/>
      <c r="E941" s="287"/>
      <c r="F941" s="287"/>
      <c r="G941" s="267" t="s">
        <v>41</v>
      </c>
      <c r="H941" s="269">
        <f t="shared" ref="H941" si="98">H939*0.95</f>
        <v>152</v>
      </c>
      <c r="I941" s="430"/>
      <c r="J941" s="427"/>
    </row>
    <row r="942" spans="1:10" x14ac:dyDescent="0.25">
      <c r="A942" s="303"/>
      <c r="B942" s="305"/>
      <c r="C942" s="305"/>
      <c r="D942" s="359" t="s">
        <v>379</v>
      </c>
      <c r="E942" s="294">
        <v>43040</v>
      </c>
      <c r="F942" s="294">
        <v>43090</v>
      </c>
      <c r="G942" s="160" t="s">
        <v>154</v>
      </c>
      <c r="H942" s="157">
        <f>H944/2</f>
        <v>92.5</v>
      </c>
      <c r="I942" s="428"/>
      <c r="J942" s="427"/>
    </row>
    <row r="943" spans="1:10" x14ac:dyDescent="0.25">
      <c r="A943" s="303"/>
      <c r="B943" s="305"/>
      <c r="C943" s="305"/>
      <c r="D943" s="360"/>
      <c r="E943" s="285"/>
      <c r="F943" s="285"/>
      <c r="G943" s="7" t="s">
        <v>153</v>
      </c>
      <c r="H943" s="68">
        <f>H944/2</f>
        <v>92.5</v>
      </c>
      <c r="I943" s="429"/>
      <c r="J943" s="427"/>
    </row>
    <row r="944" spans="1:10" x14ac:dyDescent="0.25">
      <c r="A944" s="303"/>
      <c r="B944" s="305"/>
      <c r="C944" s="305"/>
      <c r="D944" s="361"/>
      <c r="E944" s="285"/>
      <c r="F944" s="285"/>
      <c r="G944" s="265" t="s">
        <v>40</v>
      </c>
      <c r="H944" s="68">
        <v>185</v>
      </c>
      <c r="I944" s="429"/>
      <c r="J944" s="427"/>
    </row>
    <row r="945" spans="1:10" x14ac:dyDescent="0.25">
      <c r="A945" s="303"/>
      <c r="B945" s="305"/>
      <c r="C945" s="305"/>
      <c r="D945" s="361"/>
      <c r="E945" s="285"/>
      <c r="F945" s="285"/>
      <c r="G945" s="265" t="s">
        <v>39</v>
      </c>
      <c r="H945" s="68">
        <f>H944+45</f>
        <v>230</v>
      </c>
      <c r="I945" s="429"/>
      <c r="J945" s="427"/>
    </row>
    <row r="946" spans="1:10" ht="15.75" thickBot="1" x14ac:dyDescent="0.3">
      <c r="A946" s="303"/>
      <c r="B946" s="305"/>
      <c r="C946" s="305"/>
      <c r="D946" s="361"/>
      <c r="E946" s="350"/>
      <c r="F946" s="350"/>
      <c r="G946" s="267" t="s">
        <v>41</v>
      </c>
      <c r="H946" s="269">
        <f>H944*0.95</f>
        <v>175.75</v>
      </c>
      <c r="I946" s="429"/>
      <c r="J946" s="427"/>
    </row>
    <row r="947" spans="1:10" x14ac:dyDescent="0.25">
      <c r="A947" s="303"/>
      <c r="B947" s="305"/>
      <c r="C947" s="305"/>
      <c r="D947" s="361"/>
      <c r="E947" s="284">
        <f>F942+1</f>
        <v>43091</v>
      </c>
      <c r="F947" s="284">
        <v>43102</v>
      </c>
      <c r="G947" s="162" t="s">
        <v>154</v>
      </c>
      <c r="H947" s="157">
        <f t="shared" ref="H947" si="99">H949/2</f>
        <v>115</v>
      </c>
      <c r="I947" s="429"/>
      <c r="J947" s="427"/>
    </row>
    <row r="948" spans="1:10" x14ac:dyDescent="0.25">
      <c r="A948" s="303"/>
      <c r="B948" s="305"/>
      <c r="C948" s="305"/>
      <c r="D948" s="361"/>
      <c r="E948" s="285"/>
      <c r="F948" s="285"/>
      <c r="G948" s="7" t="s">
        <v>153</v>
      </c>
      <c r="H948" s="68">
        <f t="shared" ref="H948" si="100">H949/2</f>
        <v>115</v>
      </c>
      <c r="I948" s="429"/>
      <c r="J948" s="427"/>
    </row>
    <row r="949" spans="1:10" x14ac:dyDescent="0.25">
      <c r="A949" s="303"/>
      <c r="B949" s="305"/>
      <c r="C949" s="305"/>
      <c r="D949" s="361"/>
      <c r="E949" s="285"/>
      <c r="F949" s="285"/>
      <c r="G949" s="265" t="s">
        <v>40</v>
      </c>
      <c r="H949" s="68">
        <v>230</v>
      </c>
      <c r="I949" s="429"/>
      <c r="J949" s="427"/>
    </row>
    <row r="950" spans="1:10" x14ac:dyDescent="0.25">
      <c r="A950" s="303"/>
      <c r="B950" s="305"/>
      <c r="C950" s="305"/>
      <c r="D950" s="361"/>
      <c r="E950" s="285"/>
      <c r="F950" s="285"/>
      <c r="G950" s="265" t="s">
        <v>39</v>
      </c>
      <c r="H950" s="68">
        <f t="shared" ref="H950" si="101">H949+45</f>
        <v>275</v>
      </c>
      <c r="I950" s="429"/>
      <c r="J950" s="427"/>
    </row>
    <row r="951" spans="1:10" ht="15.75" thickBot="1" x14ac:dyDescent="0.3">
      <c r="A951" s="303"/>
      <c r="B951" s="305"/>
      <c r="C951" s="305"/>
      <c r="D951" s="361"/>
      <c r="E951" s="350"/>
      <c r="F951" s="350"/>
      <c r="G951" s="267" t="s">
        <v>41</v>
      </c>
      <c r="H951" s="269">
        <f t="shared" ref="H951" si="102">H949*0.95</f>
        <v>218.5</v>
      </c>
      <c r="I951" s="429"/>
      <c r="J951" s="427"/>
    </row>
    <row r="952" spans="1:10" x14ac:dyDescent="0.25">
      <c r="A952" s="303"/>
      <c r="B952" s="305"/>
      <c r="C952" s="305"/>
      <c r="D952" s="361"/>
      <c r="E952" s="284">
        <f>F947+1</f>
        <v>43103</v>
      </c>
      <c r="F952" s="284">
        <v>43190</v>
      </c>
      <c r="G952" s="162" t="s">
        <v>154</v>
      </c>
      <c r="H952" s="157">
        <f t="shared" ref="H952" si="103">H954/2</f>
        <v>100</v>
      </c>
      <c r="I952" s="429"/>
      <c r="J952" s="427"/>
    </row>
    <row r="953" spans="1:10" x14ac:dyDescent="0.25">
      <c r="A953" s="303"/>
      <c r="B953" s="305"/>
      <c r="C953" s="305"/>
      <c r="D953" s="361"/>
      <c r="E953" s="285"/>
      <c r="F953" s="285"/>
      <c r="G953" s="7" t="s">
        <v>153</v>
      </c>
      <c r="H953" s="68">
        <f t="shared" ref="H953" si="104">H954/2</f>
        <v>100</v>
      </c>
      <c r="I953" s="429"/>
      <c r="J953" s="427"/>
    </row>
    <row r="954" spans="1:10" x14ac:dyDescent="0.25">
      <c r="A954" s="303"/>
      <c r="B954" s="305"/>
      <c r="C954" s="305"/>
      <c r="D954" s="361"/>
      <c r="E954" s="285"/>
      <c r="F954" s="285"/>
      <c r="G954" s="265" t="s">
        <v>40</v>
      </c>
      <c r="H954" s="68">
        <v>200</v>
      </c>
      <c r="I954" s="429"/>
      <c r="J954" s="427"/>
    </row>
    <row r="955" spans="1:10" x14ac:dyDescent="0.25">
      <c r="A955" s="303"/>
      <c r="B955" s="305"/>
      <c r="C955" s="305"/>
      <c r="D955" s="361"/>
      <c r="E955" s="285"/>
      <c r="F955" s="285"/>
      <c r="G955" s="265" t="s">
        <v>39</v>
      </c>
      <c r="H955" s="68">
        <f t="shared" ref="H955" si="105">H954+45</f>
        <v>245</v>
      </c>
      <c r="I955" s="429"/>
      <c r="J955" s="427"/>
    </row>
    <row r="956" spans="1:10" ht="15.75" thickBot="1" x14ac:dyDescent="0.3">
      <c r="A956" s="303"/>
      <c r="B956" s="305"/>
      <c r="C956" s="305"/>
      <c r="D956" s="361"/>
      <c r="E956" s="350"/>
      <c r="F956" s="350"/>
      <c r="G956" s="267" t="s">
        <v>41</v>
      </c>
      <c r="H956" s="269">
        <f t="shared" ref="H956" si="106">H954*0.95</f>
        <v>190</v>
      </c>
      <c r="I956" s="429"/>
      <c r="J956" s="427"/>
    </row>
    <row r="957" spans="1:10" x14ac:dyDescent="0.25">
      <c r="A957" s="303"/>
      <c r="B957" s="305"/>
      <c r="C957" s="305"/>
      <c r="D957" s="361"/>
      <c r="E957" s="284">
        <f>F952+1</f>
        <v>43191</v>
      </c>
      <c r="F957" s="284">
        <v>42855</v>
      </c>
      <c r="G957" s="162" t="s">
        <v>154</v>
      </c>
      <c r="H957" s="157">
        <f t="shared" ref="H957" si="107">H959/2</f>
        <v>92.5</v>
      </c>
      <c r="I957" s="429"/>
      <c r="J957" s="427"/>
    </row>
    <row r="958" spans="1:10" x14ac:dyDescent="0.25">
      <c r="A958" s="303"/>
      <c r="B958" s="305"/>
      <c r="C958" s="305"/>
      <c r="D958" s="361"/>
      <c r="E958" s="285"/>
      <c r="F958" s="285"/>
      <c r="G958" s="7" t="s">
        <v>153</v>
      </c>
      <c r="H958" s="68">
        <f t="shared" ref="H958" si="108">H959/2</f>
        <v>92.5</v>
      </c>
      <c r="I958" s="429"/>
      <c r="J958" s="427"/>
    </row>
    <row r="959" spans="1:10" x14ac:dyDescent="0.25">
      <c r="A959" s="303"/>
      <c r="B959" s="305"/>
      <c r="C959" s="305"/>
      <c r="D959" s="361"/>
      <c r="E959" s="285"/>
      <c r="F959" s="285"/>
      <c r="G959" s="265" t="s">
        <v>40</v>
      </c>
      <c r="H959" s="68">
        <v>185</v>
      </c>
      <c r="I959" s="429"/>
      <c r="J959" s="427"/>
    </row>
    <row r="960" spans="1:10" x14ac:dyDescent="0.25">
      <c r="A960" s="303"/>
      <c r="B960" s="305"/>
      <c r="C960" s="305"/>
      <c r="D960" s="361"/>
      <c r="E960" s="285"/>
      <c r="F960" s="285"/>
      <c r="G960" s="265" t="s">
        <v>39</v>
      </c>
      <c r="H960" s="68">
        <f t="shared" ref="H960" si="109">H959+45</f>
        <v>230</v>
      </c>
      <c r="I960" s="429"/>
      <c r="J960" s="427"/>
    </row>
    <row r="961" spans="1:10" ht="15.75" thickBot="1" x14ac:dyDescent="0.3">
      <c r="A961" s="303"/>
      <c r="B961" s="305"/>
      <c r="C961" s="305"/>
      <c r="D961" s="308"/>
      <c r="E961" s="287"/>
      <c r="F961" s="287"/>
      <c r="G961" s="267" t="s">
        <v>41</v>
      </c>
      <c r="H961" s="269">
        <f t="shared" ref="H961" si="110">H959*0.95</f>
        <v>175.75</v>
      </c>
      <c r="I961" s="430"/>
      <c r="J961" s="427"/>
    </row>
    <row r="962" spans="1:10" x14ac:dyDescent="0.25">
      <c r="A962" s="303"/>
      <c r="B962" s="305"/>
      <c r="C962" s="305"/>
      <c r="D962" s="359" t="s">
        <v>380</v>
      </c>
      <c r="E962" s="294">
        <v>43040</v>
      </c>
      <c r="F962" s="294">
        <v>43090</v>
      </c>
      <c r="G962" s="160" t="s">
        <v>154</v>
      </c>
      <c r="H962" s="157">
        <f>H964/2</f>
        <v>97.5</v>
      </c>
      <c r="I962" s="400"/>
      <c r="J962" s="312"/>
    </row>
    <row r="963" spans="1:10" x14ac:dyDescent="0.25">
      <c r="A963" s="303"/>
      <c r="B963" s="305"/>
      <c r="C963" s="305"/>
      <c r="D963" s="360"/>
      <c r="E963" s="285"/>
      <c r="F963" s="285"/>
      <c r="G963" s="7" t="s">
        <v>153</v>
      </c>
      <c r="H963" s="68">
        <f>H964/2</f>
        <v>97.5</v>
      </c>
      <c r="I963" s="305"/>
      <c r="J963" s="312"/>
    </row>
    <row r="964" spans="1:10" x14ac:dyDescent="0.25">
      <c r="A964" s="303"/>
      <c r="B964" s="305"/>
      <c r="C964" s="305"/>
      <c r="D964" s="361"/>
      <c r="E964" s="285"/>
      <c r="F964" s="285"/>
      <c r="G964" s="265" t="s">
        <v>40</v>
      </c>
      <c r="H964" s="68">
        <v>195</v>
      </c>
      <c r="I964" s="305"/>
      <c r="J964" s="312"/>
    </row>
    <row r="965" spans="1:10" x14ac:dyDescent="0.25">
      <c r="A965" s="303"/>
      <c r="B965" s="305"/>
      <c r="C965" s="305"/>
      <c r="D965" s="361"/>
      <c r="E965" s="285"/>
      <c r="F965" s="285"/>
      <c r="G965" s="265" t="s">
        <v>39</v>
      </c>
      <c r="H965" s="68">
        <f>H964+45</f>
        <v>240</v>
      </c>
      <c r="I965" s="305"/>
      <c r="J965" s="312"/>
    </row>
    <row r="966" spans="1:10" ht="15.75" thickBot="1" x14ac:dyDescent="0.3">
      <c r="A966" s="303"/>
      <c r="B966" s="305"/>
      <c r="C966" s="305"/>
      <c r="D966" s="361"/>
      <c r="E966" s="350"/>
      <c r="F966" s="350"/>
      <c r="G966" s="267" t="s">
        <v>41</v>
      </c>
      <c r="H966" s="269">
        <f>H964*0.95</f>
        <v>185.25</v>
      </c>
      <c r="I966" s="305"/>
      <c r="J966" s="312"/>
    </row>
    <row r="967" spans="1:10" x14ac:dyDescent="0.25">
      <c r="A967" s="303"/>
      <c r="B967" s="305"/>
      <c r="C967" s="305"/>
      <c r="D967" s="361"/>
      <c r="E967" s="284">
        <f>F962+1</f>
        <v>43091</v>
      </c>
      <c r="F967" s="284">
        <v>43102</v>
      </c>
      <c r="G967" s="162" t="s">
        <v>154</v>
      </c>
      <c r="H967" s="157">
        <f t="shared" ref="H967" si="111">H969/2</f>
        <v>120</v>
      </c>
      <c r="I967" s="305"/>
      <c r="J967" s="312"/>
    </row>
    <row r="968" spans="1:10" x14ac:dyDescent="0.25">
      <c r="A968" s="303"/>
      <c r="B968" s="305"/>
      <c r="C968" s="305"/>
      <c r="D968" s="361"/>
      <c r="E968" s="285"/>
      <c r="F968" s="285"/>
      <c r="G968" s="7" t="s">
        <v>153</v>
      </c>
      <c r="H968" s="68">
        <f t="shared" ref="H968" si="112">H969/2</f>
        <v>120</v>
      </c>
      <c r="I968" s="305"/>
      <c r="J968" s="312"/>
    </row>
    <row r="969" spans="1:10" x14ac:dyDescent="0.25">
      <c r="A969" s="303"/>
      <c r="B969" s="305"/>
      <c r="C969" s="305"/>
      <c r="D969" s="361"/>
      <c r="E969" s="285"/>
      <c r="F969" s="285"/>
      <c r="G969" s="265" t="s">
        <v>40</v>
      </c>
      <c r="H969" s="68">
        <v>240</v>
      </c>
      <c r="I969" s="305"/>
      <c r="J969" s="312"/>
    </row>
    <row r="970" spans="1:10" x14ac:dyDescent="0.25">
      <c r="A970" s="303"/>
      <c r="B970" s="305"/>
      <c r="C970" s="305"/>
      <c r="D970" s="361"/>
      <c r="E970" s="285"/>
      <c r="F970" s="285"/>
      <c r="G970" s="265" t="s">
        <v>39</v>
      </c>
      <c r="H970" s="68">
        <f t="shared" ref="H970" si="113">H969+45</f>
        <v>285</v>
      </c>
      <c r="I970" s="305"/>
      <c r="J970" s="312"/>
    </row>
    <row r="971" spans="1:10" ht="15.75" thickBot="1" x14ac:dyDescent="0.3">
      <c r="A971" s="303"/>
      <c r="B971" s="305"/>
      <c r="C971" s="305"/>
      <c r="D971" s="361"/>
      <c r="E971" s="350"/>
      <c r="F971" s="350"/>
      <c r="G971" s="267" t="s">
        <v>41</v>
      </c>
      <c r="H971" s="269">
        <f t="shared" ref="H971" si="114">H969*0.95</f>
        <v>228</v>
      </c>
      <c r="I971" s="305"/>
      <c r="J971" s="312"/>
    </row>
    <row r="972" spans="1:10" x14ac:dyDescent="0.25">
      <c r="A972" s="303"/>
      <c r="B972" s="305"/>
      <c r="C972" s="305"/>
      <c r="D972" s="361"/>
      <c r="E972" s="284">
        <f>F967+1</f>
        <v>43103</v>
      </c>
      <c r="F972" s="284">
        <v>43190</v>
      </c>
      <c r="G972" s="162" t="s">
        <v>154</v>
      </c>
      <c r="H972" s="157">
        <f t="shared" ref="H972" si="115">H974/2</f>
        <v>105</v>
      </c>
      <c r="I972" s="305"/>
      <c r="J972" s="312"/>
    </row>
    <row r="973" spans="1:10" x14ac:dyDescent="0.25">
      <c r="A973" s="303"/>
      <c r="B973" s="305"/>
      <c r="C973" s="305"/>
      <c r="D973" s="361"/>
      <c r="E973" s="285"/>
      <c r="F973" s="285"/>
      <c r="G973" s="7" t="s">
        <v>153</v>
      </c>
      <c r="H973" s="68">
        <f t="shared" ref="H973" si="116">H974/2</f>
        <v>105</v>
      </c>
      <c r="I973" s="305"/>
      <c r="J973" s="312"/>
    </row>
    <row r="974" spans="1:10" x14ac:dyDescent="0.25">
      <c r="A974" s="303"/>
      <c r="B974" s="305"/>
      <c r="C974" s="305"/>
      <c r="D974" s="361"/>
      <c r="E974" s="285"/>
      <c r="F974" s="285"/>
      <c r="G974" s="265" t="s">
        <v>40</v>
      </c>
      <c r="H974" s="68">
        <v>210</v>
      </c>
      <c r="I974" s="305"/>
      <c r="J974" s="312"/>
    </row>
    <row r="975" spans="1:10" x14ac:dyDescent="0.25">
      <c r="A975" s="303"/>
      <c r="B975" s="305"/>
      <c r="C975" s="305"/>
      <c r="D975" s="361"/>
      <c r="E975" s="285"/>
      <c r="F975" s="285"/>
      <c r="G975" s="265" t="s">
        <v>39</v>
      </c>
      <c r="H975" s="68">
        <f t="shared" ref="H975" si="117">H974+45</f>
        <v>255</v>
      </c>
      <c r="I975" s="305"/>
      <c r="J975" s="312"/>
    </row>
    <row r="976" spans="1:10" ht="15.75" thickBot="1" x14ac:dyDescent="0.3">
      <c r="A976" s="303"/>
      <c r="B976" s="305"/>
      <c r="C976" s="305"/>
      <c r="D976" s="361"/>
      <c r="E976" s="350"/>
      <c r="F976" s="350"/>
      <c r="G976" s="267" t="s">
        <v>41</v>
      </c>
      <c r="H976" s="269">
        <f t="shared" ref="H976" si="118">H974*0.95</f>
        <v>199.5</v>
      </c>
      <c r="I976" s="305"/>
      <c r="J976" s="312"/>
    </row>
    <row r="977" spans="1:10" x14ac:dyDescent="0.25">
      <c r="A977" s="303"/>
      <c r="B977" s="305"/>
      <c r="C977" s="305"/>
      <c r="D977" s="361"/>
      <c r="E977" s="284">
        <f>F972+1</f>
        <v>43191</v>
      </c>
      <c r="F977" s="284">
        <v>42855</v>
      </c>
      <c r="G977" s="162" t="s">
        <v>154</v>
      </c>
      <c r="H977" s="157">
        <f t="shared" ref="H977" si="119">H979/2</f>
        <v>97.5</v>
      </c>
      <c r="I977" s="305"/>
      <c r="J977" s="312"/>
    </row>
    <row r="978" spans="1:10" x14ac:dyDescent="0.25">
      <c r="A978" s="303"/>
      <c r="B978" s="305"/>
      <c r="C978" s="305"/>
      <c r="D978" s="361"/>
      <c r="E978" s="285"/>
      <c r="F978" s="285"/>
      <c r="G978" s="7" t="s">
        <v>153</v>
      </c>
      <c r="H978" s="68">
        <f t="shared" ref="H978" si="120">H979/2</f>
        <v>97.5</v>
      </c>
      <c r="I978" s="305"/>
      <c r="J978" s="312"/>
    </row>
    <row r="979" spans="1:10" x14ac:dyDescent="0.25">
      <c r="A979" s="303"/>
      <c r="B979" s="305"/>
      <c r="C979" s="305"/>
      <c r="D979" s="361"/>
      <c r="E979" s="285"/>
      <c r="F979" s="285"/>
      <c r="G979" s="265" t="s">
        <v>40</v>
      </c>
      <c r="H979" s="68">
        <v>195</v>
      </c>
      <c r="I979" s="305"/>
      <c r="J979" s="312"/>
    </row>
    <row r="980" spans="1:10" x14ac:dyDescent="0.25">
      <c r="A980" s="303"/>
      <c r="B980" s="305"/>
      <c r="C980" s="305"/>
      <c r="D980" s="361"/>
      <c r="E980" s="285"/>
      <c r="F980" s="285"/>
      <c r="G980" s="265" t="s">
        <v>39</v>
      </c>
      <c r="H980" s="68">
        <f t="shared" ref="H980" si="121">H979+45</f>
        <v>240</v>
      </c>
      <c r="I980" s="305"/>
      <c r="J980" s="312"/>
    </row>
    <row r="981" spans="1:10" ht="15.75" thickBot="1" x14ac:dyDescent="0.3">
      <c r="A981" s="303"/>
      <c r="B981" s="305"/>
      <c r="C981" s="305"/>
      <c r="D981" s="361"/>
      <c r="E981" s="287"/>
      <c r="F981" s="287"/>
      <c r="G981" s="267" t="s">
        <v>41</v>
      </c>
      <c r="H981" s="269">
        <f t="shared" ref="H981" si="122">H979*0.95</f>
        <v>185.25</v>
      </c>
      <c r="I981" s="305"/>
      <c r="J981" s="312"/>
    </row>
    <row r="982" spans="1:10" x14ac:dyDescent="0.25">
      <c r="A982" s="303"/>
      <c r="B982" s="305"/>
      <c r="C982" s="305"/>
      <c r="D982" s="359" t="s">
        <v>381</v>
      </c>
      <c r="E982" s="294">
        <v>43040</v>
      </c>
      <c r="F982" s="294">
        <v>43090</v>
      </c>
      <c r="G982" s="160" t="s">
        <v>154</v>
      </c>
      <c r="H982" s="157">
        <f>H984/2</f>
        <v>87.5</v>
      </c>
      <c r="I982" s="428"/>
      <c r="J982" s="427"/>
    </row>
    <row r="983" spans="1:10" x14ac:dyDescent="0.25">
      <c r="A983" s="303"/>
      <c r="B983" s="305"/>
      <c r="C983" s="305"/>
      <c r="D983" s="360"/>
      <c r="E983" s="285"/>
      <c r="F983" s="285"/>
      <c r="G983" s="7" t="s">
        <v>153</v>
      </c>
      <c r="H983" s="68">
        <f>H984/2</f>
        <v>87.5</v>
      </c>
      <c r="I983" s="429"/>
      <c r="J983" s="427"/>
    </row>
    <row r="984" spans="1:10" x14ac:dyDescent="0.25">
      <c r="A984" s="303"/>
      <c r="B984" s="305"/>
      <c r="C984" s="305"/>
      <c r="D984" s="361"/>
      <c r="E984" s="285"/>
      <c r="F984" s="285"/>
      <c r="G984" s="265" t="s">
        <v>40</v>
      </c>
      <c r="H984" s="68">
        <v>175</v>
      </c>
      <c r="I984" s="429"/>
      <c r="J984" s="427"/>
    </row>
    <row r="985" spans="1:10" x14ac:dyDescent="0.25">
      <c r="A985" s="303"/>
      <c r="B985" s="305"/>
      <c r="C985" s="305"/>
      <c r="D985" s="361"/>
      <c r="E985" s="285"/>
      <c r="F985" s="285"/>
      <c r="G985" s="265" t="s">
        <v>39</v>
      </c>
      <c r="H985" s="68">
        <f>H984+45</f>
        <v>220</v>
      </c>
      <c r="I985" s="429"/>
      <c r="J985" s="427"/>
    </row>
    <row r="986" spans="1:10" ht="15.75" thickBot="1" x14ac:dyDescent="0.3">
      <c r="A986" s="303"/>
      <c r="B986" s="305"/>
      <c r="C986" s="305"/>
      <c r="D986" s="361"/>
      <c r="E986" s="350"/>
      <c r="F986" s="350"/>
      <c r="G986" s="267" t="s">
        <v>41</v>
      </c>
      <c r="H986" s="269">
        <f>H984*0.95</f>
        <v>166.25</v>
      </c>
      <c r="I986" s="429"/>
      <c r="J986" s="427"/>
    </row>
    <row r="987" spans="1:10" x14ac:dyDescent="0.25">
      <c r="A987" s="303"/>
      <c r="B987" s="305"/>
      <c r="C987" s="305"/>
      <c r="D987" s="361"/>
      <c r="E987" s="284">
        <f>F982+1</f>
        <v>43091</v>
      </c>
      <c r="F987" s="284">
        <v>43102</v>
      </c>
      <c r="G987" s="162" t="s">
        <v>154</v>
      </c>
      <c r="H987" s="157">
        <f t="shared" ref="H987" si="123">H989/2</f>
        <v>110</v>
      </c>
      <c r="I987" s="429"/>
      <c r="J987" s="427"/>
    </row>
    <row r="988" spans="1:10" x14ac:dyDescent="0.25">
      <c r="A988" s="303"/>
      <c r="B988" s="305"/>
      <c r="C988" s="305"/>
      <c r="D988" s="361"/>
      <c r="E988" s="285"/>
      <c r="F988" s="285"/>
      <c r="G988" s="7" t="s">
        <v>153</v>
      </c>
      <c r="H988" s="68">
        <f t="shared" ref="H988" si="124">H989/2</f>
        <v>110</v>
      </c>
      <c r="I988" s="429"/>
      <c r="J988" s="427"/>
    </row>
    <row r="989" spans="1:10" x14ac:dyDescent="0.25">
      <c r="A989" s="303"/>
      <c r="B989" s="305"/>
      <c r="C989" s="305"/>
      <c r="D989" s="361"/>
      <c r="E989" s="285"/>
      <c r="F989" s="285"/>
      <c r="G989" s="265" t="s">
        <v>40</v>
      </c>
      <c r="H989" s="68">
        <v>220</v>
      </c>
      <c r="I989" s="429"/>
      <c r="J989" s="427"/>
    </row>
    <row r="990" spans="1:10" x14ac:dyDescent="0.25">
      <c r="A990" s="303"/>
      <c r="B990" s="305"/>
      <c r="C990" s="305"/>
      <c r="D990" s="361"/>
      <c r="E990" s="285"/>
      <c r="F990" s="285"/>
      <c r="G990" s="265" t="s">
        <v>39</v>
      </c>
      <c r="H990" s="68">
        <f t="shared" ref="H990" si="125">H989+45</f>
        <v>265</v>
      </c>
      <c r="I990" s="429"/>
      <c r="J990" s="427"/>
    </row>
    <row r="991" spans="1:10" ht="15.75" thickBot="1" x14ac:dyDescent="0.3">
      <c r="A991" s="303"/>
      <c r="B991" s="305"/>
      <c r="C991" s="305"/>
      <c r="D991" s="361"/>
      <c r="E991" s="350"/>
      <c r="F991" s="350"/>
      <c r="G991" s="267" t="s">
        <v>41</v>
      </c>
      <c r="H991" s="269">
        <f t="shared" ref="H991" si="126">H989*0.95</f>
        <v>209</v>
      </c>
      <c r="I991" s="429"/>
      <c r="J991" s="427"/>
    </row>
    <row r="992" spans="1:10" x14ac:dyDescent="0.25">
      <c r="A992" s="303"/>
      <c r="B992" s="305"/>
      <c r="C992" s="305"/>
      <c r="D992" s="361"/>
      <c r="E992" s="284">
        <f>F987+1</f>
        <v>43103</v>
      </c>
      <c r="F992" s="284">
        <v>43190</v>
      </c>
      <c r="G992" s="162" t="s">
        <v>154</v>
      </c>
      <c r="H992" s="157">
        <f t="shared" ref="H992" si="127">H994/2</f>
        <v>95</v>
      </c>
      <c r="I992" s="429"/>
      <c r="J992" s="427"/>
    </row>
    <row r="993" spans="1:10" x14ac:dyDescent="0.25">
      <c r="A993" s="303"/>
      <c r="B993" s="305"/>
      <c r="C993" s="305"/>
      <c r="D993" s="361"/>
      <c r="E993" s="285"/>
      <c r="F993" s="285"/>
      <c r="G993" s="7" t="s">
        <v>153</v>
      </c>
      <c r="H993" s="68">
        <f t="shared" ref="H993" si="128">H994/2</f>
        <v>95</v>
      </c>
      <c r="I993" s="429"/>
      <c r="J993" s="427"/>
    </row>
    <row r="994" spans="1:10" x14ac:dyDescent="0.25">
      <c r="A994" s="303"/>
      <c r="B994" s="305"/>
      <c r="C994" s="305"/>
      <c r="D994" s="361"/>
      <c r="E994" s="285"/>
      <c r="F994" s="285"/>
      <c r="G994" s="265" t="s">
        <v>40</v>
      </c>
      <c r="H994" s="68">
        <v>190</v>
      </c>
      <c r="I994" s="429"/>
      <c r="J994" s="427"/>
    </row>
    <row r="995" spans="1:10" x14ac:dyDescent="0.25">
      <c r="A995" s="303"/>
      <c r="B995" s="305"/>
      <c r="C995" s="305"/>
      <c r="D995" s="361"/>
      <c r="E995" s="285"/>
      <c r="F995" s="285"/>
      <c r="G995" s="265" t="s">
        <v>39</v>
      </c>
      <c r="H995" s="68">
        <f t="shared" ref="H995" si="129">H994+45</f>
        <v>235</v>
      </c>
      <c r="I995" s="429"/>
      <c r="J995" s="427"/>
    </row>
    <row r="996" spans="1:10" ht="15.75" thickBot="1" x14ac:dyDescent="0.3">
      <c r="A996" s="303"/>
      <c r="B996" s="305"/>
      <c r="C996" s="305"/>
      <c r="D996" s="361"/>
      <c r="E996" s="350"/>
      <c r="F996" s="350"/>
      <c r="G996" s="267" t="s">
        <v>41</v>
      </c>
      <c r="H996" s="269">
        <f t="shared" ref="H996" si="130">H994*0.95</f>
        <v>180.5</v>
      </c>
      <c r="I996" s="429"/>
      <c r="J996" s="427"/>
    </row>
    <row r="997" spans="1:10" x14ac:dyDescent="0.25">
      <c r="A997" s="303"/>
      <c r="B997" s="305"/>
      <c r="C997" s="305"/>
      <c r="D997" s="361"/>
      <c r="E997" s="284">
        <f>F992+1</f>
        <v>43191</v>
      </c>
      <c r="F997" s="284">
        <v>42855</v>
      </c>
      <c r="G997" s="162" t="s">
        <v>154</v>
      </c>
      <c r="H997" s="157">
        <f t="shared" ref="H997" si="131">H999/2</f>
        <v>87.5</v>
      </c>
      <c r="I997" s="429"/>
      <c r="J997" s="427"/>
    </row>
    <row r="998" spans="1:10" x14ac:dyDescent="0.25">
      <c r="A998" s="303"/>
      <c r="B998" s="305"/>
      <c r="C998" s="305"/>
      <c r="D998" s="361"/>
      <c r="E998" s="285"/>
      <c r="F998" s="285"/>
      <c r="G998" s="7" t="s">
        <v>153</v>
      </c>
      <c r="H998" s="68">
        <f t="shared" ref="H998" si="132">H999/2</f>
        <v>87.5</v>
      </c>
      <c r="I998" s="429"/>
      <c r="J998" s="427"/>
    </row>
    <row r="999" spans="1:10" x14ac:dyDescent="0.25">
      <c r="A999" s="303"/>
      <c r="B999" s="305"/>
      <c r="C999" s="305"/>
      <c r="D999" s="361"/>
      <c r="E999" s="285"/>
      <c r="F999" s="285"/>
      <c r="G999" s="265" t="s">
        <v>40</v>
      </c>
      <c r="H999" s="68">
        <v>175</v>
      </c>
      <c r="I999" s="429"/>
      <c r="J999" s="427"/>
    </row>
    <row r="1000" spans="1:10" x14ac:dyDescent="0.25">
      <c r="A1000" s="303"/>
      <c r="B1000" s="305"/>
      <c r="C1000" s="305"/>
      <c r="D1000" s="361"/>
      <c r="E1000" s="285"/>
      <c r="F1000" s="285"/>
      <c r="G1000" s="265" t="s">
        <v>39</v>
      </c>
      <c r="H1000" s="68">
        <f t="shared" ref="H1000" si="133">H999+45</f>
        <v>220</v>
      </c>
      <c r="I1000" s="429"/>
      <c r="J1000" s="427"/>
    </row>
    <row r="1001" spans="1:10" ht="15.75" thickBot="1" x14ac:dyDescent="0.3">
      <c r="A1001" s="303"/>
      <c r="B1001" s="305"/>
      <c r="C1001" s="305"/>
      <c r="D1001" s="361"/>
      <c r="E1001" s="287"/>
      <c r="F1001" s="287"/>
      <c r="G1001" s="267" t="s">
        <v>41</v>
      </c>
      <c r="H1001" s="269">
        <f t="shared" ref="H1001" si="134">H999*0.95</f>
        <v>166.25</v>
      </c>
      <c r="I1001" s="430"/>
      <c r="J1001" s="427"/>
    </row>
    <row r="1002" spans="1:10" x14ac:dyDescent="0.25">
      <c r="A1002" s="303"/>
      <c r="B1002" s="305"/>
      <c r="C1002" s="305"/>
      <c r="D1002" s="359" t="s">
        <v>382</v>
      </c>
      <c r="E1002" s="294">
        <v>43040</v>
      </c>
      <c r="F1002" s="294">
        <v>43090</v>
      </c>
      <c r="G1002" s="160" t="s">
        <v>154</v>
      </c>
      <c r="H1002" s="157">
        <f>H1004/2</f>
        <v>102.5</v>
      </c>
      <c r="I1002" s="428"/>
      <c r="J1002" s="427"/>
    </row>
    <row r="1003" spans="1:10" x14ac:dyDescent="0.25">
      <c r="A1003" s="303"/>
      <c r="B1003" s="305"/>
      <c r="C1003" s="305"/>
      <c r="D1003" s="360"/>
      <c r="E1003" s="285"/>
      <c r="F1003" s="285"/>
      <c r="G1003" s="7" t="s">
        <v>153</v>
      </c>
      <c r="H1003" s="68">
        <f>H1004/2</f>
        <v>102.5</v>
      </c>
      <c r="I1003" s="429"/>
      <c r="J1003" s="427"/>
    </row>
    <row r="1004" spans="1:10" x14ac:dyDescent="0.25">
      <c r="A1004" s="303"/>
      <c r="B1004" s="305"/>
      <c r="C1004" s="305"/>
      <c r="D1004" s="361"/>
      <c r="E1004" s="285"/>
      <c r="F1004" s="285"/>
      <c r="G1004" s="265" t="s">
        <v>40</v>
      </c>
      <c r="H1004" s="68">
        <v>205</v>
      </c>
      <c r="I1004" s="429"/>
      <c r="J1004" s="427"/>
    </row>
    <row r="1005" spans="1:10" x14ac:dyDescent="0.25">
      <c r="A1005" s="303"/>
      <c r="B1005" s="305"/>
      <c r="C1005" s="305"/>
      <c r="D1005" s="361"/>
      <c r="E1005" s="285"/>
      <c r="F1005" s="285"/>
      <c r="G1005" s="265" t="s">
        <v>39</v>
      </c>
      <c r="H1005" s="68">
        <f>H1004+45</f>
        <v>250</v>
      </c>
      <c r="I1005" s="429"/>
      <c r="J1005" s="427"/>
    </row>
    <row r="1006" spans="1:10" ht="15.75" thickBot="1" x14ac:dyDescent="0.3">
      <c r="A1006" s="303"/>
      <c r="B1006" s="305"/>
      <c r="C1006" s="305"/>
      <c r="D1006" s="361"/>
      <c r="E1006" s="350"/>
      <c r="F1006" s="350"/>
      <c r="G1006" s="267" t="s">
        <v>41</v>
      </c>
      <c r="H1006" s="269">
        <f>H1004*0.95</f>
        <v>194.75</v>
      </c>
      <c r="I1006" s="429"/>
      <c r="J1006" s="427"/>
    </row>
    <row r="1007" spans="1:10" x14ac:dyDescent="0.25">
      <c r="A1007" s="303"/>
      <c r="B1007" s="305"/>
      <c r="C1007" s="305"/>
      <c r="D1007" s="361"/>
      <c r="E1007" s="284">
        <f>F1002+1</f>
        <v>43091</v>
      </c>
      <c r="F1007" s="284">
        <v>43102</v>
      </c>
      <c r="G1007" s="162" t="s">
        <v>154</v>
      </c>
      <c r="H1007" s="157">
        <f t="shared" ref="H1007" si="135">H1009/2</f>
        <v>125</v>
      </c>
      <c r="I1007" s="429"/>
      <c r="J1007" s="427"/>
    </row>
    <row r="1008" spans="1:10" x14ac:dyDescent="0.25">
      <c r="A1008" s="303"/>
      <c r="B1008" s="305"/>
      <c r="C1008" s="305"/>
      <c r="D1008" s="361"/>
      <c r="E1008" s="285"/>
      <c r="F1008" s="285"/>
      <c r="G1008" s="7" t="s">
        <v>153</v>
      </c>
      <c r="H1008" s="68">
        <f t="shared" ref="H1008" si="136">H1009/2</f>
        <v>125</v>
      </c>
      <c r="I1008" s="429"/>
      <c r="J1008" s="427"/>
    </row>
    <row r="1009" spans="1:10" x14ac:dyDescent="0.25">
      <c r="A1009" s="303"/>
      <c r="B1009" s="305"/>
      <c r="C1009" s="305"/>
      <c r="D1009" s="361"/>
      <c r="E1009" s="285"/>
      <c r="F1009" s="285"/>
      <c r="G1009" s="265" t="s">
        <v>40</v>
      </c>
      <c r="H1009" s="68">
        <v>250</v>
      </c>
      <c r="I1009" s="429"/>
      <c r="J1009" s="427"/>
    </row>
    <row r="1010" spans="1:10" x14ac:dyDescent="0.25">
      <c r="A1010" s="303"/>
      <c r="B1010" s="305"/>
      <c r="C1010" s="305"/>
      <c r="D1010" s="361"/>
      <c r="E1010" s="285"/>
      <c r="F1010" s="285"/>
      <c r="G1010" s="265" t="s">
        <v>39</v>
      </c>
      <c r="H1010" s="68">
        <f t="shared" ref="H1010" si="137">H1009+45</f>
        <v>295</v>
      </c>
      <c r="I1010" s="429"/>
      <c r="J1010" s="427"/>
    </row>
    <row r="1011" spans="1:10" ht="15.75" thickBot="1" x14ac:dyDescent="0.3">
      <c r="A1011" s="303"/>
      <c r="B1011" s="305"/>
      <c r="C1011" s="305"/>
      <c r="D1011" s="361"/>
      <c r="E1011" s="350"/>
      <c r="F1011" s="350"/>
      <c r="G1011" s="267" t="s">
        <v>41</v>
      </c>
      <c r="H1011" s="269">
        <f t="shared" ref="H1011" si="138">H1009*0.95</f>
        <v>237.5</v>
      </c>
      <c r="I1011" s="429"/>
      <c r="J1011" s="427"/>
    </row>
    <row r="1012" spans="1:10" x14ac:dyDescent="0.25">
      <c r="A1012" s="303"/>
      <c r="B1012" s="305"/>
      <c r="C1012" s="305"/>
      <c r="D1012" s="361"/>
      <c r="E1012" s="284">
        <f>F1007+1</f>
        <v>43103</v>
      </c>
      <c r="F1012" s="284">
        <v>43190</v>
      </c>
      <c r="G1012" s="162" t="s">
        <v>154</v>
      </c>
      <c r="H1012" s="157">
        <f t="shared" ref="H1012" si="139">H1014/2</f>
        <v>110</v>
      </c>
      <c r="I1012" s="429"/>
      <c r="J1012" s="427"/>
    </row>
    <row r="1013" spans="1:10" x14ac:dyDescent="0.25">
      <c r="A1013" s="303"/>
      <c r="B1013" s="305"/>
      <c r="C1013" s="305"/>
      <c r="D1013" s="361"/>
      <c r="E1013" s="285"/>
      <c r="F1013" s="285"/>
      <c r="G1013" s="7" t="s">
        <v>153</v>
      </c>
      <c r="H1013" s="68">
        <f t="shared" ref="H1013" si="140">H1014/2</f>
        <v>110</v>
      </c>
      <c r="I1013" s="429"/>
      <c r="J1013" s="427"/>
    </row>
    <row r="1014" spans="1:10" x14ac:dyDescent="0.25">
      <c r="A1014" s="303"/>
      <c r="B1014" s="305"/>
      <c r="C1014" s="305"/>
      <c r="D1014" s="361"/>
      <c r="E1014" s="285"/>
      <c r="F1014" s="285"/>
      <c r="G1014" s="265" t="s">
        <v>40</v>
      </c>
      <c r="H1014" s="68">
        <v>220</v>
      </c>
      <c r="I1014" s="429"/>
      <c r="J1014" s="427"/>
    </row>
    <row r="1015" spans="1:10" x14ac:dyDescent="0.25">
      <c r="A1015" s="303"/>
      <c r="B1015" s="305"/>
      <c r="C1015" s="305"/>
      <c r="D1015" s="361"/>
      <c r="E1015" s="285"/>
      <c r="F1015" s="285"/>
      <c r="G1015" s="265" t="s">
        <v>39</v>
      </c>
      <c r="H1015" s="68">
        <f t="shared" ref="H1015" si="141">H1014+45</f>
        <v>265</v>
      </c>
      <c r="I1015" s="429"/>
      <c r="J1015" s="427"/>
    </row>
    <row r="1016" spans="1:10" ht="15.75" thickBot="1" x14ac:dyDescent="0.3">
      <c r="A1016" s="303"/>
      <c r="B1016" s="305"/>
      <c r="C1016" s="305"/>
      <c r="D1016" s="361"/>
      <c r="E1016" s="350"/>
      <c r="F1016" s="350"/>
      <c r="G1016" s="267" t="s">
        <v>41</v>
      </c>
      <c r="H1016" s="269">
        <f t="shared" ref="H1016" si="142">H1014*0.95</f>
        <v>209</v>
      </c>
      <c r="I1016" s="429"/>
      <c r="J1016" s="427"/>
    </row>
    <row r="1017" spans="1:10" x14ac:dyDescent="0.25">
      <c r="A1017" s="303"/>
      <c r="B1017" s="305"/>
      <c r="C1017" s="305"/>
      <c r="D1017" s="361"/>
      <c r="E1017" s="284">
        <f>F1012+1</f>
        <v>43191</v>
      </c>
      <c r="F1017" s="284">
        <v>42855</v>
      </c>
      <c r="G1017" s="162" t="s">
        <v>154</v>
      </c>
      <c r="H1017" s="157">
        <f t="shared" ref="H1017" si="143">H1019/2</f>
        <v>102.5</v>
      </c>
      <c r="I1017" s="429"/>
      <c r="J1017" s="427"/>
    </row>
    <row r="1018" spans="1:10" x14ac:dyDescent="0.25">
      <c r="A1018" s="303"/>
      <c r="B1018" s="305"/>
      <c r="C1018" s="305"/>
      <c r="D1018" s="361"/>
      <c r="E1018" s="285"/>
      <c r="F1018" s="285"/>
      <c r="G1018" s="7" t="s">
        <v>153</v>
      </c>
      <c r="H1018" s="68">
        <f t="shared" ref="H1018" si="144">H1019/2</f>
        <v>102.5</v>
      </c>
      <c r="I1018" s="429"/>
      <c r="J1018" s="427"/>
    </row>
    <row r="1019" spans="1:10" x14ac:dyDescent="0.25">
      <c r="A1019" s="303"/>
      <c r="B1019" s="305"/>
      <c r="C1019" s="305"/>
      <c r="D1019" s="361"/>
      <c r="E1019" s="285"/>
      <c r="F1019" s="285"/>
      <c r="G1019" s="265" t="s">
        <v>40</v>
      </c>
      <c r="H1019" s="68">
        <v>205</v>
      </c>
      <c r="I1019" s="429"/>
      <c r="J1019" s="427"/>
    </row>
    <row r="1020" spans="1:10" x14ac:dyDescent="0.25">
      <c r="A1020" s="303"/>
      <c r="B1020" s="305"/>
      <c r="C1020" s="305"/>
      <c r="D1020" s="361"/>
      <c r="E1020" s="285"/>
      <c r="F1020" s="285"/>
      <c r="G1020" s="265" t="s">
        <v>39</v>
      </c>
      <c r="H1020" s="68">
        <f t="shared" ref="H1020" si="145">H1019+45</f>
        <v>250</v>
      </c>
      <c r="I1020" s="429"/>
      <c r="J1020" s="427"/>
    </row>
    <row r="1021" spans="1:10" ht="15.75" thickBot="1" x14ac:dyDescent="0.3">
      <c r="A1021" s="303"/>
      <c r="B1021" s="305"/>
      <c r="C1021" s="305"/>
      <c r="D1021" s="361"/>
      <c r="E1021" s="287"/>
      <c r="F1021" s="287"/>
      <c r="G1021" s="267" t="s">
        <v>41</v>
      </c>
      <c r="H1021" s="269">
        <f t="shared" ref="H1021" si="146">H1019*0.95</f>
        <v>194.75</v>
      </c>
      <c r="I1021" s="430"/>
      <c r="J1021" s="427"/>
    </row>
    <row r="1022" spans="1:10" x14ac:dyDescent="0.25">
      <c r="A1022" s="303"/>
      <c r="B1022" s="305"/>
      <c r="C1022" s="305"/>
      <c r="D1022" s="359" t="s">
        <v>383</v>
      </c>
      <c r="E1022" s="294">
        <v>43040</v>
      </c>
      <c r="F1022" s="294">
        <v>43090</v>
      </c>
      <c r="G1022" s="160" t="s">
        <v>154</v>
      </c>
      <c r="H1022" s="157">
        <f>H1024/2</f>
        <v>105</v>
      </c>
      <c r="I1022" s="428"/>
      <c r="J1022" s="427"/>
    </row>
    <row r="1023" spans="1:10" x14ac:dyDescent="0.25">
      <c r="A1023" s="303"/>
      <c r="B1023" s="305"/>
      <c r="C1023" s="305"/>
      <c r="D1023" s="360"/>
      <c r="E1023" s="285"/>
      <c r="F1023" s="285"/>
      <c r="G1023" s="7" t="s">
        <v>153</v>
      </c>
      <c r="H1023" s="68">
        <f>H1024/2</f>
        <v>105</v>
      </c>
      <c r="I1023" s="429"/>
      <c r="J1023" s="427"/>
    </row>
    <row r="1024" spans="1:10" x14ac:dyDescent="0.25">
      <c r="A1024" s="303"/>
      <c r="B1024" s="305"/>
      <c r="C1024" s="305"/>
      <c r="D1024" s="361"/>
      <c r="E1024" s="285"/>
      <c r="F1024" s="285"/>
      <c r="G1024" s="265" t="s">
        <v>40</v>
      </c>
      <c r="H1024" s="68">
        <v>210</v>
      </c>
      <c r="I1024" s="429"/>
      <c r="J1024" s="427"/>
    </row>
    <row r="1025" spans="1:10" x14ac:dyDescent="0.25">
      <c r="A1025" s="303"/>
      <c r="B1025" s="305"/>
      <c r="C1025" s="305"/>
      <c r="D1025" s="361"/>
      <c r="E1025" s="285"/>
      <c r="F1025" s="285"/>
      <c r="G1025" s="265" t="s">
        <v>39</v>
      </c>
      <c r="H1025" s="68">
        <f>H1024+45</f>
        <v>255</v>
      </c>
      <c r="I1025" s="429"/>
      <c r="J1025" s="427"/>
    </row>
    <row r="1026" spans="1:10" ht="15.75" thickBot="1" x14ac:dyDescent="0.3">
      <c r="A1026" s="303"/>
      <c r="B1026" s="305"/>
      <c r="C1026" s="305"/>
      <c r="D1026" s="361"/>
      <c r="E1026" s="350"/>
      <c r="F1026" s="350"/>
      <c r="G1026" s="267" t="s">
        <v>41</v>
      </c>
      <c r="H1026" s="269">
        <f>H1024*0.95</f>
        <v>199.5</v>
      </c>
      <c r="I1026" s="429"/>
      <c r="J1026" s="427"/>
    </row>
    <row r="1027" spans="1:10" x14ac:dyDescent="0.25">
      <c r="A1027" s="303"/>
      <c r="B1027" s="305"/>
      <c r="C1027" s="305"/>
      <c r="D1027" s="361"/>
      <c r="E1027" s="284">
        <f>F1022+1</f>
        <v>43091</v>
      </c>
      <c r="F1027" s="284">
        <v>43102</v>
      </c>
      <c r="G1027" s="162" t="s">
        <v>154</v>
      </c>
      <c r="H1027" s="157">
        <f t="shared" ref="H1027" si="147">H1029/2</f>
        <v>127.5</v>
      </c>
      <c r="I1027" s="429"/>
      <c r="J1027" s="427"/>
    </row>
    <row r="1028" spans="1:10" x14ac:dyDescent="0.25">
      <c r="A1028" s="303"/>
      <c r="B1028" s="305"/>
      <c r="C1028" s="305"/>
      <c r="D1028" s="361"/>
      <c r="E1028" s="285"/>
      <c r="F1028" s="285"/>
      <c r="G1028" s="7" t="s">
        <v>153</v>
      </c>
      <c r="H1028" s="68">
        <f t="shared" ref="H1028" si="148">H1029/2</f>
        <v>127.5</v>
      </c>
      <c r="I1028" s="429"/>
      <c r="J1028" s="427"/>
    </row>
    <row r="1029" spans="1:10" x14ac:dyDescent="0.25">
      <c r="A1029" s="303"/>
      <c r="B1029" s="305"/>
      <c r="C1029" s="305"/>
      <c r="D1029" s="361"/>
      <c r="E1029" s="285"/>
      <c r="F1029" s="285"/>
      <c r="G1029" s="265" t="s">
        <v>40</v>
      </c>
      <c r="H1029" s="68">
        <v>255</v>
      </c>
      <c r="I1029" s="429"/>
      <c r="J1029" s="427"/>
    </row>
    <row r="1030" spans="1:10" x14ac:dyDescent="0.25">
      <c r="A1030" s="303"/>
      <c r="B1030" s="305"/>
      <c r="C1030" s="305"/>
      <c r="D1030" s="361"/>
      <c r="E1030" s="285"/>
      <c r="F1030" s="285"/>
      <c r="G1030" s="265" t="s">
        <v>39</v>
      </c>
      <c r="H1030" s="68">
        <f t="shared" ref="H1030" si="149">H1029+45</f>
        <v>300</v>
      </c>
      <c r="I1030" s="429"/>
      <c r="J1030" s="427"/>
    </row>
    <row r="1031" spans="1:10" ht="15.75" thickBot="1" x14ac:dyDescent="0.3">
      <c r="A1031" s="303"/>
      <c r="B1031" s="305"/>
      <c r="C1031" s="305"/>
      <c r="D1031" s="361"/>
      <c r="E1031" s="350"/>
      <c r="F1031" s="350"/>
      <c r="G1031" s="267" t="s">
        <v>41</v>
      </c>
      <c r="H1031" s="269">
        <f t="shared" ref="H1031" si="150">H1029*0.95</f>
        <v>242.25</v>
      </c>
      <c r="I1031" s="429"/>
      <c r="J1031" s="427"/>
    </row>
    <row r="1032" spans="1:10" x14ac:dyDescent="0.25">
      <c r="A1032" s="303"/>
      <c r="B1032" s="305"/>
      <c r="C1032" s="305"/>
      <c r="D1032" s="361"/>
      <c r="E1032" s="284">
        <f>F1027+1</f>
        <v>43103</v>
      </c>
      <c r="F1032" s="284">
        <v>43190</v>
      </c>
      <c r="G1032" s="162" t="s">
        <v>154</v>
      </c>
      <c r="H1032" s="157">
        <f t="shared" ref="H1032" si="151">H1034/2</f>
        <v>112.5</v>
      </c>
      <c r="I1032" s="429"/>
      <c r="J1032" s="427"/>
    </row>
    <row r="1033" spans="1:10" x14ac:dyDescent="0.25">
      <c r="A1033" s="303"/>
      <c r="B1033" s="305"/>
      <c r="C1033" s="305"/>
      <c r="D1033" s="361"/>
      <c r="E1033" s="285"/>
      <c r="F1033" s="285"/>
      <c r="G1033" s="7" t="s">
        <v>153</v>
      </c>
      <c r="H1033" s="68">
        <f t="shared" ref="H1033" si="152">H1034/2</f>
        <v>112.5</v>
      </c>
      <c r="I1033" s="429"/>
      <c r="J1033" s="427"/>
    </row>
    <row r="1034" spans="1:10" x14ac:dyDescent="0.25">
      <c r="A1034" s="303"/>
      <c r="B1034" s="305"/>
      <c r="C1034" s="305"/>
      <c r="D1034" s="361"/>
      <c r="E1034" s="285"/>
      <c r="F1034" s="285"/>
      <c r="G1034" s="265" t="s">
        <v>40</v>
      </c>
      <c r="H1034" s="68">
        <v>225</v>
      </c>
      <c r="I1034" s="429"/>
      <c r="J1034" s="427"/>
    </row>
    <row r="1035" spans="1:10" x14ac:dyDescent="0.25">
      <c r="A1035" s="303"/>
      <c r="B1035" s="305"/>
      <c r="C1035" s="305"/>
      <c r="D1035" s="361"/>
      <c r="E1035" s="285"/>
      <c r="F1035" s="285"/>
      <c r="G1035" s="265" t="s">
        <v>39</v>
      </c>
      <c r="H1035" s="68">
        <f t="shared" ref="H1035" si="153">H1034+45</f>
        <v>270</v>
      </c>
      <c r="I1035" s="429"/>
      <c r="J1035" s="427"/>
    </row>
    <row r="1036" spans="1:10" ht="15.75" thickBot="1" x14ac:dyDescent="0.3">
      <c r="A1036" s="303"/>
      <c r="B1036" s="305"/>
      <c r="C1036" s="305"/>
      <c r="D1036" s="361"/>
      <c r="E1036" s="350"/>
      <c r="F1036" s="350"/>
      <c r="G1036" s="267" t="s">
        <v>41</v>
      </c>
      <c r="H1036" s="269">
        <f t="shared" ref="H1036" si="154">H1034*0.95</f>
        <v>213.75</v>
      </c>
      <c r="I1036" s="429"/>
      <c r="J1036" s="427"/>
    </row>
    <row r="1037" spans="1:10" x14ac:dyDescent="0.25">
      <c r="A1037" s="303"/>
      <c r="B1037" s="305"/>
      <c r="C1037" s="305"/>
      <c r="D1037" s="361"/>
      <c r="E1037" s="284">
        <f>F1032+1</f>
        <v>43191</v>
      </c>
      <c r="F1037" s="284">
        <v>42855</v>
      </c>
      <c r="G1037" s="162" t="s">
        <v>154</v>
      </c>
      <c r="H1037" s="157">
        <f t="shared" ref="H1037" si="155">H1039/2</f>
        <v>105</v>
      </c>
      <c r="I1037" s="429"/>
      <c r="J1037" s="427"/>
    </row>
    <row r="1038" spans="1:10" x14ac:dyDescent="0.25">
      <c r="A1038" s="303"/>
      <c r="B1038" s="305"/>
      <c r="C1038" s="305"/>
      <c r="D1038" s="361"/>
      <c r="E1038" s="285"/>
      <c r="F1038" s="285"/>
      <c r="G1038" s="7" t="s">
        <v>153</v>
      </c>
      <c r="H1038" s="68">
        <f t="shared" ref="H1038" si="156">H1039/2</f>
        <v>105</v>
      </c>
      <c r="I1038" s="429"/>
      <c r="J1038" s="427"/>
    </row>
    <row r="1039" spans="1:10" x14ac:dyDescent="0.25">
      <c r="A1039" s="303"/>
      <c r="B1039" s="305"/>
      <c r="C1039" s="305"/>
      <c r="D1039" s="361"/>
      <c r="E1039" s="285"/>
      <c r="F1039" s="285"/>
      <c r="G1039" s="265" t="s">
        <v>40</v>
      </c>
      <c r="H1039" s="68">
        <v>210</v>
      </c>
      <c r="I1039" s="429"/>
      <c r="J1039" s="427"/>
    </row>
    <row r="1040" spans="1:10" x14ac:dyDescent="0.25">
      <c r="A1040" s="303"/>
      <c r="B1040" s="305"/>
      <c r="C1040" s="305"/>
      <c r="D1040" s="361"/>
      <c r="E1040" s="285"/>
      <c r="F1040" s="285"/>
      <c r="G1040" s="265" t="s">
        <v>39</v>
      </c>
      <c r="H1040" s="68">
        <f t="shared" ref="H1040" si="157">H1039+45</f>
        <v>255</v>
      </c>
      <c r="I1040" s="429"/>
      <c r="J1040" s="427"/>
    </row>
    <row r="1041" spans="1:10" ht="15.75" thickBot="1" x14ac:dyDescent="0.3">
      <c r="A1041" s="303"/>
      <c r="B1041" s="305"/>
      <c r="C1041" s="305"/>
      <c r="D1041" s="361"/>
      <c r="E1041" s="287"/>
      <c r="F1041" s="287"/>
      <c r="G1041" s="267" t="s">
        <v>41</v>
      </c>
      <c r="H1041" s="269">
        <f t="shared" ref="H1041" si="158">H1039*0.95</f>
        <v>199.5</v>
      </c>
      <c r="I1041" s="430"/>
      <c r="J1041" s="427"/>
    </row>
    <row r="1042" spans="1:10" x14ac:dyDescent="0.25">
      <c r="A1042" s="302" t="s">
        <v>21</v>
      </c>
      <c r="B1042" s="304" t="s">
        <v>37</v>
      </c>
      <c r="C1042" s="304" t="s">
        <v>157</v>
      </c>
      <c r="D1042" s="291" t="s">
        <v>38</v>
      </c>
      <c r="E1042" s="298">
        <v>43040</v>
      </c>
      <c r="F1042" s="298">
        <v>43090</v>
      </c>
      <c r="G1042" s="11" t="s">
        <v>154</v>
      </c>
      <c r="H1042" s="67">
        <f>H1044/2</f>
        <v>38</v>
      </c>
      <c r="I1042" s="299"/>
      <c r="J1042" s="311"/>
    </row>
    <row r="1043" spans="1:10" x14ac:dyDescent="0.25">
      <c r="A1043" s="303"/>
      <c r="B1043" s="305"/>
      <c r="C1043" s="305"/>
      <c r="D1043" s="292"/>
      <c r="E1043" s="285"/>
      <c r="F1043" s="285"/>
      <c r="G1043" s="7" t="s">
        <v>153</v>
      </c>
      <c r="H1043" s="68" t="e">
        <f>NA()</f>
        <v>#N/A</v>
      </c>
      <c r="I1043" s="300"/>
      <c r="J1043" s="312"/>
    </row>
    <row r="1044" spans="1:10" x14ac:dyDescent="0.25">
      <c r="A1044" s="303"/>
      <c r="B1044" s="305"/>
      <c r="C1044" s="305"/>
      <c r="D1044" s="329"/>
      <c r="E1044" s="285"/>
      <c r="F1044" s="285"/>
      <c r="G1044" s="137" t="s">
        <v>40</v>
      </c>
      <c r="H1044" s="68">
        <v>76</v>
      </c>
      <c r="I1044" s="300"/>
      <c r="J1044" s="312"/>
    </row>
    <row r="1045" spans="1:10" x14ac:dyDescent="0.25">
      <c r="A1045" s="303"/>
      <c r="B1045" s="305"/>
      <c r="C1045" s="305"/>
      <c r="D1045" s="329"/>
      <c r="E1045" s="285"/>
      <c r="F1045" s="285"/>
      <c r="G1045" s="137" t="s">
        <v>39</v>
      </c>
      <c r="H1045" s="68">
        <f>H1044+60</f>
        <v>136</v>
      </c>
      <c r="I1045" s="300"/>
      <c r="J1045" s="312"/>
    </row>
    <row r="1046" spans="1:10" ht="15.75" thickBot="1" x14ac:dyDescent="0.3">
      <c r="A1046" s="303"/>
      <c r="B1046" s="305"/>
      <c r="C1046" s="305"/>
      <c r="D1046" s="329"/>
      <c r="E1046" s="296"/>
      <c r="F1046" s="296"/>
      <c r="G1046" s="138" t="s">
        <v>41</v>
      </c>
      <c r="H1046" s="88">
        <f>H1044*0.95</f>
        <v>72.2</v>
      </c>
      <c r="I1046" s="300"/>
      <c r="J1046" s="312"/>
    </row>
    <row r="1047" spans="1:10" x14ac:dyDescent="0.25">
      <c r="A1047" s="303"/>
      <c r="B1047" s="305"/>
      <c r="C1047" s="305"/>
      <c r="D1047" s="329"/>
      <c r="E1047" s="295">
        <f>F1042+1</f>
        <v>43091</v>
      </c>
      <c r="F1047" s="295">
        <v>43102</v>
      </c>
      <c r="G1047" s="51" t="s">
        <v>154</v>
      </c>
      <c r="H1047" s="67">
        <f t="shared" ref="H1047" si="159">H1049/2</f>
        <v>46</v>
      </c>
      <c r="I1047" s="300"/>
      <c r="J1047" s="312"/>
    </row>
    <row r="1048" spans="1:10" x14ac:dyDescent="0.25">
      <c r="A1048" s="303"/>
      <c r="B1048" s="305"/>
      <c r="C1048" s="305"/>
      <c r="D1048" s="329"/>
      <c r="E1048" s="285"/>
      <c r="F1048" s="285"/>
      <c r="G1048" s="7" t="s">
        <v>153</v>
      </c>
      <c r="H1048" s="68" t="e">
        <f>NA()</f>
        <v>#N/A</v>
      </c>
      <c r="I1048" s="300"/>
      <c r="J1048" s="312"/>
    </row>
    <row r="1049" spans="1:10" x14ac:dyDescent="0.25">
      <c r="A1049" s="303"/>
      <c r="B1049" s="305"/>
      <c r="C1049" s="305"/>
      <c r="D1049" s="329"/>
      <c r="E1049" s="285"/>
      <c r="F1049" s="285"/>
      <c r="G1049" s="137" t="s">
        <v>40</v>
      </c>
      <c r="H1049" s="68">
        <v>92</v>
      </c>
      <c r="I1049" s="300"/>
      <c r="J1049" s="312"/>
    </row>
    <row r="1050" spans="1:10" x14ac:dyDescent="0.25">
      <c r="A1050" s="303"/>
      <c r="B1050" s="305"/>
      <c r="C1050" s="305"/>
      <c r="D1050" s="329"/>
      <c r="E1050" s="285"/>
      <c r="F1050" s="285"/>
      <c r="G1050" s="137" t="s">
        <v>39</v>
      </c>
      <c r="H1050" s="68">
        <f t="shared" ref="H1050" si="160">H1049+60</f>
        <v>152</v>
      </c>
      <c r="I1050" s="300"/>
      <c r="J1050" s="312"/>
    </row>
    <row r="1051" spans="1:10" ht="15.75" thickBot="1" x14ac:dyDescent="0.3">
      <c r="A1051" s="303"/>
      <c r="B1051" s="305"/>
      <c r="C1051" s="305"/>
      <c r="D1051" s="329"/>
      <c r="E1051" s="296"/>
      <c r="F1051" s="296"/>
      <c r="G1051" s="138" t="s">
        <v>41</v>
      </c>
      <c r="H1051" s="88">
        <f t="shared" ref="H1051" si="161">H1049*0.95</f>
        <v>87.399999999999991</v>
      </c>
      <c r="I1051" s="300"/>
      <c r="J1051" s="312"/>
    </row>
    <row r="1052" spans="1:10" x14ac:dyDescent="0.25">
      <c r="A1052" s="303"/>
      <c r="B1052" s="305"/>
      <c r="C1052" s="305"/>
      <c r="D1052" s="329"/>
      <c r="E1052" s="295">
        <f>F1047+1</f>
        <v>43103</v>
      </c>
      <c r="F1052" s="295">
        <v>43220</v>
      </c>
      <c r="G1052" s="51" t="s">
        <v>154</v>
      </c>
      <c r="H1052" s="67">
        <f t="shared" ref="H1052" si="162">H1054/2</f>
        <v>38</v>
      </c>
      <c r="I1052" s="300"/>
      <c r="J1052" s="312"/>
    </row>
    <row r="1053" spans="1:10" x14ac:dyDescent="0.25">
      <c r="A1053" s="303"/>
      <c r="B1053" s="305"/>
      <c r="C1053" s="305"/>
      <c r="D1053" s="329"/>
      <c r="E1053" s="285"/>
      <c r="F1053" s="285"/>
      <c r="G1053" s="7" t="s">
        <v>153</v>
      </c>
      <c r="H1053" s="68" t="e">
        <f>NA()</f>
        <v>#N/A</v>
      </c>
      <c r="I1053" s="300"/>
      <c r="J1053" s="312"/>
    </row>
    <row r="1054" spans="1:10" x14ac:dyDescent="0.25">
      <c r="A1054" s="303"/>
      <c r="B1054" s="305"/>
      <c r="C1054" s="305"/>
      <c r="D1054" s="329"/>
      <c r="E1054" s="285"/>
      <c r="F1054" s="285"/>
      <c r="G1054" s="137" t="s">
        <v>40</v>
      </c>
      <c r="H1054" s="68">
        <f>H1044</f>
        <v>76</v>
      </c>
      <c r="I1054" s="300"/>
      <c r="J1054" s="312"/>
    </row>
    <row r="1055" spans="1:10" x14ac:dyDescent="0.25">
      <c r="A1055" s="303"/>
      <c r="B1055" s="305"/>
      <c r="C1055" s="305"/>
      <c r="D1055" s="329"/>
      <c r="E1055" s="285"/>
      <c r="F1055" s="285"/>
      <c r="G1055" s="137" t="s">
        <v>39</v>
      </c>
      <c r="H1055" s="68">
        <f t="shared" ref="H1055" si="163">H1054+60</f>
        <v>136</v>
      </c>
      <c r="I1055" s="300"/>
      <c r="J1055" s="312"/>
    </row>
    <row r="1056" spans="1:10" ht="15.75" thickBot="1" x14ac:dyDescent="0.3">
      <c r="A1056" s="303"/>
      <c r="B1056" s="305"/>
      <c r="C1056" s="305"/>
      <c r="D1056" s="308"/>
      <c r="E1056" s="332"/>
      <c r="F1056" s="332"/>
      <c r="G1056" s="138" t="s">
        <v>41</v>
      </c>
      <c r="H1056" s="88">
        <f t="shared" ref="H1056" si="164">H1054*0.95</f>
        <v>72.2</v>
      </c>
      <c r="I1056" s="404"/>
      <c r="J1056" s="312"/>
    </row>
    <row r="1057" spans="1:10" x14ac:dyDescent="0.25">
      <c r="A1057" s="302" t="s">
        <v>256</v>
      </c>
      <c r="B1057" s="304" t="s">
        <v>37</v>
      </c>
      <c r="C1057" s="304" t="s">
        <v>157</v>
      </c>
      <c r="D1057" s="291" t="s">
        <v>38</v>
      </c>
      <c r="E1057" s="298">
        <v>43040</v>
      </c>
      <c r="F1057" s="298">
        <v>43092</v>
      </c>
      <c r="G1057" s="11" t="s">
        <v>154</v>
      </c>
      <c r="H1057" s="67" t="e">
        <f>NA()</f>
        <v>#N/A</v>
      </c>
      <c r="I1057" s="299"/>
      <c r="J1057" s="311"/>
    </row>
    <row r="1058" spans="1:10" x14ac:dyDescent="0.25">
      <c r="A1058" s="303"/>
      <c r="B1058" s="305"/>
      <c r="C1058" s="305"/>
      <c r="D1058" s="306"/>
      <c r="E1058" s="285"/>
      <c r="F1058" s="285"/>
      <c r="G1058" s="7" t="s">
        <v>153</v>
      </c>
      <c r="H1058" s="68" t="e">
        <f>NA()</f>
        <v>#N/A</v>
      </c>
      <c r="I1058" s="300"/>
      <c r="J1058" s="312"/>
    </row>
    <row r="1059" spans="1:10" x14ac:dyDescent="0.25">
      <c r="A1059" s="303"/>
      <c r="B1059" s="305"/>
      <c r="C1059" s="305"/>
      <c r="D1059" s="307"/>
      <c r="E1059" s="285"/>
      <c r="F1059" s="285"/>
      <c r="G1059" s="239" t="s">
        <v>40</v>
      </c>
      <c r="H1059" s="68">
        <v>160</v>
      </c>
      <c r="I1059" s="300"/>
      <c r="J1059" s="312"/>
    </row>
    <row r="1060" spans="1:10" x14ac:dyDescent="0.25">
      <c r="A1060" s="303"/>
      <c r="B1060" s="305"/>
      <c r="C1060" s="305"/>
      <c r="D1060" s="307"/>
      <c r="E1060" s="285"/>
      <c r="F1060" s="285"/>
      <c r="G1060" s="239" t="s">
        <v>39</v>
      </c>
      <c r="H1060" s="68">
        <f>H1059+100</f>
        <v>260</v>
      </c>
      <c r="I1060" s="300"/>
      <c r="J1060" s="312"/>
    </row>
    <row r="1061" spans="1:10" ht="15.75" thickBot="1" x14ac:dyDescent="0.3">
      <c r="A1061" s="303"/>
      <c r="B1061" s="305"/>
      <c r="C1061" s="305"/>
      <c r="D1061" s="307"/>
      <c r="E1061" s="296"/>
      <c r="F1061" s="296"/>
      <c r="G1061" s="240" t="s">
        <v>41</v>
      </c>
      <c r="H1061" s="88" t="e">
        <f>NA()</f>
        <v>#N/A</v>
      </c>
      <c r="I1061" s="300"/>
      <c r="J1061" s="312"/>
    </row>
    <row r="1062" spans="1:10" x14ac:dyDescent="0.25">
      <c r="A1062" s="303"/>
      <c r="B1062" s="305"/>
      <c r="C1062" s="305"/>
      <c r="D1062" s="307"/>
      <c r="E1062" s="284">
        <f>F1057+1</f>
        <v>43093</v>
      </c>
      <c r="F1062" s="284">
        <v>43094</v>
      </c>
      <c r="G1062" s="51" t="s">
        <v>154</v>
      </c>
      <c r="H1062" s="67" t="e">
        <f>NA()</f>
        <v>#N/A</v>
      </c>
      <c r="I1062" s="300"/>
      <c r="J1062" s="312"/>
    </row>
    <row r="1063" spans="1:10" x14ac:dyDescent="0.25">
      <c r="A1063" s="303"/>
      <c r="B1063" s="305"/>
      <c r="C1063" s="305"/>
      <c r="D1063" s="307"/>
      <c r="E1063" s="285"/>
      <c r="F1063" s="285"/>
      <c r="G1063" s="7" t="s">
        <v>153</v>
      </c>
      <c r="H1063" s="68" t="e">
        <f>NA()</f>
        <v>#N/A</v>
      </c>
      <c r="I1063" s="300"/>
      <c r="J1063" s="312"/>
    </row>
    <row r="1064" spans="1:10" x14ac:dyDescent="0.25">
      <c r="A1064" s="303"/>
      <c r="B1064" s="305"/>
      <c r="C1064" s="305"/>
      <c r="D1064" s="307"/>
      <c r="E1064" s="285"/>
      <c r="F1064" s="285"/>
      <c r="G1064" s="239" t="s">
        <v>40</v>
      </c>
      <c r="H1064" s="68">
        <v>185</v>
      </c>
      <c r="I1064" s="300"/>
      <c r="J1064" s="312"/>
    </row>
    <row r="1065" spans="1:10" x14ac:dyDescent="0.25">
      <c r="A1065" s="303"/>
      <c r="B1065" s="305"/>
      <c r="C1065" s="305"/>
      <c r="D1065" s="307"/>
      <c r="E1065" s="285"/>
      <c r="F1065" s="285"/>
      <c r="G1065" s="239" t="s">
        <v>39</v>
      </c>
      <c r="H1065" s="68">
        <f>H1064+100</f>
        <v>285</v>
      </c>
      <c r="I1065" s="300"/>
      <c r="J1065" s="312"/>
    </row>
    <row r="1066" spans="1:10" ht="15.75" thickBot="1" x14ac:dyDescent="0.3">
      <c r="A1066" s="303"/>
      <c r="B1066" s="305"/>
      <c r="C1066" s="305"/>
      <c r="D1066" s="307"/>
      <c r="E1066" s="286"/>
      <c r="F1066" s="286"/>
      <c r="G1066" s="240" t="s">
        <v>41</v>
      </c>
      <c r="H1066" s="88" t="e">
        <f>NA()</f>
        <v>#N/A</v>
      </c>
      <c r="I1066" s="300"/>
      <c r="J1066" s="312"/>
    </row>
    <row r="1067" spans="1:10" x14ac:dyDescent="0.25">
      <c r="A1067" s="303"/>
      <c r="B1067" s="305"/>
      <c r="C1067" s="305"/>
      <c r="D1067" s="293"/>
      <c r="E1067" s="284">
        <f>F1062+1</f>
        <v>43095</v>
      </c>
      <c r="F1067" s="284">
        <v>43099</v>
      </c>
      <c r="G1067" s="51" t="s">
        <v>154</v>
      </c>
      <c r="H1067" s="67" t="e">
        <f>NA()</f>
        <v>#N/A</v>
      </c>
      <c r="I1067" s="300"/>
      <c r="J1067" s="312"/>
    </row>
    <row r="1068" spans="1:10" x14ac:dyDescent="0.25">
      <c r="A1068" s="303"/>
      <c r="B1068" s="305"/>
      <c r="C1068" s="305"/>
      <c r="D1068" s="293"/>
      <c r="E1068" s="285"/>
      <c r="F1068" s="285"/>
      <c r="G1068" s="7" t="s">
        <v>153</v>
      </c>
      <c r="H1068" s="68" t="e">
        <f>NA()</f>
        <v>#N/A</v>
      </c>
      <c r="I1068" s="300"/>
      <c r="J1068" s="312"/>
    </row>
    <row r="1069" spans="1:10" x14ac:dyDescent="0.25">
      <c r="A1069" s="303"/>
      <c r="B1069" s="305"/>
      <c r="C1069" s="305"/>
      <c r="D1069" s="293"/>
      <c r="E1069" s="285"/>
      <c r="F1069" s="285"/>
      <c r="G1069" s="239" t="s">
        <v>40</v>
      </c>
      <c r="H1069" s="68">
        <f>H1059</f>
        <v>160</v>
      </c>
      <c r="I1069" s="300"/>
      <c r="J1069" s="312"/>
    </row>
    <row r="1070" spans="1:10" x14ac:dyDescent="0.25">
      <c r="A1070" s="303"/>
      <c r="B1070" s="305"/>
      <c r="C1070" s="305"/>
      <c r="D1070" s="293"/>
      <c r="E1070" s="285"/>
      <c r="F1070" s="285"/>
      <c r="G1070" s="239" t="s">
        <v>39</v>
      </c>
      <c r="H1070" s="68">
        <f>H1060</f>
        <v>260</v>
      </c>
      <c r="I1070" s="300"/>
      <c r="J1070" s="312"/>
    </row>
    <row r="1071" spans="1:10" ht="15.75" thickBot="1" x14ac:dyDescent="0.3">
      <c r="A1071" s="303"/>
      <c r="B1071" s="305"/>
      <c r="C1071" s="305"/>
      <c r="D1071" s="293"/>
      <c r="E1071" s="286"/>
      <c r="F1071" s="286"/>
      <c r="G1071" s="240" t="s">
        <v>41</v>
      </c>
      <c r="H1071" s="88" t="e">
        <f>NA()</f>
        <v>#N/A</v>
      </c>
      <c r="I1071" s="300"/>
      <c r="J1071" s="312"/>
    </row>
    <row r="1072" spans="1:10" x14ac:dyDescent="0.25">
      <c r="A1072" s="303"/>
      <c r="B1072" s="305"/>
      <c r="C1072" s="305"/>
      <c r="D1072" s="293"/>
      <c r="E1072" s="284">
        <f>F1067+1</f>
        <v>43100</v>
      </c>
      <c r="F1072" s="284">
        <v>43100</v>
      </c>
      <c r="G1072" s="51" t="s">
        <v>154</v>
      </c>
      <c r="H1072" s="67" t="e">
        <f>NA()</f>
        <v>#N/A</v>
      </c>
      <c r="I1072" s="300"/>
      <c r="J1072" s="312"/>
    </row>
    <row r="1073" spans="1:10" x14ac:dyDescent="0.25">
      <c r="A1073" s="303"/>
      <c r="B1073" s="305"/>
      <c r="C1073" s="305"/>
      <c r="D1073" s="293"/>
      <c r="E1073" s="285"/>
      <c r="F1073" s="285"/>
      <c r="G1073" s="7" t="s">
        <v>153</v>
      </c>
      <c r="H1073" s="68" t="e">
        <f>NA()</f>
        <v>#N/A</v>
      </c>
      <c r="I1073" s="300"/>
      <c r="J1073" s="312"/>
    </row>
    <row r="1074" spans="1:10" x14ac:dyDescent="0.25">
      <c r="A1074" s="303"/>
      <c r="B1074" s="305"/>
      <c r="C1074" s="305"/>
      <c r="D1074" s="293"/>
      <c r="E1074" s="285"/>
      <c r="F1074" s="285"/>
      <c r="G1074" s="239" t="s">
        <v>40</v>
      </c>
      <c r="H1074" s="68">
        <f>H1064</f>
        <v>185</v>
      </c>
      <c r="I1074" s="300"/>
      <c r="J1074" s="312"/>
    </row>
    <row r="1075" spans="1:10" x14ac:dyDescent="0.25">
      <c r="A1075" s="303"/>
      <c r="B1075" s="305"/>
      <c r="C1075" s="305"/>
      <c r="D1075" s="293"/>
      <c r="E1075" s="285"/>
      <c r="F1075" s="285"/>
      <c r="G1075" s="239" t="s">
        <v>39</v>
      </c>
      <c r="H1075" s="68">
        <f>H1065</f>
        <v>285</v>
      </c>
      <c r="I1075" s="300"/>
      <c r="J1075" s="312"/>
    </row>
    <row r="1076" spans="1:10" ht="15.75" thickBot="1" x14ac:dyDescent="0.3">
      <c r="A1076" s="303"/>
      <c r="B1076" s="305"/>
      <c r="C1076" s="305"/>
      <c r="D1076" s="293"/>
      <c r="E1076" s="286"/>
      <c r="F1076" s="286"/>
      <c r="G1076" s="240" t="s">
        <v>41</v>
      </c>
      <c r="H1076" s="88" t="e">
        <f>NA()</f>
        <v>#N/A</v>
      </c>
      <c r="I1076" s="300"/>
      <c r="J1076" s="312"/>
    </row>
    <row r="1077" spans="1:10" x14ac:dyDescent="0.25">
      <c r="A1077" s="303"/>
      <c r="B1077" s="305"/>
      <c r="C1077" s="305"/>
      <c r="D1077" s="293"/>
      <c r="E1077" s="284">
        <f>F1072+1</f>
        <v>43101</v>
      </c>
      <c r="F1077" s="284">
        <v>43220</v>
      </c>
      <c r="G1077" s="51" t="s">
        <v>154</v>
      </c>
      <c r="H1077" s="67" t="e">
        <f>NA()</f>
        <v>#N/A</v>
      </c>
      <c r="I1077" s="300"/>
      <c r="J1077" s="312"/>
    </row>
    <row r="1078" spans="1:10" x14ac:dyDescent="0.25">
      <c r="A1078" s="303"/>
      <c r="B1078" s="305"/>
      <c r="C1078" s="305"/>
      <c r="D1078" s="293"/>
      <c r="E1078" s="285"/>
      <c r="F1078" s="285"/>
      <c r="G1078" s="7" t="s">
        <v>153</v>
      </c>
      <c r="H1078" s="68" t="e">
        <f>NA()</f>
        <v>#N/A</v>
      </c>
      <c r="I1078" s="300"/>
      <c r="J1078" s="312"/>
    </row>
    <row r="1079" spans="1:10" x14ac:dyDescent="0.25">
      <c r="A1079" s="303"/>
      <c r="B1079" s="305"/>
      <c r="C1079" s="305"/>
      <c r="D1079" s="293"/>
      <c r="E1079" s="285"/>
      <c r="F1079" s="285"/>
      <c r="G1079" s="239" t="s">
        <v>40</v>
      </c>
      <c r="H1079" s="68">
        <f>H1069</f>
        <v>160</v>
      </c>
      <c r="I1079" s="300"/>
      <c r="J1079" s="312"/>
    </row>
    <row r="1080" spans="1:10" x14ac:dyDescent="0.25">
      <c r="A1080" s="303"/>
      <c r="B1080" s="305"/>
      <c r="C1080" s="305"/>
      <c r="D1080" s="293"/>
      <c r="E1080" s="285"/>
      <c r="F1080" s="285"/>
      <c r="G1080" s="239" t="s">
        <v>39</v>
      </c>
      <c r="H1080" s="68">
        <f>H1070</f>
        <v>260</v>
      </c>
      <c r="I1080" s="300"/>
      <c r="J1080" s="312"/>
    </row>
    <row r="1081" spans="1:10" ht="15.75" thickBot="1" x14ac:dyDescent="0.3">
      <c r="A1081" s="303"/>
      <c r="B1081" s="305"/>
      <c r="C1081" s="305"/>
      <c r="D1081" s="293"/>
      <c r="E1081" s="286"/>
      <c r="F1081" s="286"/>
      <c r="G1081" s="240" t="s">
        <v>41</v>
      </c>
      <c r="H1081" s="88" t="e">
        <f>NA()</f>
        <v>#N/A</v>
      </c>
      <c r="I1081" s="300"/>
      <c r="J1081" s="312"/>
    </row>
    <row r="1082" spans="1:10" x14ac:dyDescent="0.25">
      <c r="A1082" s="303"/>
      <c r="B1082" s="305"/>
      <c r="C1082" s="305"/>
      <c r="D1082" s="291" t="s">
        <v>43</v>
      </c>
      <c r="E1082" s="298">
        <v>43040</v>
      </c>
      <c r="F1082" s="298">
        <v>43092</v>
      </c>
      <c r="G1082" s="11" t="s">
        <v>154</v>
      </c>
      <c r="H1082" s="67" t="e">
        <f>NA()</f>
        <v>#N/A</v>
      </c>
      <c r="I1082" s="299"/>
      <c r="J1082" s="312"/>
    </row>
    <row r="1083" spans="1:10" x14ac:dyDescent="0.25">
      <c r="A1083" s="303"/>
      <c r="B1083" s="305"/>
      <c r="C1083" s="305"/>
      <c r="D1083" s="306"/>
      <c r="E1083" s="285"/>
      <c r="F1083" s="285"/>
      <c r="G1083" s="7" t="s">
        <v>153</v>
      </c>
      <c r="H1083" s="68" t="e">
        <f>NA()</f>
        <v>#N/A</v>
      </c>
      <c r="I1083" s="300"/>
      <c r="J1083" s="312"/>
    </row>
    <row r="1084" spans="1:10" x14ac:dyDescent="0.25">
      <c r="A1084" s="303"/>
      <c r="B1084" s="305"/>
      <c r="C1084" s="305"/>
      <c r="D1084" s="307"/>
      <c r="E1084" s="285"/>
      <c r="F1084" s="285"/>
      <c r="G1084" s="239" t="s">
        <v>40</v>
      </c>
      <c r="H1084" s="68">
        <v>185</v>
      </c>
      <c r="I1084" s="300"/>
      <c r="J1084" s="312"/>
    </row>
    <row r="1085" spans="1:10" x14ac:dyDescent="0.25">
      <c r="A1085" s="303"/>
      <c r="B1085" s="305"/>
      <c r="C1085" s="305"/>
      <c r="D1085" s="307"/>
      <c r="E1085" s="285"/>
      <c r="F1085" s="285"/>
      <c r="G1085" s="239" t="s">
        <v>39</v>
      </c>
      <c r="H1085" s="68">
        <f>H1084+100</f>
        <v>285</v>
      </c>
      <c r="I1085" s="300"/>
      <c r="J1085" s="312"/>
    </row>
    <row r="1086" spans="1:10" ht="15.75" thickBot="1" x14ac:dyDescent="0.3">
      <c r="A1086" s="303"/>
      <c r="B1086" s="305"/>
      <c r="C1086" s="305"/>
      <c r="D1086" s="307"/>
      <c r="E1086" s="296"/>
      <c r="F1086" s="296"/>
      <c r="G1086" s="240" t="s">
        <v>41</v>
      </c>
      <c r="H1086" s="88" t="e">
        <f>NA()</f>
        <v>#N/A</v>
      </c>
      <c r="I1086" s="300"/>
      <c r="J1086" s="312"/>
    </row>
    <row r="1087" spans="1:10" x14ac:dyDescent="0.25">
      <c r="A1087" s="303"/>
      <c r="B1087" s="305"/>
      <c r="C1087" s="305"/>
      <c r="D1087" s="293"/>
      <c r="E1087" s="284">
        <f>F1082+1</f>
        <v>43093</v>
      </c>
      <c r="F1087" s="284">
        <v>43094</v>
      </c>
      <c r="G1087" s="51" t="s">
        <v>154</v>
      </c>
      <c r="H1087" s="67" t="e">
        <f>NA()</f>
        <v>#N/A</v>
      </c>
      <c r="I1087" s="300"/>
      <c r="J1087" s="312"/>
    </row>
    <row r="1088" spans="1:10" x14ac:dyDescent="0.25">
      <c r="A1088" s="303"/>
      <c r="B1088" s="305"/>
      <c r="C1088" s="305"/>
      <c r="D1088" s="293"/>
      <c r="E1088" s="285"/>
      <c r="F1088" s="285"/>
      <c r="G1088" s="7" t="s">
        <v>153</v>
      </c>
      <c r="H1088" s="68" t="e">
        <f>NA()</f>
        <v>#N/A</v>
      </c>
      <c r="I1088" s="300"/>
      <c r="J1088" s="312"/>
    </row>
    <row r="1089" spans="1:10" x14ac:dyDescent="0.25">
      <c r="A1089" s="303"/>
      <c r="B1089" s="305"/>
      <c r="C1089" s="305"/>
      <c r="D1089" s="293"/>
      <c r="E1089" s="285"/>
      <c r="F1089" s="285"/>
      <c r="G1089" s="239" t="s">
        <v>40</v>
      </c>
      <c r="H1089" s="68">
        <f>H1084+25</f>
        <v>210</v>
      </c>
      <c r="I1089" s="300"/>
      <c r="J1089" s="312"/>
    </row>
    <row r="1090" spans="1:10" x14ac:dyDescent="0.25">
      <c r="A1090" s="303"/>
      <c r="B1090" s="305"/>
      <c r="C1090" s="305"/>
      <c r="D1090" s="293"/>
      <c r="E1090" s="285"/>
      <c r="F1090" s="285"/>
      <c r="G1090" s="239" t="s">
        <v>39</v>
      </c>
      <c r="H1090" s="68">
        <f>H1085+25</f>
        <v>310</v>
      </c>
      <c r="I1090" s="300"/>
      <c r="J1090" s="312"/>
    </row>
    <row r="1091" spans="1:10" ht="15.75" thickBot="1" x14ac:dyDescent="0.3">
      <c r="A1091" s="303"/>
      <c r="B1091" s="305"/>
      <c r="C1091" s="305"/>
      <c r="D1091" s="293"/>
      <c r="E1091" s="286"/>
      <c r="F1091" s="286"/>
      <c r="G1091" s="240" t="s">
        <v>41</v>
      </c>
      <c r="H1091" s="88" t="e">
        <f>NA()</f>
        <v>#N/A</v>
      </c>
      <c r="I1091" s="300"/>
      <c r="J1091" s="312"/>
    </row>
    <row r="1092" spans="1:10" x14ac:dyDescent="0.25">
      <c r="A1092" s="303"/>
      <c r="B1092" s="305"/>
      <c r="C1092" s="305"/>
      <c r="D1092" s="293"/>
      <c r="E1092" s="284">
        <f>F1087+1</f>
        <v>43095</v>
      </c>
      <c r="F1092" s="284">
        <v>43099</v>
      </c>
      <c r="G1092" s="51" t="s">
        <v>154</v>
      </c>
      <c r="H1092" s="67" t="e">
        <f>NA()</f>
        <v>#N/A</v>
      </c>
      <c r="I1092" s="300"/>
      <c r="J1092" s="312"/>
    </row>
    <row r="1093" spans="1:10" x14ac:dyDescent="0.25">
      <c r="A1093" s="303"/>
      <c r="B1093" s="305"/>
      <c r="C1093" s="305"/>
      <c r="D1093" s="293"/>
      <c r="E1093" s="285"/>
      <c r="F1093" s="285"/>
      <c r="G1093" s="7" t="s">
        <v>153</v>
      </c>
      <c r="H1093" s="68" t="e">
        <f>NA()</f>
        <v>#N/A</v>
      </c>
      <c r="I1093" s="300"/>
      <c r="J1093" s="312"/>
    </row>
    <row r="1094" spans="1:10" x14ac:dyDescent="0.25">
      <c r="A1094" s="303"/>
      <c r="B1094" s="305"/>
      <c r="C1094" s="305"/>
      <c r="D1094" s="293"/>
      <c r="E1094" s="285"/>
      <c r="F1094" s="285"/>
      <c r="G1094" s="239" t="s">
        <v>40</v>
      </c>
      <c r="H1094" s="68">
        <f>H1084</f>
        <v>185</v>
      </c>
      <c r="I1094" s="300"/>
      <c r="J1094" s="312"/>
    </row>
    <row r="1095" spans="1:10" x14ac:dyDescent="0.25">
      <c r="A1095" s="303"/>
      <c r="B1095" s="305"/>
      <c r="C1095" s="305"/>
      <c r="D1095" s="293"/>
      <c r="E1095" s="285"/>
      <c r="F1095" s="285"/>
      <c r="G1095" s="239" t="s">
        <v>39</v>
      </c>
      <c r="H1095" s="68">
        <f>H1085</f>
        <v>285</v>
      </c>
      <c r="I1095" s="300"/>
      <c r="J1095" s="312"/>
    </row>
    <row r="1096" spans="1:10" ht="15.75" thickBot="1" x14ac:dyDescent="0.3">
      <c r="A1096" s="303"/>
      <c r="B1096" s="305"/>
      <c r="C1096" s="305"/>
      <c r="D1096" s="293"/>
      <c r="E1096" s="286"/>
      <c r="F1096" s="286"/>
      <c r="G1096" s="240" t="s">
        <v>41</v>
      </c>
      <c r="H1096" s="88" t="e">
        <f>NA()</f>
        <v>#N/A</v>
      </c>
      <c r="I1096" s="300"/>
      <c r="J1096" s="312"/>
    </row>
    <row r="1097" spans="1:10" x14ac:dyDescent="0.25">
      <c r="A1097" s="303"/>
      <c r="B1097" s="305"/>
      <c r="C1097" s="305"/>
      <c r="D1097" s="293"/>
      <c r="E1097" s="284">
        <f>F1092+1</f>
        <v>43100</v>
      </c>
      <c r="F1097" s="284">
        <v>43100</v>
      </c>
      <c r="G1097" s="51" t="s">
        <v>154</v>
      </c>
      <c r="H1097" s="67" t="e">
        <f>NA()</f>
        <v>#N/A</v>
      </c>
      <c r="I1097" s="300"/>
      <c r="J1097" s="312"/>
    </row>
    <row r="1098" spans="1:10" x14ac:dyDescent="0.25">
      <c r="A1098" s="303"/>
      <c r="B1098" s="305"/>
      <c r="C1098" s="305"/>
      <c r="D1098" s="293"/>
      <c r="E1098" s="285"/>
      <c r="F1098" s="285"/>
      <c r="G1098" s="7" t="s">
        <v>153</v>
      </c>
      <c r="H1098" s="68" t="e">
        <f>NA()</f>
        <v>#N/A</v>
      </c>
      <c r="I1098" s="300"/>
      <c r="J1098" s="312"/>
    </row>
    <row r="1099" spans="1:10" x14ac:dyDescent="0.25">
      <c r="A1099" s="303"/>
      <c r="B1099" s="305"/>
      <c r="C1099" s="305"/>
      <c r="D1099" s="293"/>
      <c r="E1099" s="285"/>
      <c r="F1099" s="285"/>
      <c r="G1099" s="239" t="s">
        <v>40</v>
      </c>
      <c r="H1099" s="68">
        <f>H1089</f>
        <v>210</v>
      </c>
      <c r="I1099" s="300"/>
      <c r="J1099" s="312"/>
    </row>
    <row r="1100" spans="1:10" x14ac:dyDescent="0.25">
      <c r="A1100" s="303"/>
      <c r="B1100" s="305"/>
      <c r="C1100" s="305"/>
      <c r="D1100" s="293"/>
      <c r="E1100" s="285"/>
      <c r="F1100" s="285"/>
      <c r="G1100" s="239" t="s">
        <v>39</v>
      </c>
      <c r="H1100" s="68">
        <f>H1090</f>
        <v>310</v>
      </c>
      <c r="I1100" s="300"/>
      <c r="J1100" s="312"/>
    </row>
    <row r="1101" spans="1:10" ht="15.75" thickBot="1" x14ac:dyDescent="0.3">
      <c r="A1101" s="303"/>
      <c r="B1101" s="305"/>
      <c r="C1101" s="305"/>
      <c r="D1101" s="293"/>
      <c r="E1101" s="286"/>
      <c r="F1101" s="286"/>
      <c r="G1101" s="240" t="s">
        <v>41</v>
      </c>
      <c r="H1101" s="88" t="e">
        <f>NA()</f>
        <v>#N/A</v>
      </c>
      <c r="I1101" s="300"/>
      <c r="J1101" s="312"/>
    </row>
    <row r="1102" spans="1:10" x14ac:dyDescent="0.25">
      <c r="A1102" s="303"/>
      <c r="B1102" s="305"/>
      <c r="C1102" s="305"/>
      <c r="D1102" s="293"/>
      <c r="E1102" s="284">
        <f>F1097+1</f>
        <v>43101</v>
      </c>
      <c r="F1102" s="284">
        <v>43220</v>
      </c>
      <c r="G1102" s="51" t="s">
        <v>154</v>
      </c>
      <c r="H1102" s="67" t="e">
        <f>NA()</f>
        <v>#N/A</v>
      </c>
      <c r="I1102" s="300"/>
      <c r="J1102" s="312"/>
    </row>
    <row r="1103" spans="1:10" x14ac:dyDescent="0.25">
      <c r="A1103" s="303"/>
      <c r="B1103" s="305"/>
      <c r="C1103" s="305"/>
      <c r="D1103" s="293"/>
      <c r="E1103" s="285"/>
      <c r="F1103" s="285"/>
      <c r="G1103" s="7" t="s">
        <v>153</v>
      </c>
      <c r="H1103" s="68" t="e">
        <f>NA()</f>
        <v>#N/A</v>
      </c>
      <c r="I1103" s="300"/>
      <c r="J1103" s="312"/>
    </row>
    <row r="1104" spans="1:10" x14ac:dyDescent="0.25">
      <c r="A1104" s="303"/>
      <c r="B1104" s="305"/>
      <c r="C1104" s="305"/>
      <c r="D1104" s="293"/>
      <c r="E1104" s="285"/>
      <c r="F1104" s="285"/>
      <c r="G1104" s="239" t="s">
        <v>40</v>
      </c>
      <c r="H1104" s="68">
        <f>H1094</f>
        <v>185</v>
      </c>
      <c r="I1104" s="300"/>
      <c r="J1104" s="312"/>
    </row>
    <row r="1105" spans="1:10" x14ac:dyDescent="0.25">
      <c r="A1105" s="303"/>
      <c r="B1105" s="305"/>
      <c r="C1105" s="305"/>
      <c r="D1105" s="293"/>
      <c r="E1105" s="285"/>
      <c r="F1105" s="285"/>
      <c r="G1105" s="239" t="s">
        <v>39</v>
      </c>
      <c r="H1105" s="68">
        <f>H1095</f>
        <v>285</v>
      </c>
      <c r="I1105" s="300"/>
      <c r="J1105" s="312"/>
    </row>
    <row r="1106" spans="1:10" ht="15.75" thickBot="1" x14ac:dyDescent="0.3">
      <c r="A1106" s="303"/>
      <c r="B1106" s="305"/>
      <c r="C1106" s="305"/>
      <c r="D1106" s="293"/>
      <c r="E1106" s="286"/>
      <c r="F1106" s="286"/>
      <c r="G1106" s="240" t="s">
        <v>41</v>
      </c>
      <c r="H1106" s="88" t="e">
        <f>NA()</f>
        <v>#N/A</v>
      </c>
      <c r="I1106" s="300"/>
      <c r="J1106" s="312"/>
    </row>
    <row r="1107" spans="1:10" x14ac:dyDescent="0.25">
      <c r="A1107" s="302" t="s">
        <v>22</v>
      </c>
      <c r="B1107" s="304" t="s">
        <v>37</v>
      </c>
      <c r="C1107" s="304" t="s">
        <v>157</v>
      </c>
      <c r="D1107" s="291" t="s">
        <v>38</v>
      </c>
      <c r="E1107" s="298">
        <v>43040</v>
      </c>
      <c r="F1107" s="298">
        <v>43092</v>
      </c>
      <c r="G1107" s="11" t="s">
        <v>154</v>
      </c>
      <c r="H1107" s="67" t="e">
        <f>NA()</f>
        <v>#N/A</v>
      </c>
      <c r="I1107" s="299"/>
      <c r="J1107" s="311"/>
    </row>
    <row r="1108" spans="1:10" x14ac:dyDescent="0.25">
      <c r="A1108" s="303"/>
      <c r="B1108" s="305"/>
      <c r="C1108" s="305"/>
      <c r="D1108" s="306"/>
      <c r="E1108" s="285"/>
      <c r="F1108" s="285"/>
      <c r="G1108" s="7" t="s">
        <v>153</v>
      </c>
      <c r="H1108" s="68" t="e">
        <f>NA()</f>
        <v>#N/A</v>
      </c>
      <c r="I1108" s="300"/>
      <c r="J1108" s="312"/>
    </row>
    <row r="1109" spans="1:10" x14ac:dyDescent="0.25">
      <c r="A1109" s="303"/>
      <c r="B1109" s="305"/>
      <c r="C1109" s="305"/>
      <c r="D1109" s="307"/>
      <c r="E1109" s="285"/>
      <c r="F1109" s="285"/>
      <c r="G1109" s="254" t="s">
        <v>40</v>
      </c>
      <c r="H1109" s="68">
        <v>160</v>
      </c>
      <c r="I1109" s="300"/>
      <c r="J1109" s="312"/>
    </row>
    <row r="1110" spans="1:10" x14ac:dyDescent="0.25">
      <c r="A1110" s="303"/>
      <c r="B1110" s="305"/>
      <c r="C1110" s="305"/>
      <c r="D1110" s="307"/>
      <c r="E1110" s="285"/>
      <c r="F1110" s="285"/>
      <c r="G1110" s="254" t="s">
        <v>39</v>
      </c>
      <c r="H1110" s="68">
        <f>H1109+100</f>
        <v>260</v>
      </c>
      <c r="I1110" s="300"/>
      <c r="J1110" s="312"/>
    </row>
    <row r="1111" spans="1:10" ht="15.75" thickBot="1" x14ac:dyDescent="0.3">
      <c r="A1111" s="303"/>
      <c r="B1111" s="305"/>
      <c r="C1111" s="305"/>
      <c r="D1111" s="307"/>
      <c r="E1111" s="296"/>
      <c r="F1111" s="296"/>
      <c r="G1111" s="255" t="s">
        <v>41</v>
      </c>
      <c r="H1111" s="88" t="e">
        <f>NA()</f>
        <v>#N/A</v>
      </c>
      <c r="I1111" s="300"/>
      <c r="J1111" s="312"/>
    </row>
    <row r="1112" spans="1:10" x14ac:dyDescent="0.25">
      <c r="A1112" s="303"/>
      <c r="B1112" s="305"/>
      <c r="C1112" s="305"/>
      <c r="D1112" s="307"/>
      <c r="E1112" s="284">
        <f>F1107+1</f>
        <v>43093</v>
      </c>
      <c r="F1112" s="284">
        <v>43094</v>
      </c>
      <c r="G1112" s="51" t="s">
        <v>154</v>
      </c>
      <c r="H1112" s="67" t="e">
        <f>NA()</f>
        <v>#N/A</v>
      </c>
      <c r="I1112" s="300"/>
      <c r="J1112" s="312"/>
    </row>
    <row r="1113" spans="1:10" x14ac:dyDescent="0.25">
      <c r="A1113" s="303"/>
      <c r="B1113" s="305"/>
      <c r="C1113" s="305"/>
      <c r="D1113" s="307"/>
      <c r="E1113" s="285"/>
      <c r="F1113" s="285"/>
      <c r="G1113" s="7" t="s">
        <v>153</v>
      </c>
      <c r="H1113" s="68" t="e">
        <f>NA()</f>
        <v>#N/A</v>
      </c>
      <c r="I1113" s="300"/>
      <c r="J1113" s="312"/>
    </row>
    <row r="1114" spans="1:10" x14ac:dyDescent="0.25">
      <c r="A1114" s="303"/>
      <c r="B1114" s="305"/>
      <c r="C1114" s="305"/>
      <c r="D1114" s="307"/>
      <c r="E1114" s="285"/>
      <c r="F1114" s="285"/>
      <c r="G1114" s="254" t="s">
        <v>40</v>
      </c>
      <c r="H1114" s="68">
        <v>185</v>
      </c>
      <c r="I1114" s="300"/>
      <c r="J1114" s="312"/>
    </row>
    <row r="1115" spans="1:10" x14ac:dyDescent="0.25">
      <c r="A1115" s="303"/>
      <c r="B1115" s="305"/>
      <c r="C1115" s="305"/>
      <c r="D1115" s="307"/>
      <c r="E1115" s="285"/>
      <c r="F1115" s="285"/>
      <c r="G1115" s="254" t="s">
        <v>39</v>
      </c>
      <c r="H1115" s="68">
        <f>H1114+100</f>
        <v>285</v>
      </c>
      <c r="I1115" s="300"/>
      <c r="J1115" s="312"/>
    </row>
    <row r="1116" spans="1:10" ht="15.75" thickBot="1" x14ac:dyDescent="0.3">
      <c r="A1116" s="303"/>
      <c r="B1116" s="305"/>
      <c r="C1116" s="305"/>
      <c r="D1116" s="307"/>
      <c r="E1116" s="286"/>
      <c r="F1116" s="286"/>
      <c r="G1116" s="255" t="s">
        <v>41</v>
      </c>
      <c r="H1116" s="88" t="e">
        <f>NA()</f>
        <v>#N/A</v>
      </c>
      <c r="I1116" s="300"/>
      <c r="J1116" s="312"/>
    </row>
    <row r="1117" spans="1:10" x14ac:dyDescent="0.25">
      <c r="A1117" s="303"/>
      <c r="B1117" s="305"/>
      <c r="C1117" s="305"/>
      <c r="D1117" s="293"/>
      <c r="E1117" s="284">
        <f>F1112+1</f>
        <v>43095</v>
      </c>
      <c r="F1117" s="284">
        <v>43099</v>
      </c>
      <c r="G1117" s="51" t="s">
        <v>154</v>
      </c>
      <c r="H1117" s="67" t="e">
        <f>NA()</f>
        <v>#N/A</v>
      </c>
      <c r="I1117" s="300"/>
      <c r="J1117" s="312"/>
    </row>
    <row r="1118" spans="1:10" x14ac:dyDescent="0.25">
      <c r="A1118" s="303"/>
      <c r="B1118" s="305"/>
      <c r="C1118" s="305"/>
      <c r="D1118" s="293"/>
      <c r="E1118" s="285"/>
      <c r="F1118" s="285"/>
      <c r="G1118" s="7" t="s">
        <v>153</v>
      </c>
      <c r="H1118" s="68" t="e">
        <f>NA()</f>
        <v>#N/A</v>
      </c>
      <c r="I1118" s="300"/>
      <c r="J1118" s="312"/>
    </row>
    <row r="1119" spans="1:10" x14ac:dyDescent="0.25">
      <c r="A1119" s="303"/>
      <c r="B1119" s="305"/>
      <c r="C1119" s="305"/>
      <c r="D1119" s="293"/>
      <c r="E1119" s="285"/>
      <c r="F1119" s="285"/>
      <c r="G1119" s="254" t="s">
        <v>40</v>
      </c>
      <c r="H1119" s="68">
        <f>H1109</f>
        <v>160</v>
      </c>
      <c r="I1119" s="300"/>
      <c r="J1119" s="312"/>
    </row>
    <row r="1120" spans="1:10" x14ac:dyDescent="0.25">
      <c r="A1120" s="303"/>
      <c r="B1120" s="305"/>
      <c r="C1120" s="305"/>
      <c r="D1120" s="293"/>
      <c r="E1120" s="285"/>
      <c r="F1120" s="285"/>
      <c r="G1120" s="254" t="s">
        <v>39</v>
      </c>
      <c r="H1120" s="68">
        <f>H1110</f>
        <v>260</v>
      </c>
      <c r="I1120" s="300"/>
      <c r="J1120" s="312"/>
    </row>
    <row r="1121" spans="1:10" ht="15.75" thickBot="1" x14ac:dyDescent="0.3">
      <c r="A1121" s="303"/>
      <c r="B1121" s="305"/>
      <c r="C1121" s="305"/>
      <c r="D1121" s="293"/>
      <c r="E1121" s="286"/>
      <c r="F1121" s="286"/>
      <c r="G1121" s="255" t="s">
        <v>41</v>
      </c>
      <c r="H1121" s="88" t="e">
        <f>NA()</f>
        <v>#N/A</v>
      </c>
      <c r="I1121" s="300"/>
      <c r="J1121" s="312"/>
    </row>
    <row r="1122" spans="1:10" x14ac:dyDescent="0.25">
      <c r="A1122" s="303"/>
      <c r="B1122" s="305"/>
      <c r="C1122" s="305"/>
      <c r="D1122" s="293"/>
      <c r="E1122" s="284">
        <f>F1117+1</f>
        <v>43100</v>
      </c>
      <c r="F1122" s="284">
        <v>43100</v>
      </c>
      <c r="G1122" s="51" t="s">
        <v>154</v>
      </c>
      <c r="H1122" s="67" t="e">
        <f>NA()</f>
        <v>#N/A</v>
      </c>
      <c r="I1122" s="300"/>
      <c r="J1122" s="312"/>
    </row>
    <row r="1123" spans="1:10" x14ac:dyDescent="0.25">
      <c r="A1123" s="303"/>
      <c r="B1123" s="305"/>
      <c r="C1123" s="305"/>
      <c r="D1123" s="293"/>
      <c r="E1123" s="285"/>
      <c r="F1123" s="285"/>
      <c r="G1123" s="7" t="s">
        <v>153</v>
      </c>
      <c r="H1123" s="68" t="e">
        <f>NA()</f>
        <v>#N/A</v>
      </c>
      <c r="I1123" s="300"/>
      <c r="J1123" s="312"/>
    </row>
    <row r="1124" spans="1:10" x14ac:dyDescent="0.25">
      <c r="A1124" s="303"/>
      <c r="B1124" s="305"/>
      <c r="C1124" s="305"/>
      <c r="D1124" s="293"/>
      <c r="E1124" s="285"/>
      <c r="F1124" s="285"/>
      <c r="G1124" s="254" t="s">
        <v>40</v>
      </c>
      <c r="H1124" s="68">
        <f>H1114</f>
        <v>185</v>
      </c>
      <c r="I1124" s="300"/>
      <c r="J1124" s="312"/>
    </row>
    <row r="1125" spans="1:10" x14ac:dyDescent="0.25">
      <c r="A1125" s="303"/>
      <c r="B1125" s="305"/>
      <c r="C1125" s="305"/>
      <c r="D1125" s="293"/>
      <c r="E1125" s="285"/>
      <c r="F1125" s="285"/>
      <c r="G1125" s="254" t="s">
        <v>39</v>
      </c>
      <c r="H1125" s="68">
        <f>H1115</f>
        <v>285</v>
      </c>
      <c r="I1125" s="300"/>
      <c r="J1125" s="312"/>
    </row>
    <row r="1126" spans="1:10" ht="15.75" thickBot="1" x14ac:dyDescent="0.3">
      <c r="A1126" s="303"/>
      <c r="B1126" s="305"/>
      <c r="C1126" s="305"/>
      <c r="D1126" s="293"/>
      <c r="E1126" s="286"/>
      <c r="F1126" s="286"/>
      <c r="G1126" s="255" t="s">
        <v>41</v>
      </c>
      <c r="H1126" s="88" t="e">
        <f>NA()</f>
        <v>#N/A</v>
      </c>
      <c r="I1126" s="300"/>
      <c r="J1126" s="312"/>
    </row>
    <row r="1127" spans="1:10" x14ac:dyDescent="0.25">
      <c r="A1127" s="303"/>
      <c r="B1127" s="305"/>
      <c r="C1127" s="305"/>
      <c r="D1127" s="293"/>
      <c r="E1127" s="284">
        <f>F1122+1</f>
        <v>43101</v>
      </c>
      <c r="F1127" s="284">
        <v>43220</v>
      </c>
      <c r="G1127" s="51" t="s">
        <v>154</v>
      </c>
      <c r="H1127" s="67" t="e">
        <f>NA()</f>
        <v>#N/A</v>
      </c>
      <c r="I1127" s="300"/>
      <c r="J1127" s="312"/>
    </row>
    <row r="1128" spans="1:10" x14ac:dyDescent="0.25">
      <c r="A1128" s="303"/>
      <c r="B1128" s="305"/>
      <c r="C1128" s="305"/>
      <c r="D1128" s="293"/>
      <c r="E1128" s="285"/>
      <c r="F1128" s="285"/>
      <c r="G1128" s="7" t="s">
        <v>153</v>
      </c>
      <c r="H1128" s="68" t="e">
        <f>NA()</f>
        <v>#N/A</v>
      </c>
      <c r="I1128" s="300"/>
      <c r="J1128" s="312"/>
    </row>
    <row r="1129" spans="1:10" x14ac:dyDescent="0.25">
      <c r="A1129" s="303"/>
      <c r="B1129" s="305"/>
      <c r="C1129" s="305"/>
      <c r="D1129" s="293"/>
      <c r="E1129" s="285"/>
      <c r="F1129" s="285"/>
      <c r="G1129" s="254" t="s">
        <v>40</v>
      </c>
      <c r="H1129" s="68">
        <f>H1119</f>
        <v>160</v>
      </c>
      <c r="I1129" s="300"/>
      <c r="J1129" s="312"/>
    </row>
    <row r="1130" spans="1:10" x14ac:dyDescent="0.25">
      <c r="A1130" s="303"/>
      <c r="B1130" s="305"/>
      <c r="C1130" s="305"/>
      <c r="D1130" s="293"/>
      <c r="E1130" s="285"/>
      <c r="F1130" s="285"/>
      <c r="G1130" s="254" t="s">
        <v>39</v>
      </c>
      <c r="H1130" s="68">
        <f>H1120</f>
        <v>260</v>
      </c>
      <c r="I1130" s="300"/>
      <c r="J1130" s="312"/>
    </row>
    <row r="1131" spans="1:10" ht="15.75" thickBot="1" x14ac:dyDescent="0.3">
      <c r="A1131" s="303"/>
      <c r="B1131" s="305"/>
      <c r="C1131" s="305"/>
      <c r="D1131" s="293"/>
      <c r="E1131" s="286"/>
      <c r="F1131" s="286"/>
      <c r="G1131" s="255" t="s">
        <v>41</v>
      </c>
      <c r="H1131" s="88" t="e">
        <f>NA()</f>
        <v>#N/A</v>
      </c>
      <c r="I1131" s="300"/>
      <c r="J1131" s="312"/>
    </row>
    <row r="1132" spans="1:10" x14ac:dyDescent="0.25">
      <c r="A1132" s="303"/>
      <c r="B1132" s="305"/>
      <c r="C1132" s="305"/>
      <c r="D1132" s="291" t="s">
        <v>43</v>
      </c>
      <c r="E1132" s="298">
        <v>43040</v>
      </c>
      <c r="F1132" s="298">
        <v>43092</v>
      </c>
      <c r="G1132" s="11" t="s">
        <v>154</v>
      </c>
      <c r="H1132" s="67" t="e">
        <f>NA()</f>
        <v>#N/A</v>
      </c>
      <c r="I1132" s="299"/>
      <c r="J1132" s="312"/>
    </row>
    <row r="1133" spans="1:10" x14ac:dyDescent="0.25">
      <c r="A1133" s="303"/>
      <c r="B1133" s="305"/>
      <c r="C1133" s="305"/>
      <c r="D1133" s="306"/>
      <c r="E1133" s="285"/>
      <c r="F1133" s="285"/>
      <c r="G1133" s="7" t="s">
        <v>153</v>
      </c>
      <c r="H1133" s="68" t="e">
        <f>NA()</f>
        <v>#N/A</v>
      </c>
      <c r="I1133" s="300"/>
      <c r="J1133" s="312"/>
    </row>
    <row r="1134" spans="1:10" x14ac:dyDescent="0.25">
      <c r="A1134" s="303"/>
      <c r="B1134" s="305"/>
      <c r="C1134" s="305"/>
      <c r="D1134" s="307"/>
      <c r="E1134" s="285"/>
      <c r="F1134" s="285"/>
      <c r="G1134" s="248" t="s">
        <v>40</v>
      </c>
      <c r="H1134" s="68">
        <v>185</v>
      </c>
      <c r="I1134" s="300"/>
      <c r="J1134" s="312"/>
    </row>
    <row r="1135" spans="1:10" x14ac:dyDescent="0.25">
      <c r="A1135" s="303"/>
      <c r="B1135" s="305"/>
      <c r="C1135" s="305"/>
      <c r="D1135" s="307"/>
      <c r="E1135" s="285"/>
      <c r="F1135" s="285"/>
      <c r="G1135" s="248" t="s">
        <v>39</v>
      </c>
      <c r="H1135" s="68">
        <f>H1134+100</f>
        <v>285</v>
      </c>
      <c r="I1135" s="300"/>
      <c r="J1135" s="312"/>
    </row>
    <row r="1136" spans="1:10" ht="15.75" thickBot="1" x14ac:dyDescent="0.3">
      <c r="A1136" s="303"/>
      <c r="B1136" s="305"/>
      <c r="C1136" s="305"/>
      <c r="D1136" s="307"/>
      <c r="E1136" s="296"/>
      <c r="F1136" s="296"/>
      <c r="G1136" s="249" t="s">
        <v>41</v>
      </c>
      <c r="H1136" s="88" t="e">
        <f>NA()</f>
        <v>#N/A</v>
      </c>
      <c r="I1136" s="300"/>
      <c r="J1136" s="312"/>
    </row>
    <row r="1137" spans="1:10" x14ac:dyDescent="0.25">
      <c r="A1137" s="303"/>
      <c r="B1137" s="305"/>
      <c r="C1137" s="305"/>
      <c r="D1137" s="293"/>
      <c r="E1137" s="284">
        <f>F1132+1</f>
        <v>43093</v>
      </c>
      <c r="F1137" s="284">
        <v>43094</v>
      </c>
      <c r="G1137" s="51" t="s">
        <v>154</v>
      </c>
      <c r="H1137" s="67" t="e">
        <f>NA()</f>
        <v>#N/A</v>
      </c>
      <c r="I1137" s="300"/>
      <c r="J1137" s="312"/>
    </row>
    <row r="1138" spans="1:10" x14ac:dyDescent="0.25">
      <c r="A1138" s="303"/>
      <c r="B1138" s="305"/>
      <c r="C1138" s="305"/>
      <c r="D1138" s="293"/>
      <c r="E1138" s="285"/>
      <c r="F1138" s="285"/>
      <c r="G1138" s="7" t="s">
        <v>153</v>
      </c>
      <c r="H1138" s="68" t="e">
        <f>NA()</f>
        <v>#N/A</v>
      </c>
      <c r="I1138" s="300"/>
      <c r="J1138" s="312"/>
    </row>
    <row r="1139" spans="1:10" x14ac:dyDescent="0.25">
      <c r="A1139" s="303"/>
      <c r="B1139" s="305"/>
      <c r="C1139" s="305"/>
      <c r="D1139" s="293"/>
      <c r="E1139" s="285"/>
      <c r="F1139" s="285"/>
      <c r="G1139" s="248" t="s">
        <v>40</v>
      </c>
      <c r="H1139" s="68">
        <f>H1134+25</f>
        <v>210</v>
      </c>
      <c r="I1139" s="300"/>
      <c r="J1139" s="312"/>
    </row>
    <row r="1140" spans="1:10" x14ac:dyDescent="0.25">
      <c r="A1140" s="303"/>
      <c r="B1140" s="305"/>
      <c r="C1140" s="305"/>
      <c r="D1140" s="293"/>
      <c r="E1140" s="285"/>
      <c r="F1140" s="285"/>
      <c r="G1140" s="248" t="s">
        <v>39</v>
      </c>
      <c r="H1140" s="68">
        <f>H1139+100</f>
        <v>310</v>
      </c>
      <c r="I1140" s="300"/>
      <c r="J1140" s="312"/>
    </row>
    <row r="1141" spans="1:10" ht="15.75" thickBot="1" x14ac:dyDescent="0.3">
      <c r="A1141" s="303"/>
      <c r="B1141" s="305"/>
      <c r="C1141" s="305"/>
      <c r="D1141" s="293"/>
      <c r="E1141" s="286"/>
      <c r="F1141" s="286"/>
      <c r="G1141" s="249" t="s">
        <v>41</v>
      </c>
      <c r="H1141" s="88" t="e">
        <f>NA()</f>
        <v>#N/A</v>
      </c>
      <c r="I1141" s="300"/>
      <c r="J1141" s="312"/>
    </row>
    <row r="1142" spans="1:10" x14ac:dyDescent="0.25">
      <c r="A1142" s="303"/>
      <c r="B1142" s="305"/>
      <c r="C1142" s="305"/>
      <c r="D1142" s="293"/>
      <c r="E1142" s="284">
        <f>F1137+1</f>
        <v>43095</v>
      </c>
      <c r="F1142" s="284">
        <v>43099</v>
      </c>
      <c r="G1142" s="51" t="s">
        <v>154</v>
      </c>
      <c r="H1142" s="67" t="e">
        <f>NA()</f>
        <v>#N/A</v>
      </c>
      <c r="I1142" s="300"/>
      <c r="J1142" s="312"/>
    </row>
    <row r="1143" spans="1:10" x14ac:dyDescent="0.25">
      <c r="A1143" s="303"/>
      <c r="B1143" s="305"/>
      <c r="C1143" s="305"/>
      <c r="D1143" s="293"/>
      <c r="E1143" s="285"/>
      <c r="F1143" s="285"/>
      <c r="G1143" s="7" t="s">
        <v>153</v>
      </c>
      <c r="H1143" s="68" t="e">
        <f>NA()</f>
        <v>#N/A</v>
      </c>
      <c r="I1143" s="300"/>
      <c r="J1143" s="312"/>
    </row>
    <row r="1144" spans="1:10" x14ac:dyDescent="0.25">
      <c r="A1144" s="303"/>
      <c r="B1144" s="305"/>
      <c r="C1144" s="305"/>
      <c r="D1144" s="293"/>
      <c r="E1144" s="285"/>
      <c r="F1144" s="285"/>
      <c r="G1144" s="248" t="s">
        <v>40</v>
      </c>
      <c r="H1144" s="68">
        <f>H1134</f>
        <v>185</v>
      </c>
      <c r="I1144" s="300"/>
      <c r="J1144" s="312"/>
    </row>
    <row r="1145" spans="1:10" x14ac:dyDescent="0.25">
      <c r="A1145" s="303"/>
      <c r="B1145" s="305"/>
      <c r="C1145" s="305"/>
      <c r="D1145" s="293"/>
      <c r="E1145" s="285"/>
      <c r="F1145" s="285"/>
      <c r="G1145" s="248" t="s">
        <v>39</v>
      </c>
      <c r="H1145" s="68">
        <f>H1135</f>
        <v>285</v>
      </c>
      <c r="I1145" s="300"/>
      <c r="J1145" s="312"/>
    </row>
    <row r="1146" spans="1:10" ht="15.75" thickBot="1" x14ac:dyDescent="0.3">
      <c r="A1146" s="303"/>
      <c r="B1146" s="305"/>
      <c r="C1146" s="305"/>
      <c r="D1146" s="293"/>
      <c r="E1146" s="286"/>
      <c r="F1146" s="286"/>
      <c r="G1146" s="249" t="s">
        <v>41</v>
      </c>
      <c r="H1146" s="88" t="e">
        <f>NA()</f>
        <v>#N/A</v>
      </c>
      <c r="I1146" s="300"/>
      <c r="J1146" s="312"/>
    </row>
    <row r="1147" spans="1:10" x14ac:dyDescent="0.25">
      <c r="A1147" s="303"/>
      <c r="B1147" s="305"/>
      <c r="C1147" s="305"/>
      <c r="D1147" s="293"/>
      <c r="E1147" s="284">
        <f>F1142+1</f>
        <v>43100</v>
      </c>
      <c r="F1147" s="284">
        <v>43100</v>
      </c>
      <c r="G1147" s="51" t="s">
        <v>154</v>
      </c>
      <c r="H1147" s="67" t="e">
        <f>NA()</f>
        <v>#N/A</v>
      </c>
      <c r="I1147" s="300"/>
      <c r="J1147" s="312"/>
    </row>
    <row r="1148" spans="1:10" x14ac:dyDescent="0.25">
      <c r="A1148" s="303"/>
      <c r="B1148" s="305"/>
      <c r="C1148" s="305"/>
      <c r="D1148" s="293"/>
      <c r="E1148" s="285"/>
      <c r="F1148" s="285"/>
      <c r="G1148" s="7" t="s">
        <v>153</v>
      </c>
      <c r="H1148" s="68" t="e">
        <f>NA()</f>
        <v>#N/A</v>
      </c>
      <c r="I1148" s="300"/>
      <c r="J1148" s="312"/>
    </row>
    <row r="1149" spans="1:10" x14ac:dyDescent="0.25">
      <c r="A1149" s="303"/>
      <c r="B1149" s="305"/>
      <c r="C1149" s="305"/>
      <c r="D1149" s="293"/>
      <c r="E1149" s="285"/>
      <c r="F1149" s="285"/>
      <c r="G1149" s="248" t="s">
        <v>40</v>
      </c>
      <c r="H1149" s="68">
        <f>H1139</f>
        <v>210</v>
      </c>
      <c r="I1149" s="300"/>
      <c r="J1149" s="312"/>
    </row>
    <row r="1150" spans="1:10" x14ac:dyDescent="0.25">
      <c r="A1150" s="303"/>
      <c r="B1150" s="305"/>
      <c r="C1150" s="305"/>
      <c r="D1150" s="293"/>
      <c r="E1150" s="285"/>
      <c r="F1150" s="285"/>
      <c r="G1150" s="248" t="s">
        <v>39</v>
      </c>
      <c r="H1150" s="68">
        <f>H1140</f>
        <v>310</v>
      </c>
      <c r="I1150" s="300"/>
      <c r="J1150" s="312"/>
    </row>
    <row r="1151" spans="1:10" ht="15.75" thickBot="1" x14ac:dyDescent="0.3">
      <c r="A1151" s="303"/>
      <c r="B1151" s="305"/>
      <c r="C1151" s="305"/>
      <c r="D1151" s="293"/>
      <c r="E1151" s="286"/>
      <c r="F1151" s="286"/>
      <c r="G1151" s="249" t="s">
        <v>41</v>
      </c>
      <c r="H1151" s="88" t="e">
        <f>NA()</f>
        <v>#N/A</v>
      </c>
      <c r="I1151" s="300"/>
      <c r="J1151" s="312"/>
    </row>
    <row r="1152" spans="1:10" x14ac:dyDescent="0.25">
      <c r="A1152" s="303"/>
      <c r="B1152" s="305"/>
      <c r="C1152" s="305"/>
      <c r="D1152" s="293"/>
      <c r="E1152" s="284">
        <f>F1147+1</f>
        <v>43101</v>
      </c>
      <c r="F1152" s="284">
        <v>43220</v>
      </c>
      <c r="G1152" s="51" t="s">
        <v>154</v>
      </c>
      <c r="H1152" s="67" t="e">
        <f>NA()</f>
        <v>#N/A</v>
      </c>
      <c r="I1152" s="300"/>
      <c r="J1152" s="312"/>
    </row>
    <row r="1153" spans="1:10" x14ac:dyDescent="0.25">
      <c r="A1153" s="303"/>
      <c r="B1153" s="305"/>
      <c r="C1153" s="305"/>
      <c r="D1153" s="293"/>
      <c r="E1153" s="285"/>
      <c r="F1153" s="285"/>
      <c r="G1153" s="7" t="s">
        <v>153</v>
      </c>
      <c r="H1153" s="68" t="e">
        <f>NA()</f>
        <v>#N/A</v>
      </c>
      <c r="I1153" s="300"/>
      <c r="J1153" s="312"/>
    </row>
    <row r="1154" spans="1:10" x14ac:dyDescent="0.25">
      <c r="A1154" s="303"/>
      <c r="B1154" s="305"/>
      <c r="C1154" s="305"/>
      <c r="D1154" s="293"/>
      <c r="E1154" s="285"/>
      <c r="F1154" s="285"/>
      <c r="G1154" s="248" t="s">
        <v>40</v>
      </c>
      <c r="H1154" s="68">
        <f>H1144</f>
        <v>185</v>
      </c>
      <c r="I1154" s="300"/>
      <c r="J1154" s="312"/>
    </row>
    <row r="1155" spans="1:10" x14ac:dyDescent="0.25">
      <c r="A1155" s="303"/>
      <c r="B1155" s="305"/>
      <c r="C1155" s="305"/>
      <c r="D1155" s="293"/>
      <c r="E1155" s="285"/>
      <c r="F1155" s="285"/>
      <c r="G1155" s="248" t="s">
        <v>39</v>
      </c>
      <c r="H1155" s="68">
        <f>H1145</f>
        <v>285</v>
      </c>
      <c r="I1155" s="300"/>
      <c r="J1155" s="312"/>
    </row>
    <row r="1156" spans="1:10" ht="15.75" thickBot="1" x14ac:dyDescent="0.3">
      <c r="A1156" s="303"/>
      <c r="B1156" s="305"/>
      <c r="C1156" s="305"/>
      <c r="D1156" s="293"/>
      <c r="E1156" s="286"/>
      <c r="F1156" s="286"/>
      <c r="G1156" s="249" t="s">
        <v>41</v>
      </c>
      <c r="H1156" s="88" t="e">
        <f>NA()</f>
        <v>#N/A</v>
      </c>
      <c r="I1156" s="300"/>
      <c r="J1156" s="312"/>
    </row>
    <row r="1157" spans="1:10" x14ac:dyDescent="0.25">
      <c r="A1157" s="303"/>
      <c r="B1157" s="305"/>
      <c r="C1157" s="305"/>
      <c r="D1157" s="291" t="s">
        <v>159</v>
      </c>
      <c r="E1157" s="298">
        <v>43040</v>
      </c>
      <c r="F1157" s="298">
        <v>43092</v>
      </c>
      <c r="G1157" s="11" t="s">
        <v>154</v>
      </c>
      <c r="H1157" s="67" t="e">
        <f>NA()</f>
        <v>#N/A</v>
      </c>
      <c r="I1157" s="299"/>
      <c r="J1157" s="312"/>
    </row>
    <row r="1158" spans="1:10" x14ac:dyDescent="0.25">
      <c r="A1158" s="303"/>
      <c r="B1158" s="305"/>
      <c r="C1158" s="305"/>
      <c r="D1158" s="306"/>
      <c r="E1158" s="285"/>
      <c r="F1158" s="285"/>
      <c r="G1158" s="7" t="s">
        <v>153</v>
      </c>
      <c r="H1158" s="68" t="e">
        <f>NA()</f>
        <v>#N/A</v>
      </c>
      <c r="I1158" s="300"/>
      <c r="J1158" s="312"/>
    </row>
    <row r="1159" spans="1:10" x14ac:dyDescent="0.25">
      <c r="A1159" s="303"/>
      <c r="B1159" s="305"/>
      <c r="C1159" s="305"/>
      <c r="D1159" s="307"/>
      <c r="E1159" s="285"/>
      <c r="F1159" s="285"/>
      <c r="G1159" s="236" t="s">
        <v>40</v>
      </c>
      <c r="H1159" s="68">
        <v>205</v>
      </c>
      <c r="I1159" s="300"/>
      <c r="J1159" s="312"/>
    </row>
    <row r="1160" spans="1:10" x14ac:dyDescent="0.25">
      <c r="A1160" s="303"/>
      <c r="B1160" s="305"/>
      <c r="C1160" s="305"/>
      <c r="D1160" s="307"/>
      <c r="E1160" s="285"/>
      <c r="F1160" s="285"/>
      <c r="G1160" s="236" t="s">
        <v>39</v>
      </c>
      <c r="H1160" s="68">
        <f>H1159+100</f>
        <v>305</v>
      </c>
      <c r="I1160" s="300"/>
      <c r="J1160" s="312"/>
    </row>
    <row r="1161" spans="1:10" ht="15.75" thickBot="1" x14ac:dyDescent="0.3">
      <c r="A1161" s="303"/>
      <c r="B1161" s="305"/>
      <c r="C1161" s="305"/>
      <c r="D1161" s="307"/>
      <c r="E1161" s="296"/>
      <c r="F1161" s="296"/>
      <c r="G1161" s="237" t="s">
        <v>41</v>
      </c>
      <c r="H1161" s="88" t="e">
        <f>NA()</f>
        <v>#N/A</v>
      </c>
      <c r="I1161" s="300"/>
      <c r="J1161" s="312"/>
    </row>
    <row r="1162" spans="1:10" x14ac:dyDescent="0.25">
      <c r="A1162" s="303"/>
      <c r="B1162" s="305"/>
      <c r="C1162" s="305"/>
      <c r="D1162" s="307"/>
      <c r="E1162" s="284">
        <f>F1157+1</f>
        <v>43093</v>
      </c>
      <c r="F1162" s="284">
        <v>43094</v>
      </c>
      <c r="G1162" s="51" t="s">
        <v>154</v>
      </c>
      <c r="H1162" s="67" t="e">
        <f>NA()</f>
        <v>#N/A</v>
      </c>
      <c r="I1162" s="300"/>
      <c r="J1162" s="312"/>
    </row>
    <row r="1163" spans="1:10" x14ac:dyDescent="0.25">
      <c r="A1163" s="303"/>
      <c r="B1163" s="305"/>
      <c r="C1163" s="305"/>
      <c r="D1163" s="307"/>
      <c r="E1163" s="285"/>
      <c r="F1163" s="285"/>
      <c r="G1163" s="7" t="s">
        <v>153</v>
      </c>
      <c r="H1163" s="68" t="e">
        <f>NA()</f>
        <v>#N/A</v>
      </c>
      <c r="I1163" s="300"/>
      <c r="J1163" s="312"/>
    </row>
    <row r="1164" spans="1:10" x14ac:dyDescent="0.25">
      <c r="A1164" s="303"/>
      <c r="B1164" s="305"/>
      <c r="C1164" s="305"/>
      <c r="D1164" s="307"/>
      <c r="E1164" s="285"/>
      <c r="F1164" s="285"/>
      <c r="G1164" s="236" t="s">
        <v>40</v>
      </c>
      <c r="H1164" s="68">
        <f>H1159+25</f>
        <v>230</v>
      </c>
      <c r="I1164" s="300"/>
      <c r="J1164" s="312"/>
    </row>
    <row r="1165" spans="1:10" x14ac:dyDescent="0.25">
      <c r="A1165" s="303"/>
      <c r="B1165" s="305"/>
      <c r="C1165" s="305"/>
      <c r="D1165" s="307"/>
      <c r="E1165" s="285"/>
      <c r="F1165" s="285"/>
      <c r="G1165" s="236" t="s">
        <v>39</v>
      </c>
      <c r="H1165" s="68">
        <f>H1160+25</f>
        <v>330</v>
      </c>
      <c r="I1165" s="300"/>
      <c r="J1165" s="312"/>
    </row>
    <row r="1166" spans="1:10" ht="15.75" thickBot="1" x14ac:dyDescent="0.3">
      <c r="A1166" s="303"/>
      <c r="B1166" s="305"/>
      <c r="C1166" s="305"/>
      <c r="D1166" s="307"/>
      <c r="E1166" s="286"/>
      <c r="F1166" s="286"/>
      <c r="G1166" s="237" t="s">
        <v>41</v>
      </c>
      <c r="H1166" s="88" t="e">
        <f>NA()</f>
        <v>#N/A</v>
      </c>
      <c r="I1166" s="300"/>
      <c r="J1166" s="312"/>
    </row>
    <row r="1167" spans="1:10" x14ac:dyDescent="0.25">
      <c r="A1167" s="303"/>
      <c r="B1167" s="305"/>
      <c r="C1167" s="305"/>
      <c r="D1167" s="293"/>
      <c r="E1167" s="284">
        <f>F1162+1</f>
        <v>43095</v>
      </c>
      <c r="F1167" s="284">
        <v>43099</v>
      </c>
      <c r="G1167" s="51" t="s">
        <v>154</v>
      </c>
      <c r="H1167" s="67" t="e">
        <f>NA()</f>
        <v>#N/A</v>
      </c>
      <c r="I1167" s="300"/>
      <c r="J1167" s="312"/>
    </row>
    <row r="1168" spans="1:10" x14ac:dyDescent="0.25">
      <c r="A1168" s="303"/>
      <c r="B1168" s="305"/>
      <c r="C1168" s="305"/>
      <c r="D1168" s="293"/>
      <c r="E1168" s="285"/>
      <c r="F1168" s="285"/>
      <c r="G1168" s="7" t="s">
        <v>153</v>
      </c>
      <c r="H1168" s="68" t="e">
        <f>NA()</f>
        <v>#N/A</v>
      </c>
      <c r="I1168" s="300"/>
      <c r="J1168" s="312"/>
    </row>
    <row r="1169" spans="1:256" x14ac:dyDescent="0.25">
      <c r="A1169" s="303"/>
      <c r="B1169" s="305"/>
      <c r="C1169" s="305"/>
      <c r="D1169" s="293"/>
      <c r="E1169" s="285"/>
      <c r="F1169" s="285"/>
      <c r="G1169" s="236" t="s">
        <v>40</v>
      </c>
      <c r="H1169" s="68">
        <f>H1159</f>
        <v>205</v>
      </c>
      <c r="I1169" s="300"/>
      <c r="J1169" s="312"/>
    </row>
    <row r="1170" spans="1:256" x14ac:dyDescent="0.25">
      <c r="A1170" s="303"/>
      <c r="B1170" s="305"/>
      <c r="C1170" s="305"/>
      <c r="D1170" s="293"/>
      <c r="E1170" s="285"/>
      <c r="F1170" s="285"/>
      <c r="G1170" s="236" t="s">
        <v>39</v>
      </c>
      <c r="H1170" s="68">
        <f>H1160</f>
        <v>305</v>
      </c>
      <c r="I1170" s="300"/>
      <c r="J1170" s="312"/>
    </row>
    <row r="1171" spans="1:256" ht="15.75" thickBot="1" x14ac:dyDescent="0.3">
      <c r="A1171" s="303"/>
      <c r="B1171" s="305"/>
      <c r="C1171" s="305"/>
      <c r="D1171" s="293"/>
      <c r="E1171" s="286"/>
      <c r="F1171" s="286"/>
      <c r="G1171" s="237" t="s">
        <v>41</v>
      </c>
      <c r="H1171" s="88" t="e">
        <f>NA()</f>
        <v>#N/A</v>
      </c>
      <c r="I1171" s="300"/>
      <c r="J1171" s="312"/>
    </row>
    <row r="1172" spans="1:256" x14ac:dyDescent="0.25">
      <c r="A1172" s="303"/>
      <c r="B1172" s="305"/>
      <c r="C1172" s="305"/>
      <c r="D1172" s="293"/>
      <c r="E1172" s="284">
        <f>F1167+1</f>
        <v>43100</v>
      </c>
      <c r="F1172" s="284">
        <v>43100</v>
      </c>
      <c r="G1172" s="51" t="s">
        <v>154</v>
      </c>
      <c r="H1172" s="67" t="e">
        <f>NA()</f>
        <v>#N/A</v>
      </c>
      <c r="I1172" s="300"/>
      <c r="J1172" s="312"/>
    </row>
    <row r="1173" spans="1:256" x14ac:dyDescent="0.25">
      <c r="A1173" s="303"/>
      <c r="B1173" s="305"/>
      <c r="C1173" s="305"/>
      <c r="D1173" s="293"/>
      <c r="E1173" s="285"/>
      <c r="F1173" s="285"/>
      <c r="G1173" s="7" t="s">
        <v>153</v>
      </c>
      <c r="H1173" s="68" t="e">
        <f>NA()</f>
        <v>#N/A</v>
      </c>
      <c r="I1173" s="300"/>
      <c r="J1173" s="312"/>
    </row>
    <row r="1174" spans="1:256" x14ac:dyDescent="0.25">
      <c r="A1174" s="303"/>
      <c r="B1174" s="305"/>
      <c r="C1174" s="305"/>
      <c r="D1174" s="293"/>
      <c r="E1174" s="285"/>
      <c r="F1174" s="285"/>
      <c r="G1174" s="236" t="s">
        <v>40</v>
      </c>
      <c r="H1174" s="68">
        <f>H1164</f>
        <v>230</v>
      </c>
      <c r="I1174" s="300"/>
      <c r="J1174" s="312"/>
    </row>
    <row r="1175" spans="1:256" x14ac:dyDescent="0.25">
      <c r="A1175" s="303"/>
      <c r="B1175" s="305"/>
      <c r="C1175" s="305"/>
      <c r="D1175" s="293"/>
      <c r="E1175" s="285"/>
      <c r="F1175" s="285"/>
      <c r="G1175" s="236" t="s">
        <v>39</v>
      </c>
      <c r="H1175" s="68">
        <f>H1165</f>
        <v>330</v>
      </c>
      <c r="I1175" s="300"/>
      <c r="J1175" s="312"/>
    </row>
    <row r="1176" spans="1:256" ht="15.75" thickBot="1" x14ac:dyDescent="0.3">
      <c r="A1176" s="303"/>
      <c r="B1176" s="305"/>
      <c r="C1176" s="305"/>
      <c r="D1176" s="293"/>
      <c r="E1176" s="286"/>
      <c r="F1176" s="286"/>
      <c r="G1176" s="237" t="s">
        <v>41</v>
      </c>
      <c r="H1176" s="88" t="e">
        <f>NA()</f>
        <v>#N/A</v>
      </c>
      <c r="I1176" s="300"/>
      <c r="J1176" s="312"/>
    </row>
    <row r="1177" spans="1:256" x14ac:dyDescent="0.25">
      <c r="A1177" s="303"/>
      <c r="B1177" s="305"/>
      <c r="C1177" s="305"/>
      <c r="D1177" s="293"/>
      <c r="E1177" s="284">
        <f>F1172+1</f>
        <v>43101</v>
      </c>
      <c r="F1177" s="284">
        <v>43220</v>
      </c>
      <c r="G1177" s="51" t="s">
        <v>154</v>
      </c>
      <c r="H1177" s="67" t="e">
        <f>NA()</f>
        <v>#N/A</v>
      </c>
      <c r="I1177" s="300"/>
      <c r="J1177" s="312"/>
    </row>
    <row r="1178" spans="1:256" x14ac:dyDescent="0.25">
      <c r="A1178" s="303"/>
      <c r="B1178" s="305"/>
      <c r="C1178" s="305"/>
      <c r="D1178" s="293"/>
      <c r="E1178" s="285"/>
      <c r="F1178" s="285"/>
      <c r="G1178" s="7" t="s">
        <v>153</v>
      </c>
      <c r="H1178" s="68" t="e">
        <f>NA()</f>
        <v>#N/A</v>
      </c>
      <c r="I1178" s="300"/>
      <c r="J1178" s="312"/>
    </row>
    <row r="1179" spans="1:256" x14ac:dyDescent="0.25">
      <c r="A1179" s="303"/>
      <c r="B1179" s="305"/>
      <c r="C1179" s="305"/>
      <c r="D1179" s="293"/>
      <c r="E1179" s="285"/>
      <c r="F1179" s="285"/>
      <c r="G1179" s="236" t="s">
        <v>40</v>
      </c>
      <c r="H1179" s="68">
        <f>H1169</f>
        <v>205</v>
      </c>
      <c r="I1179" s="300"/>
      <c r="J1179" s="312"/>
    </row>
    <row r="1180" spans="1:256" x14ac:dyDescent="0.25">
      <c r="A1180" s="303"/>
      <c r="B1180" s="305"/>
      <c r="C1180" s="305"/>
      <c r="D1180" s="293"/>
      <c r="E1180" s="285"/>
      <c r="F1180" s="285"/>
      <c r="G1180" s="236" t="s">
        <v>39</v>
      </c>
      <c r="H1180" s="68">
        <f>H1170</f>
        <v>305</v>
      </c>
      <c r="I1180" s="300"/>
      <c r="J1180" s="312"/>
    </row>
    <row r="1181" spans="1:256" ht="15.75" thickBot="1" x14ac:dyDescent="0.3">
      <c r="A1181" s="303"/>
      <c r="B1181" s="305"/>
      <c r="C1181" s="305"/>
      <c r="D1181" s="293"/>
      <c r="E1181" s="286"/>
      <c r="F1181" s="286"/>
      <c r="G1181" s="237" t="s">
        <v>41</v>
      </c>
      <c r="H1181" s="88" t="e">
        <f>NA()</f>
        <v>#N/A</v>
      </c>
      <c r="I1181" s="300"/>
      <c r="J1181" s="312"/>
    </row>
    <row r="1182" spans="1:256" s="145" customFormat="1" ht="17.45" customHeight="1" x14ac:dyDescent="0.25">
      <c r="A1182" s="425" t="s">
        <v>23</v>
      </c>
      <c r="B1182" s="426" t="s">
        <v>37</v>
      </c>
      <c r="C1182" s="426" t="s">
        <v>157</v>
      </c>
      <c r="D1182" s="426" t="s">
        <v>290</v>
      </c>
      <c r="E1182" s="407">
        <v>43040</v>
      </c>
      <c r="F1182" s="407">
        <v>43220</v>
      </c>
      <c r="G1182" s="143" t="s">
        <v>154</v>
      </c>
      <c r="H1182" s="270" t="e">
        <f>NA()</f>
        <v>#N/A</v>
      </c>
      <c r="I1182" s="410" t="s">
        <v>291</v>
      </c>
      <c r="J1182" s="411" t="s">
        <v>292</v>
      </c>
      <c r="K1182" s="144"/>
      <c r="L1182" s="144"/>
      <c r="M1182" s="144"/>
      <c r="N1182" s="144"/>
      <c r="O1182" s="144"/>
      <c r="P1182" s="144"/>
      <c r="Q1182" s="144"/>
      <c r="R1182" s="144"/>
      <c r="S1182" s="144"/>
      <c r="T1182" s="144"/>
      <c r="U1182" s="144"/>
      <c r="V1182" s="144"/>
      <c r="W1182" s="144"/>
      <c r="X1182" s="144"/>
      <c r="Y1182" s="144"/>
      <c r="Z1182" s="144"/>
      <c r="AA1182" s="144"/>
      <c r="AB1182" s="144"/>
      <c r="AC1182" s="144"/>
      <c r="AD1182" s="144"/>
      <c r="AE1182" s="144"/>
      <c r="AF1182" s="144"/>
      <c r="AG1182" s="144"/>
      <c r="AH1182" s="144"/>
      <c r="AI1182" s="144"/>
      <c r="AJ1182" s="144"/>
      <c r="AK1182" s="144"/>
      <c r="AL1182" s="144"/>
      <c r="AM1182" s="144"/>
      <c r="AN1182" s="144"/>
      <c r="AO1182" s="144"/>
      <c r="AP1182" s="144"/>
      <c r="AQ1182" s="144"/>
      <c r="AR1182" s="144"/>
      <c r="AS1182" s="144"/>
      <c r="AT1182" s="144"/>
      <c r="AU1182" s="144"/>
      <c r="AV1182" s="144"/>
      <c r="AW1182" s="144"/>
      <c r="AX1182" s="144"/>
      <c r="AY1182" s="144"/>
      <c r="AZ1182" s="144"/>
      <c r="BA1182" s="144"/>
      <c r="BB1182" s="144"/>
      <c r="BC1182" s="144"/>
      <c r="BD1182" s="144"/>
      <c r="BE1182" s="144"/>
      <c r="BF1182" s="144"/>
      <c r="BG1182" s="144"/>
      <c r="BH1182" s="144"/>
      <c r="BI1182" s="144"/>
      <c r="BJ1182" s="144"/>
      <c r="BK1182" s="144"/>
      <c r="BL1182" s="144"/>
      <c r="BM1182" s="144"/>
      <c r="BN1182" s="144"/>
      <c r="BO1182" s="144"/>
      <c r="BP1182" s="144"/>
      <c r="BQ1182" s="144"/>
      <c r="BR1182" s="144"/>
      <c r="BS1182" s="144"/>
      <c r="BT1182" s="144"/>
      <c r="BU1182" s="144"/>
      <c r="BV1182" s="144"/>
      <c r="BW1182" s="144"/>
      <c r="BX1182" s="144"/>
      <c r="BY1182" s="144"/>
      <c r="BZ1182" s="144"/>
      <c r="CA1182" s="144"/>
      <c r="CB1182" s="144"/>
      <c r="CC1182" s="144"/>
      <c r="CD1182" s="144"/>
      <c r="CE1182" s="144"/>
      <c r="CF1182" s="144"/>
      <c r="CG1182" s="144"/>
      <c r="CH1182" s="144"/>
      <c r="CI1182" s="144"/>
      <c r="CJ1182" s="144"/>
      <c r="CK1182" s="144"/>
      <c r="CL1182" s="144"/>
      <c r="CM1182" s="144"/>
      <c r="CN1182" s="144"/>
      <c r="CO1182" s="144"/>
      <c r="CP1182" s="144"/>
      <c r="CQ1182" s="144"/>
      <c r="CR1182" s="144"/>
      <c r="CS1182" s="144"/>
      <c r="CT1182" s="144"/>
      <c r="CU1182" s="144"/>
      <c r="CV1182" s="144"/>
      <c r="CW1182" s="144"/>
      <c r="CX1182" s="144"/>
      <c r="CY1182" s="144"/>
      <c r="CZ1182" s="144"/>
      <c r="DA1182" s="144"/>
      <c r="DB1182" s="144"/>
      <c r="DC1182" s="144"/>
      <c r="DD1182" s="144"/>
      <c r="DE1182" s="144"/>
      <c r="DF1182" s="144"/>
      <c r="DG1182" s="144"/>
      <c r="DH1182" s="144"/>
      <c r="DI1182" s="144"/>
      <c r="DJ1182" s="144"/>
      <c r="DK1182" s="144"/>
      <c r="DL1182" s="144"/>
      <c r="DM1182" s="144"/>
      <c r="DN1182" s="144"/>
      <c r="DO1182" s="144"/>
      <c r="DP1182" s="144"/>
      <c r="DQ1182" s="144"/>
      <c r="DR1182" s="144"/>
      <c r="DS1182" s="144"/>
      <c r="DT1182" s="144"/>
      <c r="DU1182" s="144"/>
      <c r="DV1182" s="144"/>
      <c r="DW1182" s="144"/>
      <c r="DX1182" s="144"/>
      <c r="DY1182" s="144"/>
      <c r="DZ1182" s="144"/>
      <c r="EA1182" s="144"/>
      <c r="EB1182" s="144"/>
      <c r="EC1182" s="144"/>
      <c r="ED1182" s="144"/>
      <c r="EE1182" s="144"/>
      <c r="EF1182" s="144"/>
      <c r="EG1182" s="144"/>
      <c r="EH1182" s="144"/>
      <c r="EI1182" s="144"/>
      <c r="EJ1182" s="144"/>
      <c r="EK1182" s="144"/>
      <c r="EL1182" s="144"/>
      <c r="EM1182" s="144"/>
      <c r="EN1182" s="144"/>
      <c r="EO1182" s="144"/>
      <c r="EP1182" s="144"/>
      <c r="EQ1182" s="144"/>
      <c r="ER1182" s="144"/>
      <c r="ES1182" s="144"/>
      <c r="ET1182" s="144"/>
      <c r="EU1182" s="144"/>
      <c r="EV1182" s="144"/>
      <c r="EW1182" s="144"/>
      <c r="EX1182" s="144"/>
      <c r="EY1182" s="144"/>
      <c r="EZ1182" s="144"/>
      <c r="FA1182" s="144"/>
      <c r="FB1182" s="144"/>
      <c r="FC1182" s="144"/>
      <c r="FD1182" s="144"/>
      <c r="FE1182" s="144"/>
      <c r="FF1182" s="144"/>
      <c r="FG1182" s="144"/>
      <c r="FH1182" s="144"/>
      <c r="FI1182" s="144"/>
      <c r="FJ1182" s="144"/>
      <c r="FK1182" s="144"/>
      <c r="FL1182" s="144"/>
      <c r="FM1182" s="144"/>
      <c r="FN1182" s="144"/>
      <c r="FO1182" s="144"/>
      <c r="FP1182" s="144"/>
      <c r="FQ1182" s="144"/>
      <c r="FR1182" s="144"/>
      <c r="FS1182" s="144"/>
      <c r="FT1182" s="144"/>
      <c r="FU1182" s="144"/>
      <c r="FV1182" s="144"/>
      <c r="FW1182" s="144"/>
      <c r="FX1182" s="144"/>
      <c r="FY1182" s="144"/>
      <c r="FZ1182" s="144"/>
      <c r="GA1182" s="144"/>
      <c r="GB1182" s="144"/>
      <c r="GC1182" s="144"/>
      <c r="GD1182" s="144"/>
      <c r="GE1182" s="144"/>
      <c r="GF1182" s="144"/>
      <c r="GG1182" s="144"/>
      <c r="GH1182" s="144"/>
      <c r="GI1182" s="144"/>
      <c r="GJ1182" s="144"/>
      <c r="GK1182" s="144"/>
      <c r="GL1182" s="144"/>
      <c r="GM1182" s="144"/>
      <c r="GN1182" s="144"/>
      <c r="GO1182" s="144"/>
      <c r="GP1182" s="144"/>
      <c r="GQ1182" s="144"/>
      <c r="GR1182" s="144"/>
      <c r="GS1182" s="144"/>
      <c r="GT1182" s="144"/>
      <c r="GU1182" s="144"/>
      <c r="GV1182" s="144"/>
      <c r="GW1182" s="144"/>
      <c r="GX1182" s="144"/>
      <c r="GY1182" s="144"/>
      <c r="GZ1182" s="144"/>
      <c r="HA1182" s="144"/>
      <c r="HB1182" s="144"/>
      <c r="HC1182" s="144"/>
      <c r="HD1182" s="144"/>
      <c r="HE1182" s="144"/>
      <c r="HF1182" s="144"/>
      <c r="HG1182" s="144"/>
      <c r="HH1182" s="144"/>
      <c r="HI1182" s="144"/>
      <c r="HJ1182" s="144"/>
      <c r="HK1182" s="144"/>
      <c r="HL1182" s="144"/>
      <c r="HM1182" s="144"/>
      <c r="HN1182" s="144"/>
      <c r="HO1182" s="144"/>
      <c r="HP1182" s="144"/>
      <c r="HQ1182" s="144"/>
      <c r="HR1182" s="144"/>
      <c r="HS1182" s="144"/>
      <c r="HT1182" s="144"/>
      <c r="HU1182" s="144"/>
      <c r="HV1182" s="144"/>
      <c r="HW1182" s="144"/>
      <c r="HX1182" s="144"/>
      <c r="HY1182" s="144"/>
      <c r="HZ1182" s="144"/>
      <c r="IA1182" s="144"/>
      <c r="IB1182" s="144"/>
      <c r="IC1182" s="144"/>
      <c r="ID1182" s="144"/>
      <c r="IE1182" s="144"/>
      <c r="IF1182" s="144"/>
      <c r="IG1182" s="144"/>
      <c r="IH1182" s="144"/>
      <c r="II1182" s="144"/>
      <c r="IJ1182" s="144"/>
      <c r="IK1182" s="144"/>
      <c r="IL1182" s="144"/>
      <c r="IM1182" s="144"/>
      <c r="IN1182" s="144"/>
      <c r="IO1182" s="144"/>
      <c r="IP1182" s="144"/>
      <c r="IQ1182" s="144"/>
      <c r="IR1182" s="144"/>
      <c r="IS1182" s="144"/>
      <c r="IT1182" s="144"/>
      <c r="IU1182" s="144"/>
      <c r="IV1182" s="144"/>
    </row>
    <row r="1183" spans="1:256" s="145" customFormat="1" ht="17.100000000000001" customHeight="1" x14ac:dyDescent="0.25">
      <c r="A1183" s="421"/>
      <c r="B1183" s="406"/>
      <c r="C1183" s="406"/>
      <c r="D1183" s="406"/>
      <c r="E1183" s="408"/>
      <c r="F1183" s="408"/>
      <c r="G1183" s="142" t="s">
        <v>153</v>
      </c>
      <c r="H1183" s="271" t="e">
        <f>NA()</f>
        <v>#N/A</v>
      </c>
      <c r="I1183" s="403"/>
      <c r="J1183" s="412"/>
      <c r="K1183" s="144"/>
      <c r="L1183" s="144"/>
      <c r="M1183" s="144"/>
      <c r="N1183" s="144"/>
      <c r="O1183" s="144"/>
      <c r="P1183" s="144"/>
      <c r="Q1183" s="144"/>
      <c r="R1183" s="144"/>
      <c r="S1183" s="144"/>
      <c r="T1183" s="144"/>
      <c r="U1183" s="144"/>
      <c r="V1183" s="144"/>
      <c r="W1183" s="144"/>
      <c r="X1183" s="144"/>
      <c r="Y1183" s="144"/>
      <c r="Z1183" s="144"/>
      <c r="AA1183" s="144"/>
      <c r="AB1183" s="144"/>
      <c r="AC1183" s="144"/>
      <c r="AD1183" s="144"/>
      <c r="AE1183" s="144"/>
      <c r="AF1183" s="144"/>
      <c r="AG1183" s="144"/>
      <c r="AH1183" s="144"/>
      <c r="AI1183" s="144"/>
      <c r="AJ1183" s="144"/>
      <c r="AK1183" s="144"/>
      <c r="AL1183" s="144"/>
      <c r="AM1183" s="144"/>
      <c r="AN1183" s="144"/>
      <c r="AO1183" s="144"/>
      <c r="AP1183" s="144"/>
      <c r="AQ1183" s="144"/>
      <c r="AR1183" s="144"/>
      <c r="AS1183" s="144"/>
      <c r="AT1183" s="144"/>
      <c r="AU1183" s="144"/>
      <c r="AV1183" s="144"/>
      <c r="AW1183" s="144"/>
      <c r="AX1183" s="144"/>
      <c r="AY1183" s="144"/>
      <c r="AZ1183" s="144"/>
      <c r="BA1183" s="144"/>
      <c r="BB1183" s="144"/>
      <c r="BC1183" s="144"/>
      <c r="BD1183" s="144"/>
      <c r="BE1183" s="144"/>
      <c r="BF1183" s="144"/>
      <c r="BG1183" s="144"/>
      <c r="BH1183" s="144"/>
      <c r="BI1183" s="144"/>
      <c r="BJ1183" s="144"/>
      <c r="BK1183" s="144"/>
      <c r="BL1183" s="144"/>
      <c r="BM1183" s="144"/>
      <c r="BN1183" s="144"/>
      <c r="BO1183" s="144"/>
      <c r="BP1183" s="144"/>
      <c r="BQ1183" s="144"/>
      <c r="BR1183" s="144"/>
      <c r="BS1183" s="144"/>
      <c r="BT1183" s="144"/>
      <c r="BU1183" s="144"/>
      <c r="BV1183" s="144"/>
      <c r="BW1183" s="144"/>
      <c r="BX1183" s="144"/>
      <c r="BY1183" s="144"/>
      <c r="BZ1183" s="144"/>
      <c r="CA1183" s="144"/>
      <c r="CB1183" s="144"/>
      <c r="CC1183" s="144"/>
      <c r="CD1183" s="144"/>
      <c r="CE1183" s="144"/>
      <c r="CF1183" s="144"/>
      <c r="CG1183" s="144"/>
      <c r="CH1183" s="144"/>
      <c r="CI1183" s="144"/>
      <c r="CJ1183" s="144"/>
      <c r="CK1183" s="144"/>
      <c r="CL1183" s="144"/>
      <c r="CM1183" s="144"/>
      <c r="CN1183" s="144"/>
      <c r="CO1183" s="144"/>
      <c r="CP1183" s="144"/>
      <c r="CQ1183" s="144"/>
      <c r="CR1183" s="144"/>
      <c r="CS1183" s="144"/>
      <c r="CT1183" s="144"/>
      <c r="CU1183" s="144"/>
      <c r="CV1183" s="144"/>
      <c r="CW1183" s="144"/>
      <c r="CX1183" s="144"/>
      <c r="CY1183" s="144"/>
      <c r="CZ1183" s="144"/>
      <c r="DA1183" s="144"/>
      <c r="DB1183" s="144"/>
      <c r="DC1183" s="144"/>
      <c r="DD1183" s="144"/>
      <c r="DE1183" s="144"/>
      <c r="DF1183" s="144"/>
      <c r="DG1183" s="144"/>
      <c r="DH1183" s="144"/>
      <c r="DI1183" s="144"/>
      <c r="DJ1183" s="144"/>
      <c r="DK1183" s="144"/>
      <c r="DL1183" s="144"/>
      <c r="DM1183" s="144"/>
      <c r="DN1183" s="144"/>
      <c r="DO1183" s="144"/>
      <c r="DP1183" s="144"/>
      <c r="DQ1183" s="144"/>
      <c r="DR1183" s="144"/>
      <c r="DS1183" s="144"/>
      <c r="DT1183" s="144"/>
      <c r="DU1183" s="144"/>
      <c r="DV1183" s="144"/>
      <c r="DW1183" s="144"/>
      <c r="DX1183" s="144"/>
      <c r="DY1183" s="144"/>
      <c r="DZ1183" s="144"/>
      <c r="EA1183" s="144"/>
      <c r="EB1183" s="144"/>
      <c r="EC1183" s="144"/>
      <c r="ED1183" s="144"/>
      <c r="EE1183" s="144"/>
      <c r="EF1183" s="144"/>
      <c r="EG1183" s="144"/>
      <c r="EH1183" s="144"/>
      <c r="EI1183" s="144"/>
      <c r="EJ1183" s="144"/>
      <c r="EK1183" s="144"/>
      <c r="EL1183" s="144"/>
      <c r="EM1183" s="144"/>
      <c r="EN1183" s="144"/>
      <c r="EO1183" s="144"/>
      <c r="EP1183" s="144"/>
      <c r="EQ1183" s="144"/>
      <c r="ER1183" s="144"/>
      <c r="ES1183" s="144"/>
      <c r="ET1183" s="144"/>
      <c r="EU1183" s="144"/>
      <c r="EV1183" s="144"/>
      <c r="EW1183" s="144"/>
      <c r="EX1183" s="144"/>
      <c r="EY1183" s="144"/>
      <c r="EZ1183" s="144"/>
      <c r="FA1183" s="144"/>
      <c r="FB1183" s="144"/>
      <c r="FC1183" s="144"/>
      <c r="FD1183" s="144"/>
      <c r="FE1183" s="144"/>
      <c r="FF1183" s="144"/>
      <c r="FG1183" s="144"/>
      <c r="FH1183" s="144"/>
      <c r="FI1183" s="144"/>
      <c r="FJ1183" s="144"/>
      <c r="FK1183" s="144"/>
      <c r="FL1183" s="144"/>
      <c r="FM1183" s="144"/>
      <c r="FN1183" s="144"/>
      <c r="FO1183" s="144"/>
      <c r="FP1183" s="144"/>
      <c r="FQ1183" s="144"/>
      <c r="FR1183" s="144"/>
      <c r="FS1183" s="144"/>
      <c r="FT1183" s="144"/>
      <c r="FU1183" s="144"/>
      <c r="FV1183" s="144"/>
      <c r="FW1183" s="144"/>
      <c r="FX1183" s="144"/>
      <c r="FY1183" s="144"/>
      <c r="FZ1183" s="144"/>
      <c r="GA1183" s="144"/>
      <c r="GB1183" s="144"/>
      <c r="GC1183" s="144"/>
      <c r="GD1183" s="144"/>
      <c r="GE1183" s="144"/>
      <c r="GF1183" s="144"/>
      <c r="GG1183" s="144"/>
      <c r="GH1183" s="144"/>
      <c r="GI1183" s="144"/>
      <c r="GJ1183" s="144"/>
      <c r="GK1183" s="144"/>
      <c r="GL1183" s="144"/>
      <c r="GM1183" s="144"/>
      <c r="GN1183" s="144"/>
      <c r="GO1183" s="144"/>
      <c r="GP1183" s="144"/>
      <c r="GQ1183" s="144"/>
      <c r="GR1183" s="144"/>
      <c r="GS1183" s="144"/>
      <c r="GT1183" s="144"/>
      <c r="GU1183" s="144"/>
      <c r="GV1183" s="144"/>
      <c r="GW1183" s="144"/>
      <c r="GX1183" s="144"/>
      <c r="GY1183" s="144"/>
      <c r="GZ1183" s="144"/>
      <c r="HA1183" s="144"/>
      <c r="HB1183" s="144"/>
      <c r="HC1183" s="144"/>
      <c r="HD1183" s="144"/>
      <c r="HE1183" s="144"/>
      <c r="HF1183" s="144"/>
      <c r="HG1183" s="144"/>
      <c r="HH1183" s="144"/>
      <c r="HI1183" s="144"/>
      <c r="HJ1183" s="144"/>
      <c r="HK1183" s="144"/>
      <c r="HL1183" s="144"/>
      <c r="HM1183" s="144"/>
      <c r="HN1183" s="144"/>
      <c r="HO1183" s="144"/>
      <c r="HP1183" s="144"/>
      <c r="HQ1183" s="144"/>
      <c r="HR1183" s="144"/>
      <c r="HS1183" s="144"/>
      <c r="HT1183" s="144"/>
      <c r="HU1183" s="144"/>
      <c r="HV1183" s="144"/>
      <c r="HW1183" s="144"/>
      <c r="HX1183" s="144"/>
      <c r="HY1183" s="144"/>
      <c r="HZ1183" s="144"/>
      <c r="IA1183" s="144"/>
      <c r="IB1183" s="144"/>
      <c r="IC1183" s="144"/>
      <c r="ID1183" s="144"/>
      <c r="IE1183" s="144"/>
      <c r="IF1183" s="144"/>
      <c r="IG1183" s="144"/>
      <c r="IH1183" s="144"/>
      <c r="II1183" s="144"/>
      <c r="IJ1183" s="144"/>
      <c r="IK1183" s="144"/>
      <c r="IL1183" s="144"/>
      <c r="IM1183" s="144"/>
      <c r="IN1183" s="144"/>
      <c r="IO1183" s="144"/>
      <c r="IP1183" s="144"/>
      <c r="IQ1183" s="144"/>
      <c r="IR1183" s="144"/>
      <c r="IS1183" s="144"/>
      <c r="IT1183" s="144"/>
      <c r="IU1183" s="144"/>
      <c r="IV1183" s="144"/>
    </row>
    <row r="1184" spans="1:256" s="145" customFormat="1" ht="17.100000000000001" customHeight="1" x14ac:dyDescent="0.25">
      <c r="A1184" s="421"/>
      <c r="B1184" s="406"/>
      <c r="C1184" s="406"/>
      <c r="D1184" s="406"/>
      <c r="E1184" s="408"/>
      <c r="F1184" s="408"/>
      <c r="G1184" s="142" t="s">
        <v>40</v>
      </c>
      <c r="H1184" s="271">
        <f>405/2+27.5</f>
        <v>230</v>
      </c>
      <c r="I1184" s="403"/>
      <c r="J1184" s="412"/>
      <c r="K1184" s="144"/>
      <c r="L1184" s="144"/>
      <c r="M1184" s="144"/>
      <c r="N1184" s="144"/>
      <c r="O1184" s="144"/>
      <c r="P1184" s="144"/>
      <c r="Q1184" s="144"/>
      <c r="R1184" s="144"/>
      <c r="S1184" s="144"/>
      <c r="T1184" s="144"/>
      <c r="U1184" s="144"/>
      <c r="V1184" s="144"/>
      <c r="W1184" s="144"/>
      <c r="X1184" s="144"/>
      <c r="Y1184" s="144"/>
      <c r="Z1184" s="144"/>
      <c r="AA1184" s="144"/>
      <c r="AB1184" s="144"/>
      <c r="AC1184" s="144"/>
      <c r="AD1184" s="144"/>
      <c r="AE1184" s="144"/>
      <c r="AF1184" s="144"/>
      <c r="AG1184" s="144"/>
      <c r="AH1184" s="144"/>
      <c r="AI1184" s="144"/>
      <c r="AJ1184" s="144"/>
      <c r="AK1184" s="144"/>
      <c r="AL1184" s="144"/>
      <c r="AM1184" s="144"/>
      <c r="AN1184" s="144"/>
      <c r="AO1184" s="144"/>
      <c r="AP1184" s="144"/>
      <c r="AQ1184" s="144"/>
      <c r="AR1184" s="144"/>
      <c r="AS1184" s="144"/>
      <c r="AT1184" s="144"/>
      <c r="AU1184" s="144"/>
      <c r="AV1184" s="144"/>
      <c r="AW1184" s="144"/>
      <c r="AX1184" s="144"/>
      <c r="AY1184" s="144"/>
      <c r="AZ1184" s="144"/>
      <c r="BA1184" s="144"/>
      <c r="BB1184" s="144"/>
      <c r="BC1184" s="144"/>
      <c r="BD1184" s="144"/>
      <c r="BE1184" s="144"/>
      <c r="BF1184" s="144"/>
      <c r="BG1184" s="144"/>
      <c r="BH1184" s="144"/>
      <c r="BI1184" s="144"/>
      <c r="BJ1184" s="144"/>
      <c r="BK1184" s="144"/>
      <c r="BL1184" s="144"/>
      <c r="BM1184" s="144"/>
      <c r="BN1184" s="144"/>
      <c r="BO1184" s="144"/>
      <c r="BP1184" s="144"/>
      <c r="BQ1184" s="144"/>
      <c r="BR1184" s="144"/>
      <c r="BS1184" s="144"/>
      <c r="BT1184" s="144"/>
      <c r="BU1184" s="144"/>
      <c r="BV1184" s="144"/>
      <c r="BW1184" s="144"/>
      <c r="BX1184" s="144"/>
      <c r="BY1184" s="144"/>
      <c r="BZ1184" s="144"/>
      <c r="CA1184" s="144"/>
      <c r="CB1184" s="144"/>
      <c r="CC1184" s="144"/>
      <c r="CD1184" s="144"/>
      <c r="CE1184" s="144"/>
      <c r="CF1184" s="144"/>
      <c r="CG1184" s="144"/>
      <c r="CH1184" s="144"/>
      <c r="CI1184" s="144"/>
      <c r="CJ1184" s="144"/>
      <c r="CK1184" s="144"/>
      <c r="CL1184" s="144"/>
      <c r="CM1184" s="144"/>
      <c r="CN1184" s="144"/>
      <c r="CO1184" s="144"/>
      <c r="CP1184" s="144"/>
      <c r="CQ1184" s="144"/>
      <c r="CR1184" s="144"/>
      <c r="CS1184" s="144"/>
      <c r="CT1184" s="144"/>
      <c r="CU1184" s="144"/>
      <c r="CV1184" s="144"/>
      <c r="CW1184" s="144"/>
      <c r="CX1184" s="144"/>
      <c r="CY1184" s="144"/>
      <c r="CZ1184" s="144"/>
      <c r="DA1184" s="144"/>
      <c r="DB1184" s="144"/>
      <c r="DC1184" s="144"/>
      <c r="DD1184" s="144"/>
      <c r="DE1184" s="144"/>
      <c r="DF1184" s="144"/>
      <c r="DG1184" s="144"/>
      <c r="DH1184" s="144"/>
      <c r="DI1184" s="144"/>
      <c r="DJ1184" s="144"/>
      <c r="DK1184" s="144"/>
      <c r="DL1184" s="144"/>
      <c r="DM1184" s="144"/>
      <c r="DN1184" s="144"/>
      <c r="DO1184" s="144"/>
      <c r="DP1184" s="144"/>
      <c r="DQ1184" s="144"/>
      <c r="DR1184" s="144"/>
      <c r="DS1184" s="144"/>
      <c r="DT1184" s="144"/>
      <c r="DU1184" s="144"/>
      <c r="DV1184" s="144"/>
      <c r="DW1184" s="144"/>
      <c r="DX1184" s="144"/>
      <c r="DY1184" s="144"/>
      <c r="DZ1184" s="144"/>
      <c r="EA1184" s="144"/>
      <c r="EB1184" s="144"/>
      <c r="EC1184" s="144"/>
      <c r="ED1184" s="144"/>
      <c r="EE1184" s="144"/>
      <c r="EF1184" s="144"/>
      <c r="EG1184" s="144"/>
      <c r="EH1184" s="144"/>
      <c r="EI1184" s="144"/>
      <c r="EJ1184" s="144"/>
      <c r="EK1184" s="144"/>
      <c r="EL1184" s="144"/>
      <c r="EM1184" s="144"/>
      <c r="EN1184" s="144"/>
      <c r="EO1184" s="144"/>
      <c r="EP1184" s="144"/>
      <c r="EQ1184" s="144"/>
      <c r="ER1184" s="144"/>
      <c r="ES1184" s="144"/>
      <c r="ET1184" s="144"/>
      <c r="EU1184" s="144"/>
      <c r="EV1184" s="144"/>
      <c r="EW1184" s="144"/>
      <c r="EX1184" s="144"/>
      <c r="EY1184" s="144"/>
      <c r="EZ1184" s="144"/>
      <c r="FA1184" s="144"/>
      <c r="FB1184" s="144"/>
      <c r="FC1184" s="144"/>
      <c r="FD1184" s="144"/>
      <c r="FE1184" s="144"/>
      <c r="FF1184" s="144"/>
      <c r="FG1184" s="144"/>
      <c r="FH1184" s="144"/>
      <c r="FI1184" s="144"/>
      <c r="FJ1184" s="144"/>
      <c r="FK1184" s="144"/>
      <c r="FL1184" s="144"/>
      <c r="FM1184" s="144"/>
      <c r="FN1184" s="144"/>
      <c r="FO1184" s="144"/>
      <c r="FP1184" s="144"/>
      <c r="FQ1184" s="144"/>
      <c r="FR1184" s="144"/>
      <c r="FS1184" s="144"/>
      <c r="FT1184" s="144"/>
      <c r="FU1184" s="144"/>
      <c r="FV1184" s="144"/>
      <c r="FW1184" s="144"/>
      <c r="FX1184" s="144"/>
      <c r="FY1184" s="144"/>
      <c r="FZ1184" s="144"/>
      <c r="GA1184" s="144"/>
      <c r="GB1184" s="144"/>
      <c r="GC1184" s="144"/>
      <c r="GD1184" s="144"/>
      <c r="GE1184" s="144"/>
      <c r="GF1184" s="144"/>
      <c r="GG1184" s="144"/>
      <c r="GH1184" s="144"/>
      <c r="GI1184" s="144"/>
      <c r="GJ1184" s="144"/>
      <c r="GK1184" s="144"/>
      <c r="GL1184" s="144"/>
      <c r="GM1184" s="144"/>
      <c r="GN1184" s="144"/>
      <c r="GO1184" s="144"/>
      <c r="GP1184" s="144"/>
      <c r="GQ1184" s="144"/>
      <c r="GR1184" s="144"/>
      <c r="GS1184" s="144"/>
      <c r="GT1184" s="144"/>
      <c r="GU1184" s="144"/>
      <c r="GV1184" s="144"/>
      <c r="GW1184" s="144"/>
      <c r="GX1184" s="144"/>
      <c r="GY1184" s="144"/>
      <c r="GZ1184" s="144"/>
      <c r="HA1184" s="144"/>
      <c r="HB1184" s="144"/>
      <c r="HC1184" s="144"/>
      <c r="HD1184" s="144"/>
      <c r="HE1184" s="144"/>
      <c r="HF1184" s="144"/>
      <c r="HG1184" s="144"/>
      <c r="HH1184" s="144"/>
      <c r="HI1184" s="144"/>
      <c r="HJ1184" s="144"/>
      <c r="HK1184" s="144"/>
      <c r="HL1184" s="144"/>
      <c r="HM1184" s="144"/>
      <c r="HN1184" s="144"/>
      <c r="HO1184" s="144"/>
      <c r="HP1184" s="144"/>
      <c r="HQ1184" s="144"/>
      <c r="HR1184" s="144"/>
      <c r="HS1184" s="144"/>
      <c r="HT1184" s="144"/>
      <c r="HU1184" s="144"/>
      <c r="HV1184" s="144"/>
      <c r="HW1184" s="144"/>
      <c r="HX1184" s="144"/>
      <c r="HY1184" s="144"/>
      <c r="HZ1184" s="144"/>
      <c r="IA1184" s="144"/>
      <c r="IB1184" s="144"/>
      <c r="IC1184" s="144"/>
      <c r="ID1184" s="144"/>
      <c r="IE1184" s="144"/>
      <c r="IF1184" s="144"/>
      <c r="IG1184" s="144"/>
      <c r="IH1184" s="144"/>
      <c r="II1184" s="144"/>
      <c r="IJ1184" s="144"/>
      <c r="IK1184" s="144"/>
      <c r="IL1184" s="144"/>
      <c r="IM1184" s="144"/>
      <c r="IN1184" s="144"/>
      <c r="IO1184" s="144"/>
      <c r="IP1184" s="144"/>
      <c r="IQ1184" s="144"/>
      <c r="IR1184" s="144"/>
      <c r="IS1184" s="144"/>
      <c r="IT1184" s="144"/>
      <c r="IU1184" s="144"/>
      <c r="IV1184" s="144"/>
    </row>
    <row r="1185" spans="1:256" s="145" customFormat="1" ht="17.100000000000001" customHeight="1" x14ac:dyDescent="0.25">
      <c r="A1185" s="421"/>
      <c r="B1185" s="406"/>
      <c r="C1185" s="406"/>
      <c r="D1185" s="406"/>
      <c r="E1185" s="408"/>
      <c r="F1185" s="408"/>
      <c r="G1185" s="142" t="s">
        <v>39</v>
      </c>
      <c r="H1185" s="272">
        <f>405+27.5</f>
        <v>432.5</v>
      </c>
      <c r="I1185" s="403"/>
      <c r="J1185" s="412"/>
      <c r="K1185" s="144"/>
      <c r="L1185" s="144"/>
      <c r="M1185" s="144"/>
      <c r="N1185" s="144"/>
      <c r="O1185" s="144"/>
      <c r="P1185" s="144"/>
      <c r="Q1185" s="144"/>
      <c r="R1185" s="144"/>
      <c r="S1185" s="144"/>
      <c r="T1185" s="144"/>
      <c r="U1185" s="144"/>
      <c r="V1185" s="144"/>
      <c r="W1185" s="144"/>
      <c r="X1185" s="144"/>
      <c r="Y1185" s="144"/>
      <c r="Z1185" s="144"/>
      <c r="AA1185" s="144"/>
      <c r="AB1185" s="144"/>
      <c r="AC1185" s="144"/>
      <c r="AD1185" s="144"/>
      <c r="AE1185" s="144"/>
      <c r="AF1185" s="144"/>
      <c r="AG1185" s="144"/>
      <c r="AH1185" s="144"/>
      <c r="AI1185" s="144"/>
      <c r="AJ1185" s="144"/>
      <c r="AK1185" s="144"/>
      <c r="AL1185" s="144"/>
      <c r="AM1185" s="144"/>
      <c r="AN1185" s="144"/>
      <c r="AO1185" s="144"/>
      <c r="AP1185" s="144"/>
      <c r="AQ1185" s="144"/>
      <c r="AR1185" s="144"/>
      <c r="AS1185" s="144"/>
      <c r="AT1185" s="144"/>
      <c r="AU1185" s="144"/>
      <c r="AV1185" s="144"/>
      <c r="AW1185" s="144"/>
      <c r="AX1185" s="144"/>
      <c r="AY1185" s="144"/>
      <c r="AZ1185" s="144"/>
      <c r="BA1185" s="144"/>
      <c r="BB1185" s="144"/>
      <c r="BC1185" s="144"/>
      <c r="BD1185" s="144"/>
      <c r="BE1185" s="144"/>
      <c r="BF1185" s="144"/>
      <c r="BG1185" s="144"/>
      <c r="BH1185" s="144"/>
      <c r="BI1185" s="144"/>
      <c r="BJ1185" s="144"/>
      <c r="BK1185" s="144"/>
      <c r="BL1185" s="144"/>
      <c r="BM1185" s="144"/>
      <c r="BN1185" s="144"/>
      <c r="BO1185" s="144"/>
      <c r="BP1185" s="144"/>
      <c r="BQ1185" s="144"/>
      <c r="BR1185" s="144"/>
      <c r="BS1185" s="144"/>
      <c r="BT1185" s="144"/>
      <c r="BU1185" s="144"/>
      <c r="BV1185" s="144"/>
      <c r="BW1185" s="144"/>
      <c r="BX1185" s="144"/>
      <c r="BY1185" s="144"/>
      <c r="BZ1185" s="144"/>
      <c r="CA1185" s="144"/>
      <c r="CB1185" s="144"/>
      <c r="CC1185" s="144"/>
      <c r="CD1185" s="144"/>
      <c r="CE1185" s="144"/>
      <c r="CF1185" s="144"/>
      <c r="CG1185" s="144"/>
      <c r="CH1185" s="144"/>
      <c r="CI1185" s="144"/>
      <c r="CJ1185" s="144"/>
      <c r="CK1185" s="144"/>
      <c r="CL1185" s="144"/>
      <c r="CM1185" s="144"/>
      <c r="CN1185" s="144"/>
      <c r="CO1185" s="144"/>
      <c r="CP1185" s="144"/>
      <c r="CQ1185" s="144"/>
      <c r="CR1185" s="144"/>
      <c r="CS1185" s="144"/>
      <c r="CT1185" s="144"/>
      <c r="CU1185" s="144"/>
      <c r="CV1185" s="144"/>
      <c r="CW1185" s="144"/>
      <c r="CX1185" s="144"/>
      <c r="CY1185" s="144"/>
      <c r="CZ1185" s="144"/>
      <c r="DA1185" s="144"/>
      <c r="DB1185" s="144"/>
      <c r="DC1185" s="144"/>
      <c r="DD1185" s="144"/>
      <c r="DE1185" s="144"/>
      <c r="DF1185" s="144"/>
      <c r="DG1185" s="144"/>
      <c r="DH1185" s="144"/>
      <c r="DI1185" s="144"/>
      <c r="DJ1185" s="144"/>
      <c r="DK1185" s="144"/>
      <c r="DL1185" s="144"/>
      <c r="DM1185" s="144"/>
      <c r="DN1185" s="144"/>
      <c r="DO1185" s="144"/>
      <c r="DP1185" s="144"/>
      <c r="DQ1185" s="144"/>
      <c r="DR1185" s="144"/>
      <c r="DS1185" s="144"/>
      <c r="DT1185" s="144"/>
      <c r="DU1185" s="144"/>
      <c r="DV1185" s="144"/>
      <c r="DW1185" s="144"/>
      <c r="DX1185" s="144"/>
      <c r="DY1185" s="144"/>
      <c r="DZ1185" s="144"/>
      <c r="EA1185" s="144"/>
      <c r="EB1185" s="144"/>
      <c r="EC1185" s="144"/>
      <c r="ED1185" s="144"/>
      <c r="EE1185" s="144"/>
      <c r="EF1185" s="144"/>
      <c r="EG1185" s="144"/>
      <c r="EH1185" s="144"/>
      <c r="EI1185" s="144"/>
      <c r="EJ1185" s="144"/>
      <c r="EK1185" s="144"/>
      <c r="EL1185" s="144"/>
      <c r="EM1185" s="144"/>
      <c r="EN1185" s="144"/>
      <c r="EO1185" s="144"/>
      <c r="EP1185" s="144"/>
      <c r="EQ1185" s="144"/>
      <c r="ER1185" s="144"/>
      <c r="ES1185" s="144"/>
      <c r="ET1185" s="144"/>
      <c r="EU1185" s="144"/>
      <c r="EV1185" s="144"/>
      <c r="EW1185" s="144"/>
      <c r="EX1185" s="144"/>
      <c r="EY1185" s="144"/>
      <c r="EZ1185" s="144"/>
      <c r="FA1185" s="144"/>
      <c r="FB1185" s="144"/>
      <c r="FC1185" s="144"/>
      <c r="FD1185" s="144"/>
      <c r="FE1185" s="144"/>
      <c r="FF1185" s="144"/>
      <c r="FG1185" s="144"/>
      <c r="FH1185" s="144"/>
      <c r="FI1185" s="144"/>
      <c r="FJ1185" s="144"/>
      <c r="FK1185" s="144"/>
      <c r="FL1185" s="144"/>
      <c r="FM1185" s="144"/>
      <c r="FN1185" s="144"/>
      <c r="FO1185" s="144"/>
      <c r="FP1185" s="144"/>
      <c r="FQ1185" s="144"/>
      <c r="FR1185" s="144"/>
      <c r="FS1185" s="144"/>
      <c r="FT1185" s="144"/>
      <c r="FU1185" s="144"/>
      <c r="FV1185" s="144"/>
      <c r="FW1185" s="144"/>
      <c r="FX1185" s="144"/>
      <c r="FY1185" s="144"/>
      <c r="FZ1185" s="144"/>
      <c r="GA1185" s="144"/>
      <c r="GB1185" s="144"/>
      <c r="GC1185" s="144"/>
      <c r="GD1185" s="144"/>
      <c r="GE1185" s="144"/>
      <c r="GF1185" s="144"/>
      <c r="GG1185" s="144"/>
      <c r="GH1185" s="144"/>
      <c r="GI1185" s="144"/>
      <c r="GJ1185" s="144"/>
      <c r="GK1185" s="144"/>
      <c r="GL1185" s="144"/>
      <c r="GM1185" s="144"/>
      <c r="GN1185" s="144"/>
      <c r="GO1185" s="144"/>
      <c r="GP1185" s="144"/>
      <c r="GQ1185" s="144"/>
      <c r="GR1185" s="144"/>
      <c r="GS1185" s="144"/>
      <c r="GT1185" s="144"/>
      <c r="GU1185" s="144"/>
      <c r="GV1185" s="144"/>
      <c r="GW1185" s="144"/>
      <c r="GX1185" s="144"/>
      <c r="GY1185" s="144"/>
      <c r="GZ1185" s="144"/>
      <c r="HA1185" s="144"/>
      <c r="HB1185" s="144"/>
      <c r="HC1185" s="144"/>
      <c r="HD1185" s="144"/>
      <c r="HE1185" s="144"/>
      <c r="HF1185" s="144"/>
      <c r="HG1185" s="144"/>
      <c r="HH1185" s="144"/>
      <c r="HI1185" s="144"/>
      <c r="HJ1185" s="144"/>
      <c r="HK1185" s="144"/>
      <c r="HL1185" s="144"/>
      <c r="HM1185" s="144"/>
      <c r="HN1185" s="144"/>
      <c r="HO1185" s="144"/>
      <c r="HP1185" s="144"/>
      <c r="HQ1185" s="144"/>
      <c r="HR1185" s="144"/>
      <c r="HS1185" s="144"/>
      <c r="HT1185" s="144"/>
      <c r="HU1185" s="144"/>
      <c r="HV1185" s="144"/>
      <c r="HW1185" s="144"/>
      <c r="HX1185" s="144"/>
      <c r="HY1185" s="144"/>
      <c r="HZ1185" s="144"/>
      <c r="IA1185" s="144"/>
      <c r="IB1185" s="144"/>
      <c r="IC1185" s="144"/>
      <c r="ID1185" s="144"/>
      <c r="IE1185" s="144"/>
      <c r="IF1185" s="144"/>
      <c r="IG1185" s="144"/>
      <c r="IH1185" s="144"/>
      <c r="II1185" s="144"/>
      <c r="IJ1185" s="144"/>
      <c r="IK1185" s="144"/>
      <c r="IL1185" s="144"/>
      <c r="IM1185" s="144"/>
      <c r="IN1185" s="144"/>
      <c r="IO1185" s="144"/>
      <c r="IP1185" s="144"/>
      <c r="IQ1185" s="144"/>
      <c r="IR1185" s="144"/>
      <c r="IS1185" s="144"/>
      <c r="IT1185" s="144"/>
      <c r="IU1185" s="144"/>
      <c r="IV1185" s="144"/>
    </row>
    <row r="1186" spans="1:256" s="145" customFormat="1" ht="17.100000000000001" customHeight="1" thickBot="1" x14ac:dyDescent="0.3">
      <c r="A1186" s="421"/>
      <c r="B1186" s="406"/>
      <c r="C1186" s="406"/>
      <c r="D1186" s="406"/>
      <c r="E1186" s="409"/>
      <c r="F1186" s="409"/>
      <c r="G1186" s="146" t="s">
        <v>41</v>
      </c>
      <c r="H1186" s="273" t="e">
        <f>NA()</f>
        <v>#N/A</v>
      </c>
      <c r="I1186" s="403"/>
      <c r="J1186" s="412"/>
      <c r="K1186" s="144"/>
      <c r="L1186" s="144"/>
      <c r="M1186" s="144"/>
      <c r="N1186" s="144"/>
      <c r="O1186" s="144"/>
      <c r="P1186" s="144"/>
      <c r="Q1186" s="144"/>
      <c r="R1186" s="144"/>
      <c r="S1186" s="144"/>
      <c r="T1186" s="144"/>
      <c r="U1186" s="144"/>
      <c r="V1186" s="144"/>
      <c r="W1186" s="144"/>
      <c r="X1186" s="144"/>
      <c r="Y1186" s="144"/>
      <c r="Z1186" s="144"/>
      <c r="AA1186" s="144"/>
      <c r="AB1186" s="144"/>
      <c r="AC1186" s="144"/>
      <c r="AD1186" s="144"/>
      <c r="AE1186" s="144"/>
      <c r="AF1186" s="144"/>
      <c r="AG1186" s="144"/>
      <c r="AH1186" s="144"/>
      <c r="AI1186" s="144"/>
      <c r="AJ1186" s="144"/>
      <c r="AK1186" s="144"/>
      <c r="AL1186" s="144"/>
      <c r="AM1186" s="144"/>
      <c r="AN1186" s="144"/>
      <c r="AO1186" s="144"/>
      <c r="AP1186" s="144"/>
      <c r="AQ1186" s="144"/>
      <c r="AR1186" s="144"/>
      <c r="AS1186" s="144"/>
      <c r="AT1186" s="144"/>
      <c r="AU1186" s="144"/>
      <c r="AV1186" s="144"/>
      <c r="AW1186" s="144"/>
      <c r="AX1186" s="144"/>
      <c r="AY1186" s="144"/>
      <c r="AZ1186" s="144"/>
      <c r="BA1186" s="144"/>
      <c r="BB1186" s="144"/>
      <c r="BC1186" s="144"/>
      <c r="BD1186" s="144"/>
      <c r="BE1186" s="144"/>
      <c r="BF1186" s="144"/>
      <c r="BG1186" s="144"/>
      <c r="BH1186" s="144"/>
      <c r="BI1186" s="144"/>
      <c r="BJ1186" s="144"/>
      <c r="BK1186" s="144"/>
      <c r="BL1186" s="144"/>
      <c r="BM1186" s="144"/>
      <c r="BN1186" s="144"/>
      <c r="BO1186" s="144"/>
      <c r="BP1186" s="144"/>
      <c r="BQ1186" s="144"/>
      <c r="BR1186" s="144"/>
      <c r="BS1186" s="144"/>
      <c r="BT1186" s="144"/>
      <c r="BU1186" s="144"/>
      <c r="BV1186" s="144"/>
      <c r="BW1186" s="144"/>
      <c r="BX1186" s="144"/>
      <c r="BY1186" s="144"/>
      <c r="BZ1186" s="144"/>
      <c r="CA1186" s="144"/>
      <c r="CB1186" s="144"/>
      <c r="CC1186" s="144"/>
      <c r="CD1186" s="144"/>
      <c r="CE1186" s="144"/>
      <c r="CF1186" s="144"/>
      <c r="CG1186" s="144"/>
      <c r="CH1186" s="144"/>
      <c r="CI1186" s="144"/>
      <c r="CJ1186" s="144"/>
      <c r="CK1186" s="144"/>
      <c r="CL1186" s="144"/>
      <c r="CM1186" s="144"/>
      <c r="CN1186" s="144"/>
      <c r="CO1186" s="144"/>
      <c r="CP1186" s="144"/>
      <c r="CQ1186" s="144"/>
      <c r="CR1186" s="144"/>
      <c r="CS1186" s="144"/>
      <c r="CT1186" s="144"/>
      <c r="CU1186" s="144"/>
      <c r="CV1186" s="144"/>
      <c r="CW1186" s="144"/>
      <c r="CX1186" s="144"/>
      <c r="CY1186" s="144"/>
      <c r="CZ1186" s="144"/>
      <c r="DA1186" s="144"/>
      <c r="DB1186" s="144"/>
      <c r="DC1186" s="144"/>
      <c r="DD1186" s="144"/>
      <c r="DE1186" s="144"/>
      <c r="DF1186" s="144"/>
      <c r="DG1186" s="144"/>
      <c r="DH1186" s="144"/>
      <c r="DI1186" s="144"/>
      <c r="DJ1186" s="144"/>
      <c r="DK1186" s="144"/>
      <c r="DL1186" s="144"/>
      <c r="DM1186" s="144"/>
      <c r="DN1186" s="144"/>
      <c r="DO1186" s="144"/>
      <c r="DP1186" s="144"/>
      <c r="DQ1186" s="144"/>
      <c r="DR1186" s="144"/>
      <c r="DS1186" s="144"/>
      <c r="DT1186" s="144"/>
      <c r="DU1186" s="144"/>
      <c r="DV1186" s="144"/>
      <c r="DW1186" s="144"/>
      <c r="DX1186" s="144"/>
      <c r="DY1186" s="144"/>
      <c r="DZ1186" s="144"/>
      <c r="EA1186" s="144"/>
      <c r="EB1186" s="144"/>
      <c r="EC1186" s="144"/>
      <c r="ED1186" s="144"/>
      <c r="EE1186" s="144"/>
      <c r="EF1186" s="144"/>
      <c r="EG1186" s="144"/>
      <c r="EH1186" s="144"/>
      <c r="EI1186" s="144"/>
      <c r="EJ1186" s="144"/>
      <c r="EK1186" s="144"/>
      <c r="EL1186" s="144"/>
      <c r="EM1186" s="144"/>
      <c r="EN1186" s="144"/>
      <c r="EO1186" s="144"/>
      <c r="EP1186" s="144"/>
      <c r="EQ1186" s="144"/>
      <c r="ER1186" s="144"/>
      <c r="ES1186" s="144"/>
      <c r="ET1186" s="144"/>
      <c r="EU1186" s="144"/>
      <c r="EV1186" s="144"/>
      <c r="EW1186" s="144"/>
      <c r="EX1186" s="144"/>
      <c r="EY1186" s="144"/>
      <c r="EZ1186" s="144"/>
      <c r="FA1186" s="144"/>
      <c r="FB1186" s="144"/>
      <c r="FC1186" s="144"/>
      <c r="FD1186" s="144"/>
      <c r="FE1186" s="144"/>
      <c r="FF1186" s="144"/>
      <c r="FG1186" s="144"/>
      <c r="FH1186" s="144"/>
      <c r="FI1186" s="144"/>
      <c r="FJ1186" s="144"/>
      <c r="FK1186" s="144"/>
      <c r="FL1186" s="144"/>
      <c r="FM1186" s="144"/>
      <c r="FN1186" s="144"/>
      <c r="FO1186" s="144"/>
      <c r="FP1186" s="144"/>
      <c r="FQ1186" s="144"/>
      <c r="FR1186" s="144"/>
      <c r="FS1186" s="144"/>
      <c r="FT1186" s="144"/>
      <c r="FU1186" s="144"/>
      <c r="FV1186" s="144"/>
      <c r="FW1186" s="144"/>
      <c r="FX1186" s="144"/>
      <c r="FY1186" s="144"/>
      <c r="FZ1186" s="144"/>
      <c r="GA1186" s="144"/>
      <c r="GB1186" s="144"/>
      <c r="GC1186" s="144"/>
      <c r="GD1186" s="144"/>
      <c r="GE1186" s="144"/>
      <c r="GF1186" s="144"/>
      <c r="GG1186" s="144"/>
      <c r="GH1186" s="144"/>
      <c r="GI1186" s="144"/>
      <c r="GJ1186" s="144"/>
      <c r="GK1186" s="144"/>
      <c r="GL1186" s="144"/>
      <c r="GM1186" s="144"/>
      <c r="GN1186" s="144"/>
      <c r="GO1186" s="144"/>
      <c r="GP1186" s="144"/>
      <c r="GQ1186" s="144"/>
      <c r="GR1186" s="144"/>
      <c r="GS1186" s="144"/>
      <c r="GT1186" s="144"/>
      <c r="GU1186" s="144"/>
      <c r="GV1186" s="144"/>
      <c r="GW1186" s="144"/>
      <c r="GX1186" s="144"/>
      <c r="GY1186" s="144"/>
      <c r="GZ1186" s="144"/>
      <c r="HA1186" s="144"/>
      <c r="HB1186" s="144"/>
      <c r="HC1186" s="144"/>
      <c r="HD1186" s="144"/>
      <c r="HE1186" s="144"/>
      <c r="HF1186" s="144"/>
      <c r="HG1186" s="144"/>
      <c r="HH1186" s="144"/>
      <c r="HI1186" s="144"/>
      <c r="HJ1186" s="144"/>
      <c r="HK1186" s="144"/>
      <c r="HL1186" s="144"/>
      <c r="HM1186" s="144"/>
      <c r="HN1186" s="144"/>
      <c r="HO1186" s="144"/>
      <c r="HP1186" s="144"/>
      <c r="HQ1186" s="144"/>
      <c r="HR1186" s="144"/>
      <c r="HS1186" s="144"/>
      <c r="HT1186" s="144"/>
      <c r="HU1186" s="144"/>
      <c r="HV1186" s="144"/>
      <c r="HW1186" s="144"/>
      <c r="HX1186" s="144"/>
      <c r="HY1186" s="144"/>
      <c r="HZ1186" s="144"/>
      <c r="IA1186" s="144"/>
      <c r="IB1186" s="144"/>
      <c r="IC1186" s="144"/>
      <c r="ID1186" s="144"/>
      <c r="IE1186" s="144"/>
      <c r="IF1186" s="144"/>
      <c r="IG1186" s="144"/>
      <c r="IH1186" s="144"/>
      <c r="II1186" s="144"/>
      <c r="IJ1186" s="144"/>
      <c r="IK1186" s="144"/>
      <c r="IL1186" s="144"/>
      <c r="IM1186" s="144"/>
      <c r="IN1186" s="144"/>
      <c r="IO1186" s="144"/>
      <c r="IP1186" s="144"/>
      <c r="IQ1186" s="144"/>
      <c r="IR1186" s="144"/>
      <c r="IS1186" s="144"/>
      <c r="IT1186" s="144"/>
      <c r="IU1186" s="144"/>
      <c r="IV1186" s="144"/>
    </row>
    <row r="1187" spans="1:256" s="145" customFormat="1" ht="17.100000000000001" customHeight="1" x14ac:dyDescent="0.25">
      <c r="A1187" s="421"/>
      <c r="B1187" s="406"/>
      <c r="C1187" s="406"/>
      <c r="D1187" s="405" t="s">
        <v>43</v>
      </c>
      <c r="E1187" s="407">
        <v>43040</v>
      </c>
      <c r="F1187" s="407">
        <v>43220</v>
      </c>
      <c r="G1187" s="147" t="s">
        <v>154</v>
      </c>
      <c r="H1187" s="270">
        <f>27.5/2</f>
        <v>13.75</v>
      </c>
      <c r="I1187" s="402" t="s">
        <v>293</v>
      </c>
      <c r="J1187" s="412"/>
      <c r="K1187" s="144"/>
      <c r="L1187" s="144"/>
      <c r="M1187" s="144"/>
      <c r="N1187" s="144"/>
      <c r="O1187" s="144"/>
      <c r="P1187" s="144"/>
      <c r="Q1187" s="144"/>
      <c r="R1187" s="144"/>
      <c r="S1187" s="144"/>
      <c r="T1187" s="144"/>
      <c r="U1187" s="144"/>
      <c r="V1187" s="144"/>
      <c r="W1187" s="144"/>
      <c r="X1187" s="144"/>
      <c r="Y1187" s="144"/>
      <c r="Z1187" s="144"/>
      <c r="AA1187" s="144"/>
      <c r="AB1187" s="144"/>
      <c r="AC1187" s="144"/>
      <c r="AD1187" s="144"/>
      <c r="AE1187" s="144"/>
      <c r="AF1187" s="144"/>
      <c r="AG1187" s="144"/>
      <c r="AH1187" s="144"/>
      <c r="AI1187" s="144"/>
      <c r="AJ1187" s="144"/>
      <c r="AK1187" s="144"/>
      <c r="AL1187" s="144"/>
      <c r="AM1187" s="144"/>
      <c r="AN1187" s="144"/>
      <c r="AO1187" s="144"/>
      <c r="AP1187" s="144"/>
      <c r="AQ1187" s="144"/>
      <c r="AR1187" s="144"/>
      <c r="AS1187" s="144"/>
      <c r="AT1187" s="144"/>
      <c r="AU1187" s="144"/>
      <c r="AV1187" s="144"/>
      <c r="AW1187" s="144"/>
      <c r="AX1187" s="144"/>
      <c r="AY1187" s="144"/>
      <c r="AZ1187" s="144"/>
      <c r="BA1187" s="144"/>
      <c r="BB1187" s="144"/>
      <c r="BC1187" s="144"/>
      <c r="BD1187" s="144"/>
      <c r="BE1187" s="144"/>
      <c r="BF1187" s="144"/>
      <c r="BG1187" s="144"/>
      <c r="BH1187" s="144"/>
      <c r="BI1187" s="144"/>
      <c r="BJ1187" s="144"/>
      <c r="BK1187" s="144"/>
      <c r="BL1187" s="144"/>
      <c r="BM1187" s="144"/>
      <c r="BN1187" s="144"/>
      <c r="BO1187" s="144"/>
      <c r="BP1187" s="144"/>
      <c r="BQ1187" s="144"/>
      <c r="BR1187" s="144"/>
      <c r="BS1187" s="144"/>
      <c r="BT1187" s="144"/>
      <c r="BU1187" s="144"/>
      <c r="BV1187" s="144"/>
      <c r="BW1187" s="144"/>
      <c r="BX1187" s="144"/>
      <c r="BY1187" s="144"/>
      <c r="BZ1187" s="144"/>
      <c r="CA1187" s="144"/>
      <c r="CB1187" s="144"/>
      <c r="CC1187" s="144"/>
      <c r="CD1187" s="144"/>
      <c r="CE1187" s="144"/>
      <c r="CF1187" s="144"/>
      <c r="CG1187" s="144"/>
      <c r="CH1187" s="144"/>
      <c r="CI1187" s="144"/>
      <c r="CJ1187" s="144"/>
      <c r="CK1187" s="144"/>
      <c r="CL1187" s="144"/>
      <c r="CM1187" s="144"/>
      <c r="CN1187" s="144"/>
      <c r="CO1187" s="144"/>
      <c r="CP1187" s="144"/>
      <c r="CQ1187" s="144"/>
      <c r="CR1187" s="144"/>
      <c r="CS1187" s="144"/>
      <c r="CT1187" s="144"/>
      <c r="CU1187" s="144"/>
      <c r="CV1187" s="144"/>
      <c r="CW1187" s="144"/>
      <c r="CX1187" s="144"/>
      <c r="CY1187" s="144"/>
      <c r="CZ1187" s="144"/>
      <c r="DA1187" s="144"/>
      <c r="DB1187" s="144"/>
      <c r="DC1187" s="144"/>
      <c r="DD1187" s="144"/>
      <c r="DE1187" s="144"/>
      <c r="DF1187" s="144"/>
      <c r="DG1187" s="144"/>
      <c r="DH1187" s="144"/>
      <c r="DI1187" s="144"/>
      <c r="DJ1187" s="144"/>
      <c r="DK1187" s="144"/>
      <c r="DL1187" s="144"/>
      <c r="DM1187" s="144"/>
      <c r="DN1187" s="144"/>
      <c r="DO1187" s="144"/>
      <c r="DP1187" s="144"/>
      <c r="DQ1187" s="144"/>
      <c r="DR1187" s="144"/>
      <c r="DS1187" s="144"/>
      <c r="DT1187" s="144"/>
      <c r="DU1187" s="144"/>
      <c r="DV1187" s="144"/>
      <c r="DW1187" s="144"/>
      <c r="DX1187" s="144"/>
      <c r="DY1187" s="144"/>
      <c r="DZ1187" s="144"/>
      <c r="EA1187" s="144"/>
      <c r="EB1187" s="144"/>
      <c r="EC1187" s="144"/>
      <c r="ED1187" s="144"/>
      <c r="EE1187" s="144"/>
      <c r="EF1187" s="144"/>
      <c r="EG1187" s="144"/>
      <c r="EH1187" s="144"/>
      <c r="EI1187" s="144"/>
      <c r="EJ1187" s="144"/>
      <c r="EK1187" s="144"/>
      <c r="EL1187" s="144"/>
      <c r="EM1187" s="144"/>
      <c r="EN1187" s="144"/>
      <c r="EO1187" s="144"/>
      <c r="EP1187" s="144"/>
      <c r="EQ1187" s="144"/>
      <c r="ER1187" s="144"/>
      <c r="ES1187" s="144"/>
      <c r="ET1187" s="144"/>
      <c r="EU1187" s="144"/>
      <c r="EV1187" s="144"/>
      <c r="EW1187" s="144"/>
      <c r="EX1187" s="144"/>
      <c r="EY1187" s="144"/>
      <c r="EZ1187" s="144"/>
      <c r="FA1187" s="144"/>
      <c r="FB1187" s="144"/>
      <c r="FC1187" s="144"/>
      <c r="FD1187" s="144"/>
      <c r="FE1187" s="144"/>
      <c r="FF1187" s="144"/>
      <c r="FG1187" s="144"/>
      <c r="FH1187" s="144"/>
      <c r="FI1187" s="144"/>
      <c r="FJ1187" s="144"/>
      <c r="FK1187" s="144"/>
      <c r="FL1187" s="144"/>
      <c r="FM1187" s="144"/>
      <c r="FN1187" s="144"/>
      <c r="FO1187" s="144"/>
      <c r="FP1187" s="144"/>
      <c r="FQ1187" s="144"/>
      <c r="FR1187" s="144"/>
      <c r="FS1187" s="144"/>
      <c r="FT1187" s="144"/>
      <c r="FU1187" s="144"/>
      <c r="FV1187" s="144"/>
      <c r="FW1187" s="144"/>
      <c r="FX1187" s="144"/>
      <c r="FY1187" s="144"/>
      <c r="FZ1187" s="144"/>
      <c r="GA1187" s="144"/>
      <c r="GB1187" s="144"/>
      <c r="GC1187" s="144"/>
      <c r="GD1187" s="144"/>
      <c r="GE1187" s="144"/>
      <c r="GF1187" s="144"/>
      <c r="GG1187" s="144"/>
      <c r="GH1187" s="144"/>
      <c r="GI1187" s="144"/>
      <c r="GJ1187" s="144"/>
      <c r="GK1187" s="144"/>
      <c r="GL1187" s="144"/>
      <c r="GM1187" s="144"/>
      <c r="GN1187" s="144"/>
      <c r="GO1187" s="144"/>
      <c r="GP1187" s="144"/>
      <c r="GQ1187" s="144"/>
      <c r="GR1187" s="144"/>
      <c r="GS1187" s="144"/>
      <c r="GT1187" s="144"/>
      <c r="GU1187" s="144"/>
      <c r="GV1187" s="144"/>
      <c r="GW1187" s="144"/>
      <c r="GX1187" s="144"/>
      <c r="GY1187" s="144"/>
      <c r="GZ1187" s="144"/>
      <c r="HA1187" s="144"/>
      <c r="HB1187" s="144"/>
      <c r="HC1187" s="144"/>
      <c r="HD1187" s="144"/>
      <c r="HE1187" s="144"/>
      <c r="HF1187" s="144"/>
      <c r="HG1187" s="144"/>
      <c r="HH1187" s="144"/>
      <c r="HI1187" s="144"/>
      <c r="HJ1187" s="144"/>
      <c r="HK1187" s="144"/>
      <c r="HL1187" s="144"/>
      <c r="HM1187" s="144"/>
      <c r="HN1187" s="144"/>
      <c r="HO1187" s="144"/>
      <c r="HP1187" s="144"/>
      <c r="HQ1187" s="144"/>
      <c r="HR1187" s="144"/>
      <c r="HS1187" s="144"/>
      <c r="HT1187" s="144"/>
      <c r="HU1187" s="144"/>
      <c r="HV1187" s="144"/>
      <c r="HW1187" s="144"/>
      <c r="HX1187" s="144"/>
      <c r="HY1187" s="144"/>
      <c r="HZ1187" s="144"/>
      <c r="IA1187" s="144"/>
      <c r="IB1187" s="144"/>
      <c r="IC1187" s="144"/>
      <c r="ID1187" s="144"/>
      <c r="IE1187" s="144"/>
      <c r="IF1187" s="144"/>
      <c r="IG1187" s="144"/>
      <c r="IH1187" s="144"/>
      <c r="II1187" s="144"/>
      <c r="IJ1187" s="144"/>
      <c r="IK1187" s="144"/>
      <c r="IL1187" s="144"/>
      <c r="IM1187" s="144"/>
      <c r="IN1187" s="144"/>
      <c r="IO1187" s="144"/>
      <c r="IP1187" s="144"/>
      <c r="IQ1187" s="144"/>
      <c r="IR1187" s="144"/>
      <c r="IS1187" s="144"/>
      <c r="IT1187" s="144"/>
      <c r="IU1187" s="144"/>
      <c r="IV1187" s="144"/>
    </row>
    <row r="1188" spans="1:256" s="145" customFormat="1" ht="17.100000000000001" customHeight="1" x14ac:dyDescent="0.25">
      <c r="A1188" s="421"/>
      <c r="B1188" s="406"/>
      <c r="C1188" s="406"/>
      <c r="D1188" s="406"/>
      <c r="E1188" s="408"/>
      <c r="F1188" s="408"/>
      <c r="G1188" s="142" t="s">
        <v>153</v>
      </c>
      <c r="H1188" s="271" t="e">
        <f>NA()</f>
        <v>#N/A</v>
      </c>
      <c r="I1188" s="403"/>
      <c r="J1188" s="412"/>
      <c r="K1188" s="144"/>
      <c r="L1188" s="144"/>
      <c r="M1188" s="144"/>
      <c r="N1188" s="144"/>
      <c r="O1188" s="144"/>
      <c r="P1188" s="144"/>
      <c r="Q1188" s="144"/>
      <c r="R1188" s="144"/>
      <c r="S1188" s="144"/>
      <c r="T1188" s="144"/>
      <c r="U1188" s="144"/>
      <c r="V1188" s="144"/>
      <c r="W1188" s="144"/>
      <c r="X1188" s="144"/>
      <c r="Y1188" s="144"/>
      <c r="Z1188" s="144"/>
      <c r="AA1188" s="144"/>
      <c r="AB1188" s="144"/>
      <c r="AC1188" s="144"/>
      <c r="AD1188" s="144"/>
      <c r="AE1188" s="144"/>
      <c r="AF1188" s="144"/>
      <c r="AG1188" s="144"/>
      <c r="AH1188" s="144"/>
      <c r="AI1188" s="144"/>
      <c r="AJ1188" s="144"/>
      <c r="AK1188" s="144"/>
      <c r="AL1188" s="144"/>
      <c r="AM1188" s="144"/>
      <c r="AN1188" s="144"/>
      <c r="AO1188" s="144"/>
      <c r="AP1188" s="144"/>
      <c r="AQ1188" s="144"/>
      <c r="AR1188" s="144"/>
      <c r="AS1188" s="144"/>
      <c r="AT1188" s="144"/>
      <c r="AU1188" s="144"/>
      <c r="AV1188" s="144"/>
      <c r="AW1188" s="144"/>
      <c r="AX1188" s="144"/>
      <c r="AY1188" s="144"/>
      <c r="AZ1188" s="144"/>
      <c r="BA1188" s="144"/>
      <c r="BB1188" s="144"/>
      <c r="BC1188" s="144"/>
      <c r="BD1188" s="144"/>
      <c r="BE1188" s="144"/>
      <c r="BF1188" s="144"/>
      <c r="BG1188" s="144"/>
      <c r="BH1188" s="144"/>
      <c r="BI1188" s="144"/>
      <c r="BJ1188" s="144"/>
      <c r="BK1188" s="144"/>
      <c r="BL1188" s="144"/>
      <c r="BM1188" s="144"/>
      <c r="BN1188" s="144"/>
      <c r="BO1188" s="144"/>
      <c r="BP1188" s="144"/>
      <c r="BQ1188" s="144"/>
      <c r="BR1188" s="144"/>
      <c r="BS1188" s="144"/>
      <c r="BT1188" s="144"/>
      <c r="BU1188" s="144"/>
      <c r="BV1188" s="144"/>
      <c r="BW1188" s="144"/>
      <c r="BX1188" s="144"/>
      <c r="BY1188" s="144"/>
      <c r="BZ1188" s="144"/>
      <c r="CA1188" s="144"/>
      <c r="CB1188" s="144"/>
      <c r="CC1188" s="144"/>
      <c r="CD1188" s="144"/>
      <c r="CE1188" s="144"/>
      <c r="CF1188" s="144"/>
      <c r="CG1188" s="144"/>
      <c r="CH1188" s="144"/>
      <c r="CI1188" s="144"/>
      <c r="CJ1188" s="144"/>
      <c r="CK1188" s="144"/>
      <c r="CL1188" s="144"/>
      <c r="CM1188" s="144"/>
      <c r="CN1188" s="144"/>
      <c r="CO1188" s="144"/>
      <c r="CP1188" s="144"/>
      <c r="CQ1188" s="144"/>
      <c r="CR1188" s="144"/>
      <c r="CS1188" s="144"/>
      <c r="CT1188" s="144"/>
      <c r="CU1188" s="144"/>
      <c r="CV1188" s="144"/>
      <c r="CW1188" s="144"/>
      <c r="CX1188" s="144"/>
      <c r="CY1188" s="144"/>
      <c r="CZ1188" s="144"/>
      <c r="DA1188" s="144"/>
      <c r="DB1188" s="144"/>
      <c r="DC1188" s="144"/>
      <c r="DD1188" s="144"/>
      <c r="DE1188" s="144"/>
      <c r="DF1188" s="144"/>
      <c r="DG1188" s="144"/>
      <c r="DH1188" s="144"/>
      <c r="DI1188" s="144"/>
      <c r="DJ1188" s="144"/>
      <c r="DK1188" s="144"/>
      <c r="DL1188" s="144"/>
      <c r="DM1188" s="144"/>
      <c r="DN1188" s="144"/>
      <c r="DO1188" s="144"/>
      <c r="DP1188" s="144"/>
      <c r="DQ1188" s="144"/>
      <c r="DR1188" s="144"/>
      <c r="DS1188" s="144"/>
      <c r="DT1188" s="144"/>
      <c r="DU1188" s="144"/>
      <c r="DV1188" s="144"/>
      <c r="DW1188" s="144"/>
      <c r="DX1188" s="144"/>
      <c r="DY1188" s="144"/>
      <c r="DZ1188" s="144"/>
      <c r="EA1188" s="144"/>
      <c r="EB1188" s="144"/>
      <c r="EC1188" s="144"/>
      <c r="ED1188" s="144"/>
      <c r="EE1188" s="144"/>
      <c r="EF1188" s="144"/>
      <c r="EG1188" s="144"/>
      <c r="EH1188" s="144"/>
      <c r="EI1188" s="144"/>
      <c r="EJ1188" s="144"/>
      <c r="EK1188" s="144"/>
      <c r="EL1188" s="144"/>
      <c r="EM1188" s="144"/>
      <c r="EN1188" s="144"/>
      <c r="EO1188" s="144"/>
      <c r="EP1188" s="144"/>
      <c r="EQ1188" s="144"/>
      <c r="ER1188" s="144"/>
      <c r="ES1188" s="144"/>
      <c r="ET1188" s="144"/>
      <c r="EU1188" s="144"/>
      <c r="EV1188" s="144"/>
      <c r="EW1188" s="144"/>
      <c r="EX1188" s="144"/>
      <c r="EY1188" s="144"/>
      <c r="EZ1188" s="144"/>
      <c r="FA1188" s="144"/>
      <c r="FB1188" s="144"/>
      <c r="FC1188" s="144"/>
      <c r="FD1188" s="144"/>
      <c r="FE1188" s="144"/>
      <c r="FF1188" s="144"/>
      <c r="FG1188" s="144"/>
      <c r="FH1188" s="144"/>
      <c r="FI1188" s="144"/>
      <c r="FJ1188" s="144"/>
      <c r="FK1188" s="144"/>
      <c r="FL1188" s="144"/>
      <c r="FM1188" s="144"/>
      <c r="FN1188" s="144"/>
      <c r="FO1188" s="144"/>
      <c r="FP1188" s="144"/>
      <c r="FQ1188" s="144"/>
      <c r="FR1188" s="144"/>
      <c r="FS1188" s="144"/>
      <c r="FT1188" s="144"/>
      <c r="FU1188" s="144"/>
      <c r="FV1188" s="144"/>
      <c r="FW1188" s="144"/>
      <c r="FX1188" s="144"/>
      <c r="FY1188" s="144"/>
      <c r="FZ1188" s="144"/>
      <c r="GA1188" s="144"/>
      <c r="GB1188" s="144"/>
      <c r="GC1188" s="144"/>
      <c r="GD1188" s="144"/>
      <c r="GE1188" s="144"/>
      <c r="GF1188" s="144"/>
      <c r="GG1188" s="144"/>
      <c r="GH1188" s="144"/>
      <c r="GI1188" s="144"/>
      <c r="GJ1188" s="144"/>
      <c r="GK1188" s="144"/>
      <c r="GL1188" s="144"/>
      <c r="GM1188" s="144"/>
      <c r="GN1188" s="144"/>
      <c r="GO1188" s="144"/>
      <c r="GP1188" s="144"/>
      <c r="GQ1188" s="144"/>
      <c r="GR1188" s="144"/>
      <c r="GS1188" s="144"/>
      <c r="GT1188" s="144"/>
      <c r="GU1188" s="144"/>
      <c r="GV1188" s="144"/>
      <c r="GW1188" s="144"/>
      <c r="GX1188" s="144"/>
      <c r="GY1188" s="144"/>
      <c r="GZ1188" s="144"/>
      <c r="HA1188" s="144"/>
      <c r="HB1188" s="144"/>
      <c r="HC1188" s="144"/>
      <c r="HD1188" s="144"/>
      <c r="HE1188" s="144"/>
      <c r="HF1188" s="144"/>
      <c r="HG1188" s="144"/>
      <c r="HH1188" s="144"/>
      <c r="HI1188" s="144"/>
      <c r="HJ1188" s="144"/>
      <c r="HK1188" s="144"/>
      <c r="HL1188" s="144"/>
      <c r="HM1188" s="144"/>
      <c r="HN1188" s="144"/>
      <c r="HO1188" s="144"/>
      <c r="HP1188" s="144"/>
      <c r="HQ1188" s="144"/>
      <c r="HR1188" s="144"/>
      <c r="HS1188" s="144"/>
      <c r="HT1188" s="144"/>
      <c r="HU1188" s="144"/>
      <c r="HV1188" s="144"/>
      <c r="HW1188" s="144"/>
      <c r="HX1188" s="144"/>
      <c r="HY1188" s="144"/>
      <c r="HZ1188" s="144"/>
      <c r="IA1188" s="144"/>
      <c r="IB1188" s="144"/>
      <c r="IC1188" s="144"/>
      <c r="ID1188" s="144"/>
      <c r="IE1188" s="144"/>
      <c r="IF1188" s="144"/>
      <c r="IG1188" s="144"/>
      <c r="IH1188" s="144"/>
      <c r="II1188" s="144"/>
      <c r="IJ1188" s="144"/>
      <c r="IK1188" s="144"/>
      <c r="IL1188" s="144"/>
      <c r="IM1188" s="144"/>
      <c r="IN1188" s="144"/>
      <c r="IO1188" s="144"/>
      <c r="IP1188" s="144"/>
      <c r="IQ1188" s="144"/>
      <c r="IR1188" s="144"/>
      <c r="IS1188" s="144"/>
      <c r="IT1188" s="144"/>
      <c r="IU1188" s="144"/>
      <c r="IV1188" s="144"/>
    </row>
    <row r="1189" spans="1:256" s="145" customFormat="1" ht="17.100000000000001" customHeight="1" x14ac:dyDescent="0.25">
      <c r="A1189" s="421"/>
      <c r="B1189" s="406"/>
      <c r="C1189" s="406"/>
      <c r="D1189" s="406"/>
      <c r="E1189" s="408"/>
      <c r="F1189" s="408"/>
      <c r="G1189" s="142" t="s">
        <v>40</v>
      </c>
      <c r="H1189" s="271">
        <f>484/2+27.5</f>
        <v>269.5</v>
      </c>
      <c r="I1189" s="403"/>
      <c r="J1189" s="412"/>
      <c r="K1189" s="144"/>
      <c r="L1189" s="144"/>
      <c r="M1189" s="144"/>
      <c r="N1189" s="144"/>
      <c r="O1189" s="144"/>
      <c r="P1189" s="144"/>
      <c r="Q1189" s="144"/>
      <c r="R1189" s="144"/>
      <c r="S1189" s="144"/>
      <c r="T1189" s="144"/>
      <c r="U1189" s="144"/>
      <c r="V1189" s="144"/>
      <c r="W1189" s="144"/>
      <c r="X1189" s="144"/>
      <c r="Y1189" s="144"/>
      <c r="Z1189" s="144"/>
      <c r="AA1189" s="144"/>
      <c r="AB1189" s="144"/>
      <c r="AC1189" s="144"/>
      <c r="AD1189" s="144"/>
      <c r="AE1189" s="144"/>
      <c r="AF1189" s="144"/>
      <c r="AG1189" s="144"/>
      <c r="AH1189" s="144"/>
      <c r="AI1189" s="144"/>
      <c r="AJ1189" s="144"/>
      <c r="AK1189" s="144"/>
      <c r="AL1189" s="144"/>
      <c r="AM1189" s="144"/>
      <c r="AN1189" s="144"/>
      <c r="AO1189" s="144"/>
      <c r="AP1189" s="144"/>
      <c r="AQ1189" s="144"/>
      <c r="AR1189" s="144"/>
      <c r="AS1189" s="144"/>
      <c r="AT1189" s="144"/>
      <c r="AU1189" s="144"/>
      <c r="AV1189" s="144"/>
      <c r="AW1189" s="144"/>
      <c r="AX1189" s="144"/>
      <c r="AY1189" s="144"/>
      <c r="AZ1189" s="144"/>
      <c r="BA1189" s="144"/>
      <c r="BB1189" s="144"/>
      <c r="BC1189" s="144"/>
      <c r="BD1189" s="144"/>
      <c r="BE1189" s="144"/>
      <c r="BF1189" s="144"/>
      <c r="BG1189" s="144"/>
      <c r="BH1189" s="144"/>
      <c r="BI1189" s="144"/>
      <c r="BJ1189" s="144"/>
      <c r="BK1189" s="144"/>
      <c r="BL1189" s="144"/>
      <c r="BM1189" s="144"/>
      <c r="BN1189" s="144"/>
      <c r="BO1189" s="144"/>
      <c r="BP1189" s="144"/>
      <c r="BQ1189" s="144"/>
      <c r="BR1189" s="144"/>
      <c r="BS1189" s="144"/>
      <c r="BT1189" s="144"/>
      <c r="BU1189" s="144"/>
      <c r="BV1189" s="144"/>
      <c r="BW1189" s="144"/>
      <c r="BX1189" s="144"/>
      <c r="BY1189" s="144"/>
      <c r="BZ1189" s="144"/>
      <c r="CA1189" s="144"/>
      <c r="CB1189" s="144"/>
      <c r="CC1189" s="144"/>
      <c r="CD1189" s="144"/>
      <c r="CE1189" s="144"/>
      <c r="CF1189" s="144"/>
      <c r="CG1189" s="144"/>
      <c r="CH1189" s="144"/>
      <c r="CI1189" s="144"/>
      <c r="CJ1189" s="144"/>
      <c r="CK1189" s="144"/>
      <c r="CL1189" s="144"/>
      <c r="CM1189" s="144"/>
      <c r="CN1189" s="144"/>
      <c r="CO1189" s="144"/>
      <c r="CP1189" s="144"/>
      <c r="CQ1189" s="144"/>
      <c r="CR1189" s="144"/>
      <c r="CS1189" s="144"/>
      <c r="CT1189" s="144"/>
      <c r="CU1189" s="144"/>
      <c r="CV1189" s="144"/>
      <c r="CW1189" s="144"/>
      <c r="CX1189" s="144"/>
      <c r="CY1189" s="144"/>
      <c r="CZ1189" s="144"/>
      <c r="DA1189" s="144"/>
      <c r="DB1189" s="144"/>
      <c r="DC1189" s="144"/>
      <c r="DD1189" s="144"/>
      <c r="DE1189" s="144"/>
      <c r="DF1189" s="144"/>
      <c r="DG1189" s="144"/>
      <c r="DH1189" s="144"/>
      <c r="DI1189" s="144"/>
      <c r="DJ1189" s="144"/>
      <c r="DK1189" s="144"/>
      <c r="DL1189" s="144"/>
      <c r="DM1189" s="144"/>
      <c r="DN1189" s="144"/>
      <c r="DO1189" s="144"/>
      <c r="DP1189" s="144"/>
      <c r="DQ1189" s="144"/>
      <c r="DR1189" s="144"/>
      <c r="DS1189" s="144"/>
      <c r="DT1189" s="144"/>
      <c r="DU1189" s="144"/>
      <c r="DV1189" s="144"/>
      <c r="DW1189" s="144"/>
      <c r="DX1189" s="144"/>
      <c r="DY1189" s="144"/>
      <c r="DZ1189" s="144"/>
      <c r="EA1189" s="144"/>
      <c r="EB1189" s="144"/>
      <c r="EC1189" s="144"/>
      <c r="ED1189" s="144"/>
      <c r="EE1189" s="144"/>
      <c r="EF1189" s="144"/>
      <c r="EG1189" s="144"/>
      <c r="EH1189" s="144"/>
      <c r="EI1189" s="144"/>
      <c r="EJ1189" s="144"/>
      <c r="EK1189" s="144"/>
      <c r="EL1189" s="144"/>
      <c r="EM1189" s="144"/>
      <c r="EN1189" s="144"/>
      <c r="EO1189" s="144"/>
      <c r="EP1189" s="144"/>
      <c r="EQ1189" s="144"/>
      <c r="ER1189" s="144"/>
      <c r="ES1189" s="144"/>
      <c r="ET1189" s="144"/>
      <c r="EU1189" s="144"/>
      <c r="EV1189" s="144"/>
      <c r="EW1189" s="144"/>
      <c r="EX1189" s="144"/>
      <c r="EY1189" s="144"/>
      <c r="EZ1189" s="144"/>
      <c r="FA1189" s="144"/>
      <c r="FB1189" s="144"/>
      <c r="FC1189" s="144"/>
      <c r="FD1189" s="144"/>
      <c r="FE1189" s="144"/>
      <c r="FF1189" s="144"/>
      <c r="FG1189" s="144"/>
      <c r="FH1189" s="144"/>
      <c r="FI1189" s="144"/>
      <c r="FJ1189" s="144"/>
      <c r="FK1189" s="144"/>
      <c r="FL1189" s="144"/>
      <c r="FM1189" s="144"/>
      <c r="FN1189" s="144"/>
      <c r="FO1189" s="144"/>
      <c r="FP1189" s="144"/>
      <c r="FQ1189" s="144"/>
      <c r="FR1189" s="144"/>
      <c r="FS1189" s="144"/>
      <c r="FT1189" s="144"/>
      <c r="FU1189" s="144"/>
      <c r="FV1189" s="144"/>
      <c r="FW1189" s="144"/>
      <c r="FX1189" s="144"/>
      <c r="FY1189" s="144"/>
      <c r="FZ1189" s="144"/>
      <c r="GA1189" s="144"/>
      <c r="GB1189" s="144"/>
      <c r="GC1189" s="144"/>
      <c r="GD1189" s="144"/>
      <c r="GE1189" s="144"/>
      <c r="GF1189" s="144"/>
      <c r="GG1189" s="144"/>
      <c r="GH1189" s="144"/>
      <c r="GI1189" s="144"/>
      <c r="GJ1189" s="144"/>
      <c r="GK1189" s="144"/>
      <c r="GL1189" s="144"/>
      <c r="GM1189" s="144"/>
      <c r="GN1189" s="144"/>
      <c r="GO1189" s="144"/>
      <c r="GP1189" s="144"/>
      <c r="GQ1189" s="144"/>
      <c r="GR1189" s="144"/>
      <c r="GS1189" s="144"/>
      <c r="GT1189" s="144"/>
      <c r="GU1189" s="144"/>
      <c r="GV1189" s="144"/>
      <c r="GW1189" s="144"/>
      <c r="GX1189" s="144"/>
      <c r="GY1189" s="144"/>
      <c r="GZ1189" s="144"/>
      <c r="HA1189" s="144"/>
      <c r="HB1189" s="144"/>
      <c r="HC1189" s="144"/>
      <c r="HD1189" s="144"/>
      <c r="HE1189" s="144"/>
      <c r="HF1189" s="144"/>
      <c r="HG1189" s="144"/>
      <c r="HH1189" s="144"/>
      <c r="HI1189" s="144"/>
      <c r="HJ1189" s="144"/>
      <c r="HK1189" s="144"/>
      <c r="HL1189" s="144"/>
      <c r="HM1189" s="144"/>
      <c r="HN1189" s="144"/>
      <c r="HO1189" s="144"/>
      <c r="HP1189" s="144"/>
      <c r="HQ1189" s="144"/>
      <c r="HR1189" s="144"/>
      <c r="HS1189" s="144"/>
      <c r="HT1189" s="144"/>
      <c r="HU1189" s="144"/>
      <c r="HV1189" s="144"/>
      <c r="HW1189" s="144"/>
      <c r="HX1189" s="144"/>
      <c r="HY1189" s="144"/>
      <c r="HZ1189" s="144"/>
      <c r="IA1189" s="144"/>
      <c r="IB1189" s="144"/>
      <c r="IC1189" s="144"/>
      <c r="ID1189" s="144"/>
      <c r="IE1189" s="144"/>
      <c r="IF1189" s="144"/>
      <c r="IG1189" s="144"/>
      <c r="IH1189" s="144"/>
      <c r="II1189" s="144"/>
      <c r="IJ1189" s="144"/>
      <c r="IK1189" s="144"/>
      <c r="IL1189" s="144"/>
      <c r="IM1189" s="144"/>
      <c r="IN1189" s="144"/>
      <c r="IO1189" s="144"/>
      <c r="IP1189" s="144"/>
      <c r="IQ1189" s="144"/>
      <c r="IR1189" s="144"/>
      <c r="IS1189" s="144"/>
      <c r="IT1189" s="144"/>
      <c r="IU1189" s="144"/>
      <c r="IV1189" s="144"/>
    </row>
    <row r="1190" spans="1:256" s="145" customFormat="1" ht="17.100000000000001" customHeight="1" x14ac:dyDescent="0.25">
      <c r="A1190" s="421"/>
      <c r="B1190" s="406"/>
      <c r="C1190" s="406"/>
      <c r="D1190" s="406"/>
      <c r="E1190" s="408"/>
      <c r="F1190" s="408"/>
      <c r="G1190" s="142" t="s">
        <v>39</v>
      </c>
      <c r="H1190" s="272">
        <f>484+27.5</f>
        <v>511.5</v>
      </c>
      <c r="I1190" s="403"/>
      <c r="J1190" s="412"/>
      <c r="K1190" s="144"/>
      <c r="L1190" s="144"/>
      <c r="M1190" s="144"/>
      <c r="N1190" s="144"/>
      <c r="O1190" s="144"/>
      <c r="P1190" s="144"/>
      <c r="Q1190" s="144"/>
      <c r="R1190" s="144"/>
      <c r="S1190" s="144"/>
      <c r="T1190" s="144"/>
      <c r="U1190" s="144"/>
      <c r="V1190" s="144"/>
      <c r="W1190" s="144"/>
      <c r="X1190" s="144"/>
      <c r="Y1190" s="144"/>
      <c r="Z1190" s="144"/>
      <c r="AA1190" s="144"/>
      <c r="AB1190" s="144"/>
      <c r="AC1190" s="144"/>
      <c r="AD1190" s="144"/>
      <c r="AE1190" s="144"/>
      <c r="AF1190" s="144"/>
      <c r="AG1190" s="144"/>
      <c r="AH1190" s="144"/>
      <c r="AI1190" s="144"/>
      <c r="AJ1190" s="144"/>
      <c r="AK1190" s="144"/>
      <c r="AL1190" s="144"/>
      <c r="AM1190" s="144"/>
      <c r="AN1190" s="144"/>
      <c r="AO1190" s="144"/>
      <c r="AP1190" s="144"/>
      <c r="AQ1190" s="144"/>
      <c r="AR1190" s="144"/>
      <c r="AS1190" s="144"/>
      <c r="AT1190" s="144"/>
      <c r="AU1190" s="144"/>
      <c r="AV1190" s="144"/>
      <c r="AW1190" s="144"/>
      <c r="AX1190" s="144"/>
      <c r="AY1190" s="144"/>
      <c r="AZ1190" s="144"/>
      <c r="BA1190" s="144"/>
      <c r="BB1190" s="144"/>
      <c r="BC1190" s="144"/>
      <c r="BD1190" s="144"/>
      <c r="BE1190" s="144"/>
      <c r="BF1190" s="144"/>
      <c r="BG1190" s="144"/>
      <c r="BH1190" s="144"/>
      <c r="BI1190" s="144"/>
      <c r="BJ1190" s="144"/>
      <c r="BK1190" s="144"/>
      <c r="BL1190" s="144"/>
      <c r="BM1190" s="144"/>
      <c r="BN1190" s="144"/>
      <c r="BO1190" s="144"/>
      <c r="BP1190" s="144"/>
      <c r="BQ1190" s="144"/>
      <c r="BR1190" s="144"/>
      <c r="BS1190" s="144"/>
      <c r="BT1190" s="144"/>
      <c r="BU1190" s="144"/>
      <c r="BV1190" s="144"/>
      <c r="BW1190" s="144"/>
      <c r="BX1190" s="144"/>
      <c r="BY1190" s="144"/>
      <c r="BZ1190" s="144"/>
      <c r="CA1190" s="144"/>
      <c r="CB1190" s="144"/>
      <c r="CC1190" s="144"/>
      <c r="CD1190" s="144"/>
      <c r="CE1190" s="144"/>
      <c r="CF1190" s="144"/>
      <c r="CG1190" s="144"/>
      <c r="CH1190" s="144"/>
      <c r="CI1190" s="144"/>
      <c r="CJ1190" s="144"/>
      <c r="CK1190" s="144"/>
      <c r="CL1190" s="144"/>
      <c r="CM1190" s="144"/>
      <c r="CN1190" s="144"/>
      <c r="CO1190" s="144"/>
      <c r="CP1190" s="144"/>
      <c r="CQ1190" s="144"/>
      <c r="CR1190" s="144"/>
      <c r="CS1190" s="144"/>
      <c r="CT1190" s="144"/>
      <c r="CU1190" s="144"/>
      <c r="CV1190" s="144"/>
      <c r="CW1190" s="144"/>
      <c r="CX1190" s="144"/>
      <c r="CY1190" s="144"/>
      <c r="CZ1190" s="144"/>
      <c r="DA1190" s="144"/>
      <c r="DB1190" s="144"/>
      <c r="DC1190" s="144"/>
      <c r="DD1190" s="144"/>
      <c r="DE1190" s="144"/>
      <c r="DF1190" s="144"/>
      <c r="DG1190" s="144"/>
      <c r="DH1190" s="144"/>
      <c r="DI1190" s="144"/>
      <c r="DJ1190" s="144"/>
      <c r="DK1190" s="144"/>
      <c r="DL1190" s="144"/>
      <c r="DM1190" s="144"/>
      <c r="DN1190" s="144"/>
      <c r="DO1190" s="144"/>
      <c r="DP1190" s="144"/>
      <c r="DQ1190" s="144"/>
      <c r="DR1190" s="144"/>
      <c r="DS1190" s="144"/>
      <c r="DT1190" s="144"/>
      <c r="DU1190" s="144"/>
      <c r="DV1190" s="144"/>
      <c r="DW1190" s="144"/>
      <c r="DX1190" s="144"/>
      <c r="DY1190" s="144"/>
      <c r="DZ1190" s="144"/>
      <c r="EA1190" s="144"/>
      <c r="EB1190" s="144"/>
      <c r="EC1190" s="144"/>
      <c r="ED1190" s="144"/>
      <c r="EE1190" s="144"/>
      <c r="EF1190" s="144"/>
      <c r="EG1190" s="144"/>
      <c r="EH1190" s="144"/>
      <c r="EI1190" s="144"/>
      <c r="EJ1190" s="144"/>
      <c r="EK1190" s="144"/>
      <c r="EL1190" s="144"/>
      <c r="EM1190" s="144"/>
      <c r="EN1190" s="144"/>
      <c r="EO1190" s="144"/>
      <c r="EP1190" s="144"/>
      <c r="EQ1190" s="144"/>
      <c r="ER1190" s="144"/>
      <c r="ES1190" s="144"/>
      <c r="ET1190" s="144"/>
      <c r="EU1190" s="144"/>
      <c r="EV1190" s="144"/>
      <c r="EW1190" s="144"/>
      <c r="EX1190" s="144"/>
      <c r="EY1190" s="144"/>
      <c r="EZ1190" s="144"/>
      <c r="FA1190" s="144"/>
      <c r="FB1190" s="144"/>
      <c r="FC1190" s="144"/>
      <c r="FD1190" s="144"/>
      <c r="FE1190" s="144"/>
      <c r="FF1190" s="144"/>
      <c r="FG1190" s="144"/>
      <c r="FH1190" s="144"/>
      <c r="FI1190" s="144"/>
      <c r="FJ1190" s="144"/>
      <c r="FK1190" s="144"/>
      <c r="FL1190" s="144"/>
      <c r="FM1190" s="144"/>
      <c r="FN1190" s="144"/>
      <c r="FO1190" s="144"/>
      <c r="FP1190" s="144"/>
      <c r="FQ1190" s="144"/>
      <c r="FR1190" s="144"/>
      <c r="FS1190" s="144"/>
      <c r="FT1190" s="144"/>
      <c r="FU1190" s="144"/>
      <c r="FV1190" s="144"/>
      <c r="FW1190" s="144"/>
      <c r="FX1190" s="144"/>
      <c r="FY1190" s="144"/>
      <c r="FZ1190" s="144"/>
      <c r="GA1190" s="144"/>
      <c r="GB1190" s="144"/>
      <c r="GC1190" s="144"/>
      <c r="GD1190" s="144"/>
      <c r="GE1190" s="144"/>
      <c r="GF1190" s="144"/>
      <c r="GG1190" s="144"/>
      <c r="GH1190" s="144"/>
      <c r="GI1190" s="144"/>
      <c r="GJ1190" s="144"/>
      <c r="GK1190" s="144"/>
      <c r="GL1190" s="144"/>
      <c r="GM1190" s="144"/>
      <c r="GN1190" s="144"/>
      <c r="GO1190" s="144"/>
      <c r="GP1190" s="144"/>
      <c r="GQ1190" s="144"/>
      <c r="GR1190" s="144"/>
      <c r="GS1190" s="144"/>
      <c r="GT1190" s="144"/>
      <c r="GU1190" s="144"/>
      <c r="GV1190" s="144"/>
      <c r="GW1190" s="144"/>
      <c r="GX1190" s="144"/>
      <c r="GY1190" s="144"/>
      <c r="GZ1190" s="144"/>
      <c r="HA1190" s="144"/>
      <c r="HB1190" s="144"/>
      <c r="HC1190" s="144"/>
      <c r="HD1190" s="144"/>
      <c r="HE1190" s="144"/>
      <c r="HF1190" s="144"/>
      <c r="HG1190" s="144"/>
      <c r="HH1190" s="144"/>
      <c r="HI1190" s="144"/>
      <c r="HJ1190" s="144"/>
      <c r="HK1190" s="144"/>
      <c r="HL1190" s="144"/>
      <c r="HM1190" s="144"/>
      <c r="HN1190" s="144"/>
      <c r="HO1190" s="144"/>
      <c r="HP1190" s="144"/>
      <c r="HQ1190" s="144"/>
      <c r="HR1190" s="144"/>
      <c r="HS1190" s="144"/>
      <c r="HT1190" s="144"/>
      <c r="HU1190" s="144"/>
      <c r="HV1190" s="144"/>
      <c r="HW1190" s="144"/>
      <c r="HX1190" s="144"/>
      <c r="HY1190" s="144"/>
      <c r="HZ1190" s="144"/>
      <c r="IA1190" s="144"/>
      <c r="IB1190" s="144"/>
      <c r="IC1190" s="144"/>
      <c r="ID1190" s="144"/>
      <c r="IE1190" s="144"/>
      <c r="IF1190" s="144"/>
      <c r="IG1190" s="144"/>
      <c r="IH1190" s="144"/>
      <c r="II1190" s="144"/>
      <c r="IJ1190" s="144"/>
      <c r="IK1190" s="144"/>
      <c r="IL1190" s="144"/>
      <c r="IM1190" s="144"/>
      <c r="IN1190" s="144"/>
      <c r="IO1190" s="144"/>
      <c r="IP1190" s="144"/>
      <c r="IQ1190" s="144"/>
      <c r="IR1190" s="144"/>
      <c r="IS1190" s="144"/>
      <c r="IT1190" s="144"/>
      <c r="IU1190" s="144"/>
      <c r="IV1190" s="144"/>
    </row>
    <row r="1191" spans="1:256" s="145" customFormat="1" ht="17.100000000000001" customHeight="1" thickBot="1" x14ac:dyDescent="0.3">
      <c r="A1191" s="421"/>
      <c r="B1191" s="406"/>
      <c r="C1191" s="406"/>
      <c r="D1191" s="406"/>
      <c r="E1191" s="409"/>
      <c r="F1191" s="409"/>
      <c r="G1191" s="146" t="s">
        <v>41</v>
      </c>
      <c r="H1191" s="273" t="e">
        <f>NA()</f>
        <v>#N/A</v>
      </c>
      <c r="I1191" s="403"/>
      <c r="J1191" s="412"/>
      <c r="K1191" s="144"/>
      <c r="L1191" s="144"/>
      <c r="M1191" s="144"/>
      <c r="N1191" s="144"/>
      <c r="O1191" s="144"/>
      <c r="P1191" s="144"/>
      <c r="Q1191" s="144"/>
      <c r="R1191" s="144"/>
      <c r="S1191" s="144"/>
      <c r="T1191" s="144"/>
      <c r="U1191" s="144"/>
      <c r="V1191" s="144"/>
      <c r="W1191" s="144"/>
      <c r="X1191" s="144"/>
      <c r="Y1191" s="144"/>
      <c r="Z1191" s="144"/>
      <c r="AA1191" s="144"/>
      <c r="AB1191" s="144"/>
      <c r="AC1191" s="144"/>
      <c r="AD1191" s="144"/>
      <c r="AE1191" s="144"/>
      <c r="AF1191" s="144"/>
      <c r="AG1191" s="144"/>
      <c r="AH1191" s="144"/>
      <c r="AI1191" s="144"/>
      <c r="AJ1191" s="144"/>
      <c r="AK1191" s="144"/>
      <c r="AL1191" s="144"/>
      <c r="AM1191" s="144"/>
      <c r="AN1191" s="144"/>
      <c r="AO1191" s="144"/>
      <c r="AP1191" s="144"/>
      <c r="AQ1191" s="144"/>
      <c r="AR1191" s="144"/>
      <c r="AS1191" s="144"/>
      <c r="AT1191" s="144"/>
      <c r="AU1191" s="144"/>
      <c r="AV1191" s="144"/>
      <c r="AW1191" s="144"/>
      <c r="AX1191" s="144"/>
      <c r="AY1191" s="144"/>
      <c r="AZ1191" s="144"/>
      <c r="BA1191" s="144"/>
      <c r="BB1191" s="144"/>
      <c r="BC1191" s="144"/>
      <c r="BD1191" s="144"/>
      <c r="BE1191" s="144"/>
      <c r="BF1191" s="144"/>
      <c r="BG1191" s="144"/>
      <c r="BH1191" s="144"/>
      <c r="BI1191" s="144"/>
      <c r="BJ1191" s="144"/>
      <c r="BK1191" s="144"/>
      <c r="BL1191" s="144"/>
      <c r="BM1191" s="144"/>
      <c r="BN1191" s="144"/>
      <c r="BO1191" s="144"/>
      <c r="BP1191" s="144"/>
      <c r="BQ1191" s="144"/>
      <c r="BR1191" s="144"/>
      <c r="BS1191" s="144"/>
      <c r="BT1191" s="144"/>
      <c r="BU1191" s="144"/>
      <c r="BV1191" s="144"/>
      <c r="BW1191" s="144"/>
      <c r="BX1191" s="144"/>
      <c r="BY1191" s="144"/>
      <c r="BZ1191" s="144"/>
      <c r="CA1191" s="144"/>
      <c r="CB1191" s="144"/>
      <c r="CC1191" s="144"/>
      <c r="CD1191" s="144"/>
      <c r="CE1191" s="144"/>
      <c r="CF1191" s="144"/>
      <c r="CG1191" s="144"/>
      <c r="CH1191" s="144"/>
      <c r="CI1191" s="144"/>
      <c r="CJ1191" s="144"/>
      <c r="CK1191" s="144"/>
      <c r="CL1191" s="144"/>
      <c r="CM1191" s="144"/>
      <c r="CN1191" s="144"/>
      <c r="CO1191" s="144"/>
      <c r="CP1191" s="144"/>
      <c r="CQ1191" s="144"/>
      <c r="CR1191" s="144"/>
      <c r="CS1191" s="144"/>
      <c r="CT1191" s="144"/>
      <c r="CU1191" s="144"/>
      <c r="CV1191" s="144"/>
      <c r="CW1191" s="144"/>
      <c r="CX1191" s="144"/>
      <c r="CY1191" s="144"/>
      <c r="CZ1191" s="144"/>
      <c r="DA1191" s="144"/>
      <c r="DB1191" s="144"/>
      <c r="DC1191" s="144"/>
      <c r="DD1191" s="144"/>
      <c r="DE1191" s="144"/>
      <c r="DF1191" s="144"/>
      <c r="DG1191" s="144"/>
      <c r="DH1191" s="144"/>
      <c r="DI1191" s="144"/>
      <c r="DJ1191" s="144"/>
      <c r="DK1191" s="144"/>
      <c r="DL1191" s="144"/>
      <c r="DM1191" s="144"/>
      <c r="DN1191" s="144"/>
      <c r="DO1191" s="144"/>
      <c r="DP1191" s="144"/>
      <c r="DQ1191" s="144"/>
      <c r="DR1191" s="144"/>
      <c r="DS1191" s="144"/>
      <c r="DT1191" s="144"/>
      <c r="DU1191" s="144"/>
      <c r="DV1191" s="144"/>
      <c r="DW1191" s="144"/>
      <c r="DX1191" s="144"/>
      <c r="DY1191" s="144"/>
      <c r="DZ1191" s="144"/>
      <c r="EA1191" s="144"/>
      <c r="EB1191" s="144"/>
      <c r="EC1191" s="144"/>
      <c r="ED1191" s="144"/>
      <c r="EE1191" s="144"/>
      <c r="EF1191" s="144"/>
      <c r="EG1191" s="144"/>
      <c r="EH1191" s="144"/>
      <c r="EI1191" s="144"/>
      <c r="EJ1191" s="144"/>
      <c r="EK1191" s="144"/>
      <c r="EL1191" s="144"/>
      <c r="EM1191" s="144"/>
      <c r="EN1191" s="144"/>
      <c r="EO1191" s="144"/>
      <c r="EP1191" s="144"/>
      <c r="EQ1191" s="144"/>
      <c r="ER1191" s="144"/>
      <c r="ES1191" s="144"/>
      <c r="ET1191" s="144"/>
      <c r="EU1191" s="144"/>
      <c r="EV1191" s="144"/>
      <c r="EW1191" s="144"/>
      <c r="EX1191" s="144"/>
      <c r="EY1191" s="144"/>
      <c r="EZ1191" s="144"/>
      <c r="FA1191" s="144"/>
      <c r="FB1191" s="144"/>
      <c r="FC1191" s="144"/>
      <c r="FD1191" s="144"/>
      <c r="FE1191" s="144"/>
      <c r="FF1191" s="144"/>
      <c r="FG1191" s="144"/>
      <c r="FH1191" s="144"/>
      <c r="FI1191" s="144"/>
      <c r="FJ1191" s="144"/>
      <c r="FK1191" s="144"/>
      <c r="FL1191" s="144"/>
      <c r="FM1191" s="144"/>
      <c r="FN1191" s="144"/>
      <c r="FO1191" s="144"/>
      <c r="FP1191" s="144"/>
      <c r="FQ1191" s="144"/>
      <c r="FR1191" s="144"/>
      <c r="FS1191" s="144"/>
      <c r="FT1191" s="144"/>
      <c r="FU1191" s="144"/>
      <c r="FV1191" s="144"/>
      <c r="FW1191" s="144"/>
      <c r="FX1191" s="144"/>
      <c r="FY1191" s="144"/>
      <c r="FZ1191" s="144"/>
      <c r="GA1191" s="144"/>
      <c r="GB1191" s="144"/>
      <c r="GC1191" s="144"/>
      <c r="GD1191" s="144"/>
      <c r="GE1191" s="144"/>
      <c r="GF1191" s="144"/>
      <c r="GG1191" s="144"/>
      <c r="GH1191" s="144"/>
      <c r="GI1191" s="144"/>
      <c r="GJ1191" s="144"/>
      <c r="GK1191" s="144"/>
      <c r="GL1191" s="144"/>
      <c r="GM1191" s="144"/>
      <c r="GN1191" s="144"/>
      <c r="GO1191" s="144"/>
      <c r="GP1191" s="144"/>
      <c r="GQ1191" s="144"/>
      <c r="GR1191" s="144"/>
      <c r="GS1191" s="144"/>
      <c r="GT1191" s="144"/>
      <c r="GU1191" s="144"/>
      <c r="GV1191" s="144"/>
      <c r="GW1191" s="144"/>
      <c r="GX1191" s="144"/>
      <c r="GY1191" s="144"/>
      <c r="GZ1191" s="144"/>
      <c r="HA1191" s="144"/>
      <c r="HB1191" s="144"/>
      <c r="HC1191" s="144"/>
      <c r="HD1191" s="144"/>
      <c r="HE1191" s="144"/>
      <c r="HF1191" s="144"/>
      <c r="HG1191" s="144"/>
      <c r="HH1191" s="144"/>
      <c r="HI1191" s="144"/>
      <c r="HJ1191" s="144"/>
      <c r="HK1191" s="144"/>
      <c r="HL1191" s="144"/>
      <c r="HM1191" s="144"/>
      <c r="HN1191" s="144"/>
      <c r="HO1191" s="144"/>
      <c r="HP1191" s="144"/>
      <c r="HQ1191" s="144"/>
      <c r="HR1191" s="144"/>
      <c r="HS1191" s="144"/>
      <c r="HT1191" s="144"/>
      <c r="HU1191" s="144"/>
      <c r="HV1191" s="144"/>
      <c r="HW1191" s="144"/>
      <c r="HX1191" s="144"/>
      <c r="HY1191" s="144"/>
      <c r="HZ1191" s="144"/>
      <c r="IA1191" s="144"/>
      <c r="IB1191" s="144"/>
      <c r="IC1191" s="144"/>
      <c r="ID1191" s="144"/>
      <c r="IE1191" s="144"/>
      <c r="IF1191" s="144"/>
      <c r="IG1191" s="144"/>
      <c r="IH1191" s="144"/>
      <c r="II1191" s="144"/>
      <c r="IJ1191" s="144"/>
      <c r="IK1191" s="144"/>
      <c r="IL1191" s="144"/>
      <c r="IM1191" s="144"/>
      <c r="IN1191" s="144"/>
      <c r="IO1191" s="144"/>
      <c r="IP1191" s="144"/>
      <c r="IQ1191" s="144"/>
      <c r="IR1191" s="144"/>
      <c r="IS1191" s="144"/>
      <c r="IT1191" s="144"/>
      <c r="IU1191" s="144"/>
      <c r="IV1191" s="144"/>
    </row>
    <row r="1192" spans="1:256" s="145" customFormat="1" ht="17.100000000000001" customHeight="1" x14ac:dyDescent="0.25">
      <c r="A1192" s="421"/>
      <c r="B1192" s="406"/>
      <c r="C1192" s="406"/>
      <c r="D1192" s="405" t="s">
        <v>294</v>
      </c>
      <c r="E1192" s="407">
        <v>43040</v>
      </c>
      <c r="F1192" s="407">
        <v>43220</v>
      </c>
      <c r="G1192" s="147" t="s">
        <v>154</v>
      </c>
      <c r="H1192" s="270">
        <f>27.5/2</f>
        <v>13.75</v>
      </c>
      <c r="I1192" s="402" t="s">
        <v>293</v>
      </c>
      <c r="J1192" s="412"/>
      <c r="K1192" s="144"/>
      <c r="L1192" s="144"/>
      <c r="M1192" s="144"/>
      <c r="N1192" s="144"/>
      <c r="O1192" s="144"/>
      <c r="P1192" s="144"/>
      <c r="Q1192" s="144"/>
      <c r="R1192" s="144"/>
      <c r="S1192" s="144"/>
      <c r="T1192" s="144"/>
      <c r="U1192" s="144"/>
      <c r="V1192" s="144"/>
      <c r="W1192" s="144"/>
      <c r="X1192" s="144"/>
      <c r="Y1192" s="144"/>
      <c r="Z1192" s="144"/>
      <c r="AA1192" s="144"/>
      <c r="AB1192" s="144"/>
      <c r="AC1192" s="144"/>
      <c r="AD1192" s="144"/>
      <c r="AE1192" s="144"/>
      <c r="AF1192" s="144"/>
      <c r="AG1192" s="144"/>
      <c r="AH1192" s="144"/>
      <c r="AI1192" s="144"/>
      <c r="AJ1192" s="144"/>
      <c r="AK1192" s="144"/>
      <c r="AL1192" s="144"/>
      <c r="AM1192" s="144"/>
      <c r="AN1192" s="144"/>
      <c r="AO1192" s="144"/>
      <c r="AP1192" s="144"/>
      <c r="AQ1192" s="144"/>
      <c r="AR1192" s="144"/>
      <c r="AS1192" s="144"/>
      <c r="AT1192" s="144"/>
      <c r="AU1192" s="144"/>
      <c r="AV1192" s="144"/>
      <c r="AW1192" s="144"/>
      <c r="AX1192" s="144"/>
      <c r="AY1192" s="144"/>
      <c r="AZ1192" s="144"/>
      <c r="BA1192" s="144"/>
      <c r="BB1192" s="144"/>
      <c r="BC1192" s="144"/>
      <c r="BD1192" s="144"/>
      <c r="BE1192" s="144"/>
      <c r="BF1192" s="144"/>
      <c r="BG1192" s="144"/>
      <c r="BH1192" s="144"/>
      <c r="BI1192" s="144"/>
      <c r="BJ1192" s="144"/>
      <c r="BK1192" s="144"/>
      <c r="BL1192" s="144"/>
      <c r="BM1192" s="144"/>
      <c r="BN1192" s="144"/>
      <c r="BO1192" s="144"/>
      <c r="BP1192" s="144"/>
      <c r="BQ1192" s="144"/>
      <c r="BR1192" s="144"/>
      <c r="BS1192" s="144"/>
      <c r="BT1192" s="144"/>
      <c r="BU1192" s="144"/>
      <c r="BV1192" s="144"/>
      <c r="BW1192" s="144"/>
      <c r="BX1192" s="144"/>
      <c r="BY1192" s="144"/>
      <c r="BZ1192" s="144"/>
      <c r="CA1192" s="144"/>
      <c r="CB1192" s="144"/>
      <c r="CC1192" s="144"/>
      <c r="CD1192" s="144"/>
      <c r="CE1192" s="144"/>
      <c r="CF1192" s="144"/>
      <c r="CG1192" s="144"/>
      <c r="CH1192" s="144"/>
      <c r="CI1192" s="144"/>
      <c r="CJ1192" s="144"/>
      <c r="CK1192" s="144"/>
      <c r="CL1192" s="144"/>
      <c r="CM1192" s="144"/>
      <c r="CN1192" s="144"/>
      <c r="CO1192" s="144"/>
      <c r="CP1192" s="144"/>
      <c r="CQ1192" s="144"/>
      <c r="CR1192" s="144"/>
      <c r="CS1192" s="144"/>
      <c r="CT1192" s="144"/>
      <c r="CU1192" s="144"/>
      <c r="CV1192" s="144"/>
      <c r="CW1192" s="144"/>
      <c r="CX1192" s="144"/>
      <c r="CY1192" s="144"/>
      <c r="CZ1192" s="144"/>
      <c r="DA1192" s="144"/>
      <c r="DB1192" s="144"/>
      <c r="DC1192" s="144"/>
      <c r="DD1192" s="144"/>
      <c r="DE1192" s="144"/>
      <c r="DF1192" s="144"/>
      <c r="DG1192" s="144"/>
      <c r="DH1192" s="144"/>
      <c r="DI1192" s="144"/>
      <c r="DJ1192" s="144"/>
      <c r="DK1192" s="144"/>
      <c r="DL1192" s="144"/>
      <c r="DM1192" s="144"/>
      <c r="DN1192" s="144"/>
      <c r="DO1192" s="144"/>
      <c r="DP1192" s="144"/>
      <c r="DQ1192" s="144"/>
      <c r="DR1192" s="144"/>
      <c r="DS1192" s="144"/>
      <c r="DT1192" s="144"/>
      <c r="DU1192" s="144"/>
      <c r="DV1192" s="144"/>
      <c r="DW1192" s="144"/>
      <c r="DX1192" s="144"/>
      <c r="DY1192" s="144"/>
      <c r="DZ1192" s="144"/>
      <c r="EA1192" s="144"/>
      <c r="EB1192" s="144"/>
      <c r="EC1192" s="144"/>
      <c r="ED1192" s="144"/>
      <c r="EE1192" s="144"/>
      <c r="EF1192" s="144"/>
      <c r="EG1192" s="144"/>
      <c r="EH1192" s="144"/>
      <c r="EI1192" s="144"/>
      <c r="EJ1192" s="144"/>
      <c r="EK1192" s="144"/>
      <c r="EL1192" s="144"/>
      <c r="EM1192" s="144"/>
      <c r="EN1192" s="144"/>
      <c r="EO1192" s="144"/>
      <c r="EP1192" s="144"/>
      <c r="EQ1192" s="144"/>
      <c r="ER1192" s="144"/>
      <c r="ES1192" s="144"/>
      <c r="ET1192" s="144"/>
      <c r="EU1192" s="144"/>
      <c r="EV1192" s="144"/>
      <c r="EW1192" s="144"/>
      <c r="EX1192" s="144"/>
      <c r="EY1192" s="144"/>
      <c r="EZ1192" s="144"/>
      <c r="FA1192" s="144"/>
      <c r="FB1192" s="144"/>
      <c r="FC1192" s="144"/>
      <c r="FD1192" s="144"/>
      <c r="FE1192" s="144"/>
      <c r="FF1192" s="144"/>
      <c r="FG1192" s="144"/>
      <c r="FH1192" s="144"/>
      <c r="FI1192" s="144"/>
      <c r="FJ1192" s="144"/>
      <c r="FK1192" s="144"/>
      <c r="FL1192" s="144"/>
      <c r="FM1192" s="144"/>
      <c r="FN1192" s="144"/>
      <c r="FO1192" s="144"/>
      <c r="FP1192" s="144"/>
      <c r="FQ1192" s="144"/>
      <c r="FR1192" s="144"/>
      <c r="FS1192" s="144"/>
      <c r="FT1192" s="144"/>
      <c r="FU1192" s="144"/>
      <c r="FV1192" s="144"/>
      <c r="FW1192" s="144"/>
      <c r="FX1192" s="144"/>
      <c r="FY1192" s="144"/>
      <c r="FZ1192" s="144"/>
      <c r="GA1192" s="144"/>
      <c r="GB1192" s="144"/>
      <c r="GC1192" s="144"/>
      <c r="GD1192" s="144"/>
      <c r="GE1192" s="144"/>
      <c r="GF1192" s="144"/>
      <c r="GG1192" s="144"/>
      <c r="GH1192" s="144"/>
      <c r="GI1192" s="144"/>
      <c r="GJ1192" s="144"/>
      <c r="GK1192" s="144"/>
      <c r="GL1192" s="144"/>
      <c r="GM1192" s="144"/>
      <c r="GN1192" s="144"/>
      <c r="GO1192" s="144"/>
      <c r="GP1192" s="144"/>
      <c r="GQ1192" s="144"/>
      <c r="GR1192" s="144"/>
      <c r="GS1192" s="144"/>
      <c r="GT1192" s="144"/>
      <c r="GU1192" s="144"/>
      <c r="GV1192" s="144"/>
      <c r="GW1192" s="144"/>
      <c r="GX1192" s="144"/>
      <c r="GY1192" s="144"/>
      <c r="GZ1192" s="144"/>
      <c r="HA1192" s="144"/>
      <c r="HB1192" s="144"/>
      <c r="HC1192" s="144"/>
      <c r="HD1192" s="144"/>
      <c r="HE1192" s="144"/>
      <c r="HF1192" s="144"/>
      <c r="HG1192" s="144"/>
      <c r="HH1192" s="144"/>
      <c r="HI1192" s="144"/>
      <c r="HJ1192" s="144"/>
      <c r="HK1192" s="144"/>
      <c r="HL1192" s="144"/>
      <c r="HM1192" s="144"/>
      <c r="HN1192" s="144"/>
      <c r="HO1192" s="144"/>
      <c r="HP1192" s="144"/>
      <c r="HQ1192" s="144"/>
      <c r="HR1192" s="144"/>
      <c r="HS1192" s="144"/>
      <c r="HT1192" s="144"/>
      <c r="HU1192" s="144"/>
      <c r="HV1192" s="144"/>
      <c r="HW1192" s="144"/>
      <c r="HX1192" s="144"/>
      <c r="HY1192" s="144"/>
      <c r="HZ1192" s="144"/>
      <c r="IA1192" s="144"/>
      <c r="IB1192" s="144"/>
      <c r="IC1192" s="144"/>
      <c r="ID1192" s="144"/>
      <c r="IE1192" s="144"/>
      <c r="IF1192" s="144"/>
      <c r="IG1192" s="144"/>
      <c r="IH1192" s="144"/>
      <c r="II1192" s="144"/>
      <c r="IJ1192" s="144"/>
      <c r="IK1192" s="144"/>
      <c r="IL1192" s="144"/>
      <c r="IM1192" s="144"/>
      <c r="IN1192" s="144"/>
      <c r="IO1192" s="144"/>
      <c r="IP1192" s="144"/>
      <c r="IQ1192" s="144"/>
      <c r="IR1192" s="144"/>
      <c r="IS1192" s="144"/>
      <c r="IT1192" s="144"/>
      <c r="IU1192" s="144"/>
      <c r="IV1192" s="144"/>
    </row>
    <row r="1193" spans="1:256" s="145" customFormat="1" ht="17.100000000000001" customHeight="1" x14ac:dyDescent="0.25">
      <c r="A1193" s="421"/>
      <c r="B1193" s="406"/>
      <c r="C1193" s="406"/>
      <c r="D1193" s="406"/>
      <c r="E1193" s="408"/>
      <c r="F1193" s="408"/>
      <c r="G1193" s="142" t="s">
        <v>153</v>
      </c>
      <c r="H1193" s="270">
        <f>27.5/2</f>
        <v>13.75</v>
      </c>
      <c r="I1193" s="403"/>
      <c r="J1193" s="412"/>
      <c r="K1193" s="144"/>
      <c r="L1193" s="144"/>
      <c r="M1193" s="144"/>
      <c r="N1193" s="144"/>
      <c r="O1193" s="144"/>
      <c r="P1193" s="144"/>
      <c r="Q1193" s="144"/>
      <c r="R1193" s="144"/>
      <c r="S1193" s="144"/>
      <c r="T1193" s="144"/>
      <c r="U1193" s="144"/>
      <c r="V1193" s="144"/>
      <c r="W1193" s="144"/>
      <c r="X1193" s="144"/>
      <c r="Y1193" s="144"/>
      <c r="Z1193" s="144"/>
      <c r="AA1193" s="144"/>
      <c r="AB1193" s="144"/>
      <c r="AC1193" s="144"/>
      <c r="AD1193" s="144"/>
      <c r="AE1193" s="144"/>
      <c r="AF1193" s="144"/>
      <c r="AG1193" s="144"/>
      <c r="AH1193" s="144"/>
      <c r="AI1193" s="144"/>
      <c r="AJ1193" s="144"/>
      <c r="AK1193" s="144"/>
      <c r="AL1193" s="144"/>
      <c r="AM1193" s="144"/>
      <c r="AN1193" s="144"/>
      <c r="AO1193" s="144"/>
      <c r="AP1193" s="144"/>
      <c r="AQ1193" s="144"/>
      <c r="AR1193" s="144"/>
      <c r="AS1193" s="144"/>
      <c r="AT1193" s="144"/>
      <c r="AU1193" s="144"/>
      <c r="AV1193" s="144"/>
      <c r="AW1193" s="144"/>
      <c r="AX1193" s="144"/>
      <c r="AY1193" s="144"/>
      <c r="AZ1193" s="144"/>
      <c r="BA1193" s="144"/>
      <c r="BB1193" s="144"/>
      <c r="BC1193" s="144"/>
      <c r="BD1193" s="144"/>
      <c r="BE1193" s="144"/>
      <c r="BF1193" s="144"/>
      <c r="BG1193" s="144"/>
      <c r="BH1193" s="144"/>
      <c r="BI1193" s="144"/>
      <c r="BJ1193" s="144"/>
      <c r="BK1193" s="144"/>
      <c r="BL1193" s="144"/>
      <c r="BM1193" s="144"/>
      <c r="BN1193" s="144"/>
      <c r="BO1193" s="144"/>
      <c r="BP1193" s="144"/>
      <c r="BQ1193" s="144"/>
      <c r="BR1193" s="144"/>
      <c r="BS1193" s="144"/>
      <c r="BT1193" s="144"/>
      <c r="BU1193" s="144"/>
      <c r="BV1193" s="144"/>
      <c r="BW1193" s="144"/>
      <c r="BX1193" s="144"/>
      <c r="BY1193" s="144"/>
      <c r="BZ1193" s="144"/>
      <c r="CA1193" s="144"/>
      <c r="CB1193" s="144"/>
      <c r="CC1193" s="144"/>
      <c r="CD1193" s="144"/>
      <c r="CE1193" s="144"/>
      <c r="CF1193" s="144"/>
      <c r="CG1193" s="144"/>
      <c r="CH1193" s="144"/>
      <c r="CI1193" s="144"/>
      <c r="CJ1193" s="144"/>
      <c r="CK1193" s="144"/>
      <c r="CL1193" s="144"/>
      <c r="CM1193" s="144"/>
      <c r="CN1193" s="144"/>
      <c r="CO1193" s="144"/>
      <c r="CP1193" s="144"/>
      <c r="CQ1193" s="144"/>
      <c r="CR1193" s="144"/>
      <c r="CS1193" s="144"/>
      <c r="CT1193" s="144"/>
      <c r="CU1193" s="144"/>
      <c r="CV1193" s="144"/>
      <c r="CW1193" s="144"/>
      <c r="CX1193" s="144"/>
      <c r="CY1193" s="144"/>
      <c r="CZ1193" s="144"/>
      <c r="DA1193" s="144"/>
      <c r="DB1193" s="144"/>
      <c r="DC1193" s="144"/>
      <c r="DD1193" s="144"/>
      <c r="DE1193" s="144"/>
      <c r="DF1193" s="144"/>
      <c r="DG1193" s="144"/>
      <c r="DH1193" s="144"/>
      <c r="DI1193" s="144"/>
      <c r="DJ1193" s="144"/>
      <c r="DK1193" s="144"/>
      <c r="DL1193" s="144"/>
      <c r="DM1193" s="144"/>
      <c r="DN1193" s="144"/>
      <c r="DO1193" s="144"/>
      <c r="DP1193" s="144"/>
      <c r="DQ1193" s="144"/>
      <c r="DR1193" s="144"/>
      <c r="DS1193" s="144"/>
      <c r="DT1193" s="144"/>
      <c r="DU1193" s="144"/>
      <c r="DV1193" s="144"/>
      <c r="DW1193" s="144"/>
      <c r="DX1193" s="144"/>
      <c r="DY1193" s="144"/>
      <c r="DZ1193" s="144"/>
      <c r="EA1193" s="144"/>
      <c r="EB1193" s="144"/>
      <c r="EC1193" s="144"/>
      <c r="ED1193" s="144"/>
      <c r="EE1193" s="144"/>
      <c r="EF1193" s="144"/>
      <c r="EG1193" s="144"/>
      <c r="EH1193" s="144"/>
      <c r="EI1193" s="144"/>
      <c r="EJ1193" s="144"/>
      <c r="EK1193" s="144"/>
      <c r="EL1193" s="144"/>
      <c r="EM1193" s="144"/>
      <c r="EN1193" s="144"/>
      <c r="EO1193" s="144"/>
      <c r="EP1193" s="144"/>
      <c r="EQ1193" s="144"/>
      <c r="ER1193" s="144"/>
      <c r="ES1193" s="144"/>
      <c r="ET1193" s="144"/>
      <c r="EU1193" s="144"/>
      <c r="EV1193" s="144"/>
      <c r="EW1193" s="144"/>
      <c r="EX1193" s="144"/>
      <c r="EY1193" s="144"/>
      <c r="EZ1193" s="144"/>
      <c r="FA1193" s="144"/>
      <c r="FB1193" s="144"/>
      <c r="FC1193" s="144"/>
      <c r="FD1193" s="144"/>
      <c r="FE1193" s="144"/>
      <c r="FF1193" s="144"/>
      <c r="FG1193" s="144"/>
      <c r="FH1193" s="144"/>
      <c r="FI1193" s="144"/>
      <c r="FJ1193" s="144"/>
      <c r="FK1193" s="144"/>
      <c r="FL1193" s="144"/>
      <c r="FM1193" s="144"/>
      <c r="FN1193" s="144"/>
      <c r="FO1193" s="144"/>
      <c r="FP1193" s="144"/>
      <c r="FQ1193" s="144"/>
      <c r="FR1193" s="144"/>
      <c r="FS1193" s="144"/>
      <c r="FT1193" s="144"/>
      <c r="FU1193" s="144"/>
      <c r="FV1193" s="144"/>
      <c r="FW1193" s="144"/>
      <c r="FX1193" s="144"/>
      <c r="FY1193" s="144"/>
      <c r="FZ1193" s="144"/>
      <c r="GA1193" s="144"/>
      <c r="GB1193" s="144"/>
      <c r="GC1193" s="144"/>
      <c r="GD1193" s="144"/>
      <c r="GE1193" s="144"/>
      <c r="GF1193" s="144"/>
      <c r="GG1193" s="144"/>
      <c r="GH1193" s="144"/>
      <c r="GI1193" s="144"/>
      <c r="GJ1193" s="144"/>
      <c r="GK1193" s="144"/>
      <c r="GL1193" s="144"/>
      <c r="GM1193" s="144"/>
      <c r="GN1193" s="144"/>
      <c r="GO1193" s="144"/>
      <c r="GP1193" s="144"/>
      <c r="GQ1193" s="144"/>
      <c r="GR1193" s="144"/>
      <c r="GS1193" s="144"/>
      <c r="GT1193" s="144"/>
      <c r="GU1193" s="144"/>
      <c r="GV1193" s="144"/>
      <c r="GW1193" s="144"/>
      <c r="GX1193" s="144"/>
      <c r="GY1193" s="144"/>
      <c r="GZ1193" s="144"/>
      <c r="HA1193" s="144"/>
      <c r="HB1193" s="144"/>
      <c r="HC1193" s="144"/>
      <c r="HD1193" s="144"/>
      <c r="HE1193" s="144"/>
      <c r="HF1193" s="144"/>
      <c r="HG1193" s="144"/>
      <c r="HH1193" s="144"/>
      <c r="HI1193" s="144"/>
      <c r="HJ1193" s="144"/>
      <c r="HK1193" s="144"/>
      <c r="HL1193" s="144"/>
      <c r="HM1193" s="144"/>
      <c r="HN1193" s="144"/>
      <c r="HO1193" s="144"/>
      <c r="HP1193" s="144"/>
      <c r="HQ1193" s="144"/>
      <c r="HR1193" s="144"/>
      <c r="HS1193" s="144"/>
      <c r="HT1193" s="144"/>
      <c r="HU1193" s="144"/>
      <c r="HV1193" s="144"/>
      <c r="HW1193" s="144"/>
      <c r="HX1193" s="144"/>
      <c r="HY1193" s="144"/>
      <c r="HZ1193" s="144"/>
      <c r="IA1193" s="144"/>
      <c r="IB1193" s="144"/>
      <c r="IC1193" s="144"/>
      <c r="ID1193" s="144"/>
      <c r="IE1193" s="144"/>
      <c r="IF1193" s="144"/>
      <c r="IG1193" s="144"/>
      <c r="IH1193" s="144"/>
      <c r="II1193" s="144"/>
      <c r="IJ1193" s="144"/>
      <c r="IK1193" s="144"/>
      <c r="IL1193" s="144"/>
      <c r="IM1193" s="144"/>
      <c r="IN1193" s="144"/>
      <c r="IO1193" s="144"/>
      <c r="IP1193" s="144"/>
      <c r="IQ1193" s="144"/>
      <c r="IR1193" s="144"/>
      <c r="IS1193" s="144"/>
      <c r="IT1193" s="144"/>
      <c r="IU1193" s="144"/>
      <c r="IV1193" s="144"/>
    </row>
    <row r="1194" spans="1:256" s="145" customFormat="1" ht="17.100000000000001" customHeight="1" x14ac:dyDescent="0.25">
      <c r="A1194" s="421"/>
      <c r="B1194" s="406"/>
      <c r="C1194" s="406"/>
      <c r="D1194" s="406"/>
      <c r="E1194" s="408"/>
      <c r="F1194" s="408"/>
      <c r="G1194" s="142" t="s">
        <v>40</v>
      </c>
      <c r="H1194" s="271">
        <f>714/2+27.5</f>
        <v>384.5</v>
      </c>
      <c r="I1194" s="403"/>
      <c r="J1194" s="412"/>
      <c r="K1194" s="144"/>
      <c r="L1194" s="144"/>
      <c r="M1194" s="144"/>
      <c r="N1194" s="144"/>
      <c r="O1194" s="144"/>
      <c r="P1194" s="144"/>
      <c r="Q1194" s="144"/>
      <c r="R1194" s="144"/>
      <c r="S1194" s="144"/>
      <c r="T1194" s="144"/>
      <c r="U1194" s="144"/>
      <c r="V1194" s="144"/>
      <c r="W1194" s="144"/>
      <c r="X1194" s="144"/>
      <c r="Y1194" s="144"/>
      <c r="Z1194" s="144"/>
      <c r="AA1194" s="144"/>
      <c r="AB1194" s="144"/>
      <c r="AC1194" s="144"/>
      <c r="AD1194" s="144"/>
      <c r="AE1194" s="144"/>
      <c r="AF1194" s="144"/>
      <c r="AG1194" s="144"/>
      <c r="AH1194" s="144"/>
      <c r="AI1194" s="144"/>
      <c r="AJ1194" s="144"/>
      <c r="AK1194" s="144"/>
      <c r="AL1194" s="144"/>
      <c r="AM1194" s="144"/>
      <c r="AN1194" s="144"/>
      <c r="AO1194" s="144"/>
      <c r="AP1194" s="144"/>
      <c r="AQ1194" s="144"/>
      <c r="AR1194" s="144"/>
      <c r="AS1194" s="144"/>
      <c r="AT1194" s="144"/>
      <c r="AU1194" s="144"/>
      <c r="AV1194" s="144"/>
      <c r="AW1194" s="144"/>
      <c r="AX1194" s="144"/>
      <c r="AY1194" s="144"/>
      <c r="AZ1194" s="144"/>
      <c r="BA1194" s="144"/>
      <c r="BB1194" s="144"/>
      <c r="BC1194" s="144"/>
      <c r="BD1194" s="144"/>
      <c r="BE1194" s="144"/>
      <c r="BF1194" s="144"/>
      <c r="BG1194" s="144"/>
      <c r="BH1194" s="144"/>
      <c r="BI1194" s="144"/>
      <c r="BJ1194" s="144"/>
      <c r="BK1194" s="144"/>
      <c r="BL1194" s="144"/>
      <c r="BM1194" s="144"/>
      <c r="BN1194" s="144"/>
      <c r="BO1194" s="144"/>
      <c r="BP1194" s="144"/>
      <c r="BQ1194" s="144"/>
      <c r="BR1194" s="144"/>
      <c r="BS1194" s="144"/>
      <c r="BT1194" s="144"/>
      <c r="BU1194" s="144"/>
      <c r="BV1194" s="144"/>
      <c r="BW1194" s="144"/>
      <c r="BX1194" s="144"/>
      <c r="BY1194" s="144"/>
      <c r="BZ1194" s="144"/>
      <c r="CA1194" s="144"/>
      <c r="CB1194" s="144"/>
      <c r="CC1194" s="144"/>
      <c r="CD1194" s="144"/>
      <c r="CE1194" s="144"/>
      <c r="CF1194" s="144"/>
      <c r="CG1194" s="144"/>
      <c r="CH1194" s="144"/>
      <c r="CI1194" s="144"/>
      <c r="CJ1194" s="144"/>
      <c r="CK1194" s="144"/>
      <c r="CL1194" s="144"/>
      <c r="CM1194" s="144"/>
      <c r="CN1194" s="144"/>
      <c r="CO1194" s="144"/>
      <c r="CP1194" s="144"/>
      <c r="CQ1194" s="144"/>
      <c r="CR1194" s="144"/>
      <c r="CS1194" s="144"/>
      <c r="CT1194" s="144"/>
      <c r="CU1194" s="144"/>
      <c r="CV1194" s="144"/>
      <c r="CW1194" s="144"/>
      <c r="CX1194" s="144"/>
      <c r="CY1194" s="144"/>
      <c r="CZ1194" s="144"/>
      <c r="DA1194" s="144"/>
      <c r="DB1194" s="144"/>
      <c r="DC1194" s="144"/>
      <c r="DD1194" s="144"/>
      <c r="DE1194" s="144"/>
      <c r="DF1194" s="144"/>
      <c r="DG1194" s="144"/>
      <c r="DH1194" s="144"/>
      <c r="DI1194" s="144"/>
      <c r="DJ1194" s="144"/>
      <c r="DK1194" s="144"/>
      <c r="DL1194" s="144"/>
      <c r="DM1194" s="144"/>
      <c r="DN1194" s="144"/>
      <c r="DO1194" s="144"/>
      <c r="DP1194" s="144"/>
      <c r="DQ1194" s="144"/>
      <c r="DR1194" s="144"/>
      <c r="DS1194" s="144"/>
      <c r="DT1194" s="144"/>
      <c r="DU1194" s="144"/>
      <c r="DV1194" s="144"/>
      <c r="DW1194" s="144"/>
      <c r="DX1194" s="144"/>
      <c r="DY1194" s="144"/>
      <c r="DZ1194" s="144"/>
      <c r="EA1194" s="144"/>
      <c r="EB1194" s="144"/>
      <c r="EC1194" s="144"/>
      <c r="ED1194" s="144"/>
      <c r="EE1194" s="144"/>
      <c r="EF1194" s="144"/>
      <c r="EG1194" s="144"/>
      <c r="EH1194" s="144"/>
      <c r="EI1194" s="144"/>
      <c r="EJ1194" s="144"/>
      <c r="EK1194" s="144"/>
      <c r="EL1194" s="144"/>
      <c r="EM1194" s="144"/>
      <c r="EN1194" s="144"/>
      <c r="EO1194" s="144"/>
      <c r="EP1194" s="144"/>
      <c r="EQ1194" s="144"/>
      <c r="ER1194" s="144"/>
      <c r="ES1194" s="144"/>
      <c r="ET1194" s="144"/>
      <c r="EU1194" s="144"/>
      <c r="EV1194" s="144"/>
      <c r="EW1194" s="144"/>
      <c r="EX1194" s="144"/>
      <c r="EY1194" s="144"/>
      <c r="EZ1194" s="144"/>
      <c r="FA1194" s="144"/>
      <c r="FB1194" s="144"/>
      <c r="FC1194" s="144"/>
      <c r="FD1194" s="144"/>
      <c r="FE1194" s="144"/>
      <c r="FF1194" s="144"/>
      <c r="FG1194" s="144"/>
      <c r="FH1194" s="144"/>
      <c r="FI1194" s="144"/>
      <c r="FJ1194" s="144"/>
      <c r="FK1194" s="144"/>
      <c r="FL1194" s="144"/>
      <c r="FM1194" s="144"/>
      <c r="FN1194" s="144"/>
      <c r="FO1194" s="144"/>
      <c r="FP1194" s="144"/>
      <c r="FQ1194" s="144"/>
      <c r="FR1194" s="144"/>
      <c r="FS1194" s="144"/>
      <c r="FT1194" s="144"/>
      <c r="FU1194" s="144"/>
      <c r="FV1194" s="144"/>
      <c r="FW1194" s="144"/>
      <c r="FX1194" s="144"/>
      <c r="FY1194" s="144"/>
      <c r="FZ1194" s="144"/>
      <c r="GA1194" s="144"/>
      <c r="GB1194" s="144"/>
      <c r="GC1194" s="144"/>
      <c r="GD1194" s="144"/>
      <c r="GE1194" s="144"/>
      <c r="GF1194" s="144"/>
      <c r="GG1194" s="144"/>
      <c r="GH1194" s="144"/>
      <c r="GI1194" s="144"/>
      <c r="GJ1194" s="144"/>
      <c r="GK1194" s="144"/>
      <c r="GL1194" s="144"/>
      <c r="GM1194" s="144"/>
      <c r="GN1194" s="144"/>
      <c r="GO1194" s="144"/>
      <c r="GP1194" s="144"/>
      <c r="GQ1194" s="144"/>
      <c r="GR1194" s="144"/>
      <c r="GS1194" s="144"/>
      <c r="GT1194" s="144"/>
      <c r="GU1194" s="144"/>
      <c r="GV1194" s="144"/>
      <c r="GW1194" s="144"/>
      <c r="GX1194" s="144"/>
      <c r="GY1194" s="144"/>
      <c r="GZ1194" s="144"/>
      <c r="HA1194" s="144"/>
      <c r="HB1194" s="144"/>
      <c r="HC1194" s="144"/>
      <c r="HD1194" s="144"/>
      <c r="HE1194" s="144"/>
      <c r="HF1194" s="144"/>
      <c r="HG1194" s="144"/>
      <c r="HH1194" s="144"/>
      <c r="HI1194" s="144"/>
      <c r="HJ1194" s="144"/>
      <c r="HK1194" s="144"/>
      <c r="HL1194" s="144"/>
      <c r="HM1194" s="144"/>
      <c r="HN1194" s="144"/>
      <c r="HO1194" s="144"/>
      <c r="HP1194" s="144"/>
      <c r="HQ1194" s="144"/>
      <c r="HR1194" s="144"/>
      <c r="HS1194" s="144"/>
      <c r="HT1194" s="144"/>
      <c r="HU1194" s="144"/>
      <c r="HV1194" s="144"/>
      <c r="HW1194" s="144"/>
      <c r="HX1194" s="144"/>
      <c r="HY1194" s="144"/>
      <c r="HZ1194" s="144"/>
      <c r="IA1194" s="144"/>
      <c r="IB1194" s="144"/>
      <c r="IC1194" s="144"/>
      <c r="ID1194" s="144"/>
      <c r="IE1194" s="144"/>
      <c r="IF1194" s="144"/>
      <c r="IG1194" s="144"/>
      <c r="IH1194" s="144"/>
      <c r="II1194" s="144"/>
      <c r="IJ1194" s="144"/>
      <c r="IK1194" s="144"/>
      <c r="IL1194" s="144"/>
      <c r="IM1194" s="144"/>
      <c r="IN1194" s="144"/>
      <c r="IO1194" s="144"/>
      <c r="IP1194" s="144"/>
      <c r="IQ1194" s="144"/>
      <c r="IR1194" s="144"/>
      <c r="IS1194" s="144"/>
      <c r="IT1194" s="144"/>
      <c r="IU1194" s="144"/>
      <c r="IV1194" s="144"/>
    </row>
    <row r="1195" spans="1:256" s="145" customFormat="1" ht="17.100000000000001" customHeight="1" x14ac:dyDescent="0.25">
      <c r="A1195" s="421"/>
      <c r="B1195" s="406"/>
      <c r="C1195" s="406"/>
      <c r="D1195" s="406"/>
      <c r="E1195" s="408"/>
      <c r="F1195" s="408"/>
      <c r="G1195" s="142" t="s">
        <v>39</v>
      </c>
      <c r="H1195" s="272">
        <f>714+27.5</f>
        <v>741.5</v>
      </c>
      <c r="I1195" s="403"/>
      <c r="J1195" s="412"/>
      <c r="K1195" s="144"/>
      <c r="L1195" s="144"/>
      <c r="M1195" s="144"/>
      <c r="N1195" s="144"/>
      <c r="O1195" s="144"/>
      <c r="P1195" s="144"/>
      <c r="Q1195" s="144"/>
      <c r="R1195" s="144"/>
      <c r="S1195" s="144"/>
      <c r="T1195" s="144"/>
      <c r="U1195" s="144"/>
      <c r="V1195" s="144"/>
      <c r="W1195" s="144"/>
      <c r="X1195" s="144"/>
      <c r="Y1195" s="144"/>
      <c r="Z1195" s="144"/>
      <c r="AA1195" s="144"/>
      <c r="AB1195" s="144"/>
      <c r="AC1195" s="144"/>
      <c r="AD1195" s="144"/>
      <c r="AE1195" s="144"/>
      <c r="AF1195" s="144"/>
      <c r="AG1195" s="144"/>
      <c r="AH1195" s="144"/>
      <c r="AI1195" s="144"/>
      <c r="AJ1195" s="144"/>
      <c r="AK1195" s="144"/>
      <c r="AL1195" s="144"/>
      <c r="AM1195" s="144"/>
      <c r="AN1195" s="144"/>
      <c r="AO1195" s="144"/>
      <c r="AP1195" s="144"/>
      <c r="AQ1195" s="144"/>
      <c r="AR1195" s="144"/>
      <c r="AS1195" s="144"/>
      <c r="AT1195" s="144"/>
      <c r="AU1195" s="144"/>
      <c r="AV1195" s="144"/>
      <c r="AW1195" s="144"/>
      <c r="AX1195" s="144"/>
      <c r="AY1195" s="144"/>
      <c r="AZ1195" s="144"/>
      <c r="BA1195" s="144"/>
      <c r="BB1195" s="144"/>
      <c r="BC1195" s="144"/>
      <c r="BD1195" s="144"/>
      <c r="BE1195" s="144"/>
      <c r="BF1195" s="144"/>
      <c r="BG1195" s="144"/>
      <c r="BH1195" s="144"/>
      <c r="BI1195" s="144"/>
      <c r="BJ1195" s="144"/>
      <c r="BK1195" s="144"/>
      <c r="BL1195" s="144"/>
      <c r="BM1195" s="144"/>
      <c r="BN1195" s="144"/>
      <c r="BO1195" s="144"/>
      <c r="BP1195" s="144"/>
      <c r="BQ1195" s="144"/>
      <c r="BR1195" s="144"/>
      <c r="BS1195" s="144"/>
      <c r="BT1195" s="144"/>
      <c r="BU1195" s="144"/>
      <c r="BV1195" s="144"/>
      <c r="BW1195" s="144"/>
      <c r="BX1195" s="144"/>
      <c r="BY1195" s="144"/>
      <c r="BZ1195" s="144"/>
      <c r="CA1195" s="144"/>
      <c r="CB1195" s="144"/>
      <c r="CC1195" s="144"/>
      <c r="CD1195" s="144"/>
      <c r="CE1195" s="144"/>
      <c r="CF1195" s="144"/>
      <c r="CG1195" s="144"/>
      <c r="CH1195" s="144"/>
      <c r="CI1195" s="144"/>
      <c r="CJ1195" s="144"/>
      <c r="CK1195" s="144"/>
      <c r="CL1195" s="144"/>
      <c r="CM1195" s="144"/>
      <c r="CN1195" s="144"/>
      <c r="CO1195" s="144"/>
      <c r="CP1195" s="144"/>
      <c r="CQ1195" s="144"/>
      <c r="CR1195" s="144"/>
      <c r="CS1195" s="144"/>
      <c r="CT1195" s="144"/>
      <c r="CU1195" s="144"/>
      <c r="CV1195" s="144"/>
      <c r="CW1195" s="144"/>
      <c r="CX1195" s="144"/>
      <c r="CY1195" s="144"/>
      <c r="CZ1195" s="144"/>
      <c r="DA1195" s="144"/>
      <c r="DB1195" s="144"/>
      <c r="DC1195" s="144"/>
      <c r="DD1195" s="144"/>
      <c r="DE1195" s="144"/>
      <c r="DF1195" s="144"/>
      <c r="DG1195" s="144"/>
      <c r="DH1195" s="144"/>
      <c r="DI1195" s="144"/>
      <c r="DJ1195" s="144"/>
      <c r="DK1195" s="144"/>
      <c r="DL1195" s="144"/>
      <c r="DM1195" s="144"/>
      <c r="DN1195" s="144"/>
      <c r="DO1195" s="144"/>
      <c r="DP1195" s="144"/>
      <c r="DQ1195" s="144"/>
      <c r="DR1195" s="144"/>
      <c r="DS1195" s="144"/>
      <c r="DT1195" s="144"/>
      <c r="DU1195" s="144"/>
      <c r="DV1195" s="144"/>
      <c r="DW1195" s="144"/>
      <c r="DX1195" s="144"/>
      <c r="DY1195" s="144"/>
      <c r="DZ1195" s="144"/>
      <c r="EA1195" s="144"/>
      <c r="EB1195" s="144"/>
      <c r="EC1195" s="144"/>
      <c r="ED1195" s="144"/>
      <c r="EE1195" s="144"/>
      <c r="EF1195" s="144"/>
      <c r="EG1195" s="144"/>
      <c r="EH1195" s="144"/>
      <c r="EI1195" s="144"/>
      <c r="EJ1195" s="144"/>
      <c r="EK1195" s="144"/>
      <c r="EL1195" s="144"/>
      <c r="EM1195" s="144"/>
      <c r="EN1195" s="144"/>
      <c r="EO1195" s="144"/>
      <c r="EP1195" s="144"/>
      <c r="EQ1195" s="144"/>
      <c r="ER1195" s="144"/>
      <c r="ES1195" s="144"/>
      <c r="ET1195" s="144"/>
      <c r="EU1195" s="144"/>
      <c r="EV1195" s="144"/>
      <c r="EW1195" s="144"/>
      <c r="EX1195" s="144"/>
      <c r="EY1195" s="144"/>
      <c r="EZ1195" s="144"/>
      <c r="FA1195" s="144"/>
      <c r="FB1195" s="144"/>
      <c r="FC1195" s="144"/>
      <c r="FD1195" s="144"/>
      <c r="FE1195" s="144"/>
      <c r="FF1195" s="144"/>
      <c r="FG1195" s="144"/>
      <c r="FH1195" s="144"/>
      <c r="FI1195" s="144"/>
      <c r="FJ1195" s="144"/>
      <c r="FK1195" s="144"/>
      <c r="FL1195" s="144"/>
      <c r="FM1195" s="144"/>
      <c r="FN1195" s="144"/>
      <c r="FO1195" s="144"/>
      <c r="FP1195" s="144"/>
      <c r="FQ1195" s="144"/>
      <c r="FR1195" s="144"/>
      <c r="FS1195" s="144"/>
      <c r="FT1195" s="144"/>
      <c r="FU1195" s="144"/>
      <c r="FV1195" s="144"/>
      <c r="FW1195" s="144"/>
      <c r="FX1195" s="144"/>
      <c r="FY1195" s="144"/>
      <c r="FZ1195" s="144"/>
      <c r="GA1195" s="144"/>
      <c r="GB1195" s="144"/>
      <c r="GC1195" s="144"/>
      <c r="GD1195" s="144"/>
      <c r="GE1195" s="144"/>
      <c r="GF1195" s="144"/>
      <c r="GG1195" s="144"/>
      <c r="GH1195" s="144"/>
      <c r="GI1195" s="144"/>
      <c r="GJ1195" s="144"/>
      <c r="GK1195" s="144"/>
      <c r="GL1195" s="144"/>
      <c r="GM1195" s="144"/>
      <c r="GN1195" s="144"/>
      <c r="GO1195" s="144"/>
      <c r="GP1195" s="144"/>
      <c r="GQ1195" s="144"/>
      <c r="GR1195" s="144"/>
      <c r="GS1195" s="144"/>
      <c r="GT1195" s="144"/>
      <c r="GU1195" s="144"/>
      <c r="GV1195" s="144"/>
      <c r="GW1195" s="144"/>
      <c r="GX1195" s="144"/>
      <c r="GY1195" s="144"/>
      <c r="GZ1195" s="144"/>
      <c r="HA1195" s="144"/>
      <c r="HB1195" s="144"/>
      <c r="HC1195" s="144"/>
      <c r="HD1195" s="144"/>
      <c r="HE1195" s="144"/>
      <c r="HF1195" s="144"/>
      <c r="HG1195" s="144"/>
      <c r="HH1195" s="144"/>
      <c r="HI1195" s="144"/>
      <c r="HJ1195" s="144"/>
      <c r="HK1195" s="144"/>
      <c r="HL1195" s="144"/>
      <c r="HM1195" s="144"/>
      <c r="HN1195" s="144"/>
      <c r="HO1195" s="144"/>
      <c r="HP1195" s="144"/>
      <c r="HQ1195" s="144"/>
      <c r="HR1195" s="144"/>
      <c r="HS1195" s="144"/>
      <c r="HT1195" s="144"/>
      <c r="HU1195" s="144"/>
      <c r="HV1195" s="144"/>
      <c r="HW1195" s="144"/>
      <c r="HX1195" s="144"/>
      <c r="HY1195" s="144"/>
      <c r="HZ1195" s="144"/>
      <c r="IA1195" s="144"/>
      <c r="IB1195" s="144"/>
      <c r="IC1195" s="144"/>
      <c r="ID1195" s="144"/>
      <c r="IE1195" s="144"/>
      <c r="IF1195" s="144"/>
      <c r="IG1195" s="144"/>
      <c r="IH1195" s="144"/>
      <c r="II1195" s="144"/>
      <c r="IJ1195" s="144"/>
      <c r="IK1195" s="144"/>
      <c r="IL1195" s="144"/>
      <c r="IM1195" s="144"/>
      <c r="IN1195" s="144"/>
      <c r="IO1195" s="144"/>
      <c r="IP1195" s="144"/>
      <c r="IQ1195" s="144"/>
      <c r="IR1195" s="144"/>
      <c r="IS1195" s="144"/>
      <c r="IT1195" s="144"/>
      <c r="IU1195" s="144"/>
      <c r="IV1195" s="144"/>
    </row>
    <row r="1196" spans="1:256" s="145" customFormat="1" ht="17.100000000000001" customHeight="1" thickBot="1" x14ac:dyDescent="0.3">
      <c r="A1196" s="421"/>
      <c r="B1196" s="406"/>
      <c r="C1196" s="406"/>
      <c r="D1196" s="406"/>
      <c r="E1196" s="409"/>
      <c r="F1196" s="409"/>
      <c r="G1196" s="146" t="s">
        <v>41</v>
      </c>
      <c r="H1196" s="273">
        <v>265.5</v>
      </c>
      <c r="I1196" s="403"/>
      <c r="J1196" s="412"/>
      <c r="K1196" s="144"/>
      <c r="L1196" s="144"/>
      <c r="M1196" s="144"/>
      <c r="N1196" s="144"/>
      <c r="O1196" s="144"/>
      <c r="P1196" s="144"/>
      <c r="Q1196" s="144"/>
      <c r="R1196" s="144"/>
      <c r="S1196" s="144"/>
      <c r="T1196" s="144"/>
      <c r="U1196" s="144"/>
      <c r="V1196" s="144"/>
      <c r="W1196" s="144"/>
      <c r="X1196" s="144"/>
      <c r="Y1196" s="144"/>
      <c r="Z1196" s="144"/>
      <c r="AA1196" s="144"/>
      <c r="AB1196" s="144"/>
      <c r="AC1196" s="144"/>
      <c r="AD1196" s="144"/>
      <c r="AE1196" s="144"/>
      <c r="AF1196" s="144"/>
      <c r="AG1196" s="144"/>
      <c r="AH1196" s="144"/>
      <c r="AI1196" s="144"/>
      <c r="AJ1196" s="144"/>
      <c r="AK1196" s="144"/>
      <c r="AL1196" s="144"/>
      <c r="AM1196" s="144"/>
      <c r="AN1196" s="144"/>
      <c r="AO1196" s="144"/>
      <c r="AP1196" s="144"/>
      <c r="AQ1196" s="144"/>
      <c r="AR1196" s="144"/>
      <c r="AS1196" s="144"/>
      <c r="AT1196" s="144"/>
      <c r="AU1196" s="144"/>
      <c r="AV1196" s="144"/>
      <c r="AW1196" s="144"/>
      <c r="AX1196" s="144"/>
      <c r="AY1196" s="144"/>
      <c r="AZ1196" s="144"/>
      <c r="BA1196" s="144"/>
      <c r="BB1196" s="144"/>
      <c r="BC1196" s="144"/>
      <c r="BD1196" s="144"/>
      <c r="BE1196" s="144"/>
      <c r="BF1196" s="144"/>
      <c r="BG1196" s="144"/>
      <c r="BH1196" s="144"/>
      <c r="BI1196" s="144"/>
      <c r="BJ1196" s="144"/>
      <c r="BK1196" s="144"/>
      <c r="BL1196" s="144"/>
      <c r="BM1196" s="144"/>
      <c r="BN1196" s="144"/>
      <c r="BO1196" s="144"/>
      <c r="BP1196" s="144"/>
      <c r="BQ1196" s="144"/>
      <c r="BR1196" s="144"/>
      <c r="BS1196" s="144"/>
      <c r="BT1196" s="144"/>
      <c r="BU1196" s="144"/>
      <c r="BV1196" s="144"/>
      <c r="BW1196" s="144"/>
      <c r="BX1196" s="144"/>
      <c r="BY1196" s="144"/>
      <c r="BZ1196" s="144"/>
      <c r="CA1196" s="144"/>
      <c r="CB1196" s="144"/>
      <c r="CC1196" s="144"/>
      <c r="CD1196" s="144"/>
      <c r="CE1196" s="144"/>
      <c r="CF1196" s="144"/>
      <c r="CG1196" s="144"/>
      <c r="CH1196" s="144"/>
      <c r="CI1196" s="144"/>
      <c r="CJ1196" s="144"/>
      <c r="CK1196" s="144"/>
      <c r="CL1196" s="144"/>
      <c r="CM1196" s="144"/>
      <c r="CN1196" s="144"/>
      <c r="CO1196" s="144"/>
      <c r="CP1196" s="144"/>
      <c r="CQ1196" s="144"/>
      <c r="CR1196" s="144"/>
      <c r="CS1196" s="144"/>
      <c r="CT1196" s="144"/>
      <c r="CU1196" s="144"/>
      <c r="CV1196" s="144"/>
      <c r="CW1196" s="144"/>
      <c r="CX1196" s="144"/>
      <c r="CY1196" s="144"/>
      <c r="CZ1196" s="144"/>
      <c r="DA1196" s="144"/>
      <c r="DB1196" s="144"/>
      <c r="DC1196" s="144"/>
      <c r="DD1196" s="144"/>
      <c r="DE1196" s="144"/>
      <c r="DF1196" s="144"/>
      <c r="DG1196" s="144"/>
      <c r="DH1196" s="144"/>
      <c r="DI1196" s="144"/>
      <c r="DJ1196" s="144"/>
      <c r="DK1196" s="144"/>
      <c r="DL1196" s="144"/>
      <c r="DM1196" s="144"/>
      <c r="DN1196" s="144"/>
      <c r="DO1196" s="144"/>
      <c r="DP1196" s="144"/>
      <c r="DQ1196" s="144"/>
      <c r="DR1196" s="144"/>
      <c r="DS1196" s="144"/>
      <c r="DT1196" s="144"/>
      <c r="DU1196" s="144"/>
      <c r="DV1196" s="144"/>
      <c r="DW1196" s="144"/>
      <c r="DX1196" s="144"/>
      <c r="DY1196" s="144"/>
      <c r="DZ1196" s="144"/>
      <c r="EA1196" s="144"/>
      <c r="EB1196" s="144"/>
      <c r="EC1196" s="144"/>
      <c r="ED1196" s="144"/>
      <c r="EE1196" s="144"/>
      <c r="EF1196" s="144"/>
      <c r="EG1196" s="144"/>
      <c r="EH1196" s="144"/>
      <c r="EI1196" s="144"/>
      <c r="EJ1196" s="144"/>
      <c r="EK1196" s="144"/>
      <c r="EL1196" s="144"/>
      <c r="EM1196" s="144"/>
      <c r="EN1196" s="144"/>
      <c r="EO1196" s="144"/>
      <c r="EP1196" s="144"/>
      <c r="EQ1196" s="144"/>
      <c r="ER1196" s="144"/>
      <c r="ES1196" s="144"/>
      <c r="ET1196" s="144"/>
      <c r="EU1196" s="144"/>
      <c r="EV1196" s="144"/>
      <c r="EW1196" s="144"/>
      <c r="EX1196" s="144"/>
      <c r="EY1196" s="144"/>
      <c r="EZ1196" s="144"/>
      <c r="FA1196" s="144"/>
      <c r="FB1196" s="144"/>
      <c r="FC1196" s="144"/>
      <c r="FD1196" s="144"/>
      <c r="FE1196" s="144"/>
      <c r="FF1196" s="144"/>
      <c r="FG1196" s="144"/>
      <c r="FH1196" s="144"/>
      <c r="FI1196" s="144"/>
      <c r="FJ1196" s="144"/>
      <c r="FK1196" s="144"/>
      <c r="FL1196" s="144"/>
      <c r="FM1196" s="144"/>
      <c r="FN1196" s="144"/>
      <c r="FO1196" s="144"/>
      <c r="FP1196" s="144"/>
      <c r="FQ1196" s="144"/>
      <c r="FR1196" s="144"/>
      <c r="FS1196" s="144"/>
      <c r="FT1196" s="144"/>
      <c r="FU1196" s="144"/>
      <c r="FV1196" s="144"/>
      <c r="FW1196" s="144"/>
      <c r="FX1196" s="144"/>
      <c r="FY1196" s="144"/>
      <c r="FZ1196" s="144"/>
      <c r="GA1196" s="144"/>
      <c r="GB1196" s="144"/>
      <c r="GC1196" s="144"/>
      <c r="GD1196" s="144"/>
      <c r="GE1196" s="144"/>
      <c r="GF1196" s="144"/>
      <c r="GG1196" s="144"/>
      <c r="GH1196" s="144"/>
      <c r="GI1196" s="144"/>
      <c r="GJ1196" s="144"/>
      <c r="GK1196" s="144"/>
      <c r="GL1196" s="144"/>
      <c r="GM1196" s="144"/>
      <c r="GN1196" s="144"/>
      <c r="GO1196" s="144"/>
      <c r="GP1196" s="144"/>
      <c r="GQ1196" s="144"/>
      <c r="GR1196" s="144"/>
      <c r="GS1196" s="144"/>
      <c r="GT1196" s="144"/>
      <c r="GU1196" s="144"/>
      <c r="GV1196" s="144"/>
      <c r="GW1196" s="144"/>
      <c r="GX1196" s="144"/>
      <c r="GY1196" s="144"/>
      <c r="GZ1196" s="144"/>
      <c r="HA1196" s="144"/>
      <c r="HB1196" s="144"/>
      <c r="HC1196" s="144"/>
      <c r="HD1196" s="144"/>
      <c r="HE1196" s="144"/>
      <c r="HF1196" s="144"/>
      <c r="HG1196" s="144"/>
      <c r="HH1196" s="144"/>
      <c r="HI1196" s="144"/>
      <c r="HJ1196" s="144"/>
      <c r="HK1196" s="144"/>
      <c r="HL1196" s="144"/>
      <c r="HM1196" s="144"/>
      <c r="HN1196" s="144"/>
      <c r="HO1196" s="144"/>
      <c r="HP1196" s="144"/>
      <c r="HQ1196" s="144"/>
      <c r="HR1196" s="144"/>
      <c r="HS1196" s="144"/>
      <c r="HT1196" s="144"/>
      <c r="HU1196" s="144"/>
      <c r="HV1196" s="144"/>
      <c r="HW1196" s="144"/>
      <c r="HX1196" s="144"/>
      <c r="HY1196" s="144"/>
      <c r="HZ1196" s="144"/>
      <c r="IA1196" s="144"/>
      <c r="IB1196" s="144"/>
      <c r="IC1196" s="144"/>
      <c r="ID1196" s="144"/>
      <c r="IE1196" s="144"/>
      <c r="IF1196" s="144"/>
      <c r="IG1196" s="144"/>
      <c r="IH1196" s="144"/>
      <c r="II1196" s="144"/>
      <c r="IJ1196" s="144"/>
      <c r="IK1196" s="144"/>
      <c r="IL1196" s="144"/>
      <c r="IM1196" s="144"/>
      <c r="IN1196" s="144"/>
      <c r="IO1196" s="144"/>
      <c r="IP1196" s="144"/>
      <c r="IQ1196" s="144"/>
      <c r="IR1196" s="144"/>
      <c r="IS1196" s="144"/>
      <c r="IT1196" s="144"/>
      <c r="IU1196" s="144"/>
      <c r="IV1196" s="144"/>
    </row>
    <row r="1197" spans="1:256" s="145" customFormat="1" ht="17.100000000000001" customHeight="1" x14ac:dyDescent="0.25">
      <c r="A1197" s="421"/>
      <c r="B1197" s="406"/>
      <c r="C1197" s="406"/>
      <c r="D1197" s="405" t="s">
        <v>295</v>
      </c>
      <c r="E1197" s="407">
        <v>43040</v>
      </c>
      <c r="F1197" s="407">
        <v>43220</v>
      </c>
      <c r="G1197" s="147" t="s">
        <v>154</v>
      </c>
      <c r="H1197" s="270">
        <f>27.5/2</f>
        <v>13.75</v>
      </c>
      <c r="I1197" s="402" t="s">
        <v>293</v>
      </c>
      <c r="J1197" s="412"/>
      <c r="K1197" s="144"/>
      <c r="L1197" s="144"/>
      <c r="M1197" s="144"/>
      <c r="N1197" s="144"/>
      <c r="O1197" s="144"/>
      <c r="P1197" s="144"/>
      <c r="Q1197" s="144"/>
      <c r="R1197" s="144"/>
      <c r="S1197" s="144"/>
      <c r="T1197" s="144"/>
      <c r="U1197" s="144"/>
      <c r="V1197" s="144"/>
      <c r="W1197" s="144"/>
      <c r="X1197" s="144"/>
      <c r="Y1197" s="144"/>
      <c r="Z1197" s="144"/>
      <c r="AA1197" s="144"/>
      <c r="AB1197" s="144"/>
      <c r="AC1197" s="144"/>
      <c r="AD1197" s="144"/>
      <c r="AE1197" s="144"/>
      <c r="AF1197" s="144"/>
      <c r="AG1197" s="144"/>
      <c r="AH1197" s="144"/>
      <c r="AI1197" s="144"/>
      <c r="AJ1197" s="144"/>
      <c r="AK1197" s="144"/>
      <c r="AL1197" s="144"/>
      <c r="AM1197" s="144"/>
      <c r="AN1197" s="144"/>
      <c r="AO1197" s="144"/>
      <c r="AP1197" s="144"/>
      <c r="AQ1197" s="144"/>
      <c r="AR1197" s="144"/>
      <c r="AS1197" s="144"/>
      <c r="AT1197" s="144"/>
      <c r="AU1197" s="144"/>
      <c r="AV1197" s="144"/>
      <c r="AW1197" s="144"/>
      <c r="AX1197" s="144"/>
      <c r="AY1197" s="144"/>
      <c r="AZ1197" s="144"/>
      <c r="BA1197" s="144"/>
      <c r="BB1197" s="144"/>
      <c r="BC1197" s="144"/>
      <c r="BD1197" s="144"/>
      <c r="BE1197" s="144"/>
      <c r="BF1197" s="144"/>
      <c r="BG1197" s="144"/>
      <c r="BH1197" s="144"/>
      <c r="BI1197" s="144"/>
      <c r="BJ1197" s="144"/>
      <c r="BK1197" s="144"/>
      <c r="BL1197" s="144"/>
      <c r="BM1197" s="144"/>
      <c r="BN1197" s="144"/>
      <c r="BO1197" s="144"/>
      <c r="BP1197" s="144"/>
      <c r="BQ1197" s="144"/>
      <c r="BR1197" s="144"/>
      <c r="BS1197" s="144"/>
      <c r="BT1197" s="144"/>
      <c r="BU1197" s="144"/>
      <c r="BV1197" s="144"/>
      <c r="BW1197" s="144"/>
      <c r="BX1197" s="144"/>
      <c r="BY1197" s="144"/>
      <c r="BZ1197" s="144"/>
      <c r="CA1197" s="144"/>
      <c r="CB1197" s="144"/>
      <c r="CC1197" s="144"/>
      <c r="CD1197" s="144"/>
      <c r="CE1197" s="144"/>
      <c r="CF1197" s="144"/>
      <c r="CG1197" s="144"/>
      <c r="CH1197" s="144"/>
      <c r="CI1197" s="144"/>
      <c r="CJ1197" s="144"/>
      <c r="CK1197" s="144"/>
      <c r="CL1197" s="144"/>
      <c r="CM1197" s="144"/>
      <c r="CN1197" s="144"/>
      <c r="CO1197" s="144"/>
      <c r="CP1197" s="144"/>
      <c r="CQ1197" s="144"/>
      <c r="CR1197" s="144"/>
      <c r="CS1197" s="144"/>
      <c r="CT1197" s="144"/>
      <c r="CU1197" s="144"/>
      <c r="CV1197" s="144"/>
      <c r="CW1197" s="144"/>
      <c r="CX1197" s="144"/>
      <c r="CY1197" s="144"/>
      <c r="CZ1197" s="144"/>
      <c r="DA1197" s="144"/>
      <c r="DB1197" s="144"/>
      <c r="DC1197" s="144"/>
      <c r="DD1197" s="144"/>
      <c r="DE1197" s="144"/>
      <c r="DF1197" s="144"/>
      <c r="DG1197" s="144"/>
      <c r="DH1197" s="144"/>
      <c r="DI1197" s="144"/>
      <c r="DJ1197" s="144"/>
      <c r="DK1197" s="144"/>
      <c r="DL1197" s="144"/>
      <c r="DM1197" s="144"/>
      <c r="DN1197" s="144"/>
      <c r="DO1197" s="144"/>
      <c r="DP1197" s="144"/>
      <c r="DQ1197" s="144"/>
      <c r="DR1197" s="144"/>
      <c r="DS1197" s="144"/>
      <c r="DT1197" s="144"/>
      <c r="DU1197" s="144"/>
      <c r="DV1197" s="144"/>
      <c r="DW1197" s="144"/>
      <c r="DX1197" s="144"/>
      <c r="DY1197" s="144"/>
      <c r="DZ1197" s="144"/>
      <c r="EA1197" s="144"/>
      <c r="EB1197" s="144"/>
      <c r="EC1197" s="144"/>
      <c r="ED1197" s="144"/>
      <c r="EE1197" s="144"/>
      <c r="EF1197" s="144"/>
      <c r="EG1197" s="144"/>
      <c r="EH1197" s="144"/>
      <c r="EI1197" s="144"/>
      <c r="EJ1197" s="144"/>
      <c r="EK1197" s="144"/>
      <c r="EL1197" s="144"/>
      <c r="EM1197" s="144"/>
      <c r="EN1197" s="144"/>
      <c r="EO1197" s="144"/>
      <c r="EP1197" s="144"/>
      <c r="EQ1197" s="144"/>
      <c r="ER1197" s="144"/>
      <c r="ES1197" s="144"/>
      <c r="ET1197" s="144"/>
      <c r="EU1197" s="144"/>
      <c r="EV1197" s="144"/>
      <c r="EW1197" s="144"/>
      <c r="EX1197" s="144"/>
      <c r="EY1197" s="144"/>
      <c r="EZ1197" s="144"/>
      <c r="FA1197" s="144"/>
      <c r="FB1197" s="144"/>
      <c r="FC1197" s="144"/>
      <c r="FD1197" s="144"/>
      <c r="FE1197" s="144"/>
      <c r="FF1197" s="144"/>
      <c r="FG1197" s="144"/>
      <c r="FH1197" s="144"/>
      <c r="FI1197" s="144"/>
      <c r="FJ1197" s="144"/>
      <c r="FK1197" s="144"/>
      <c r="FL1197" s="144"/>
      <c r="FM1197" s="144"/>
      <c r="FN1197" s="144"/>
      <c r="FO1197" s="144"/>
      <c r="FP1197" s="144"/>
      <c r="FQ1197" s="144"/>
      <c r="FR1197" s="144"/>
      <c r="FS1197" s="144"/>
      <c r="FT1197" s="144"/>
      <c r="FU1197" s="144"/>
      <c r="FV1197" s="144"/>
      <c r="FW1197" s="144"/>
      <c r="FX1197" s="144"/>
      <c r="FY1197" s="144"/>
      <c r="FZ1197" s="144"/>
      <c r="GA1197" s="144"/>
      <c r="GB1197" s="144"/>
      <c r="GC1197" s="144"/>
      <c r="GD1197" s="144"/>
      <c r="GE1197" s="144"/>
      <c r="GF1197" s="144"/>
      <c r="GG1197" s="144"/>
      <c r="GH1197" s="144"/>
      <c r="GI1197" s="144"/>
      <c r="GJ1197" s="144"/>
      <c r="GK1197" s="144"/>
      <c r="GL1197" s="144"/>
      <c r="GM1197" s="144"/>
      <c r="GN1197" s="144"/>
      <c r="GO1197" s="144"/>
      <c r="GP1197" s="144"/>
      <c r="GQ1197" s="144"/>
      <c r="GR1197" s="144"/>
      <c r="GS1197" s="144"/>
      <c r="GT1197" s="144"/>
      <c r="GU1197" s="144"/>
      <c r="GV1197" s="144"/>
      <c r="GW1197" s="144"/>
      <c r="GX1197" s="144"/>
      <c r="GY1197" s="144"/>
      <c r="GZ1197" s="144"/>
      <c r="HA1197" s="144"/>
      <c r="HB1197" s="144"/>
      <c r="HC1197" s="144"/>
      <c r="HD1197" s="144"/>
      <c r="HE1197" s="144"/>
      <c r="HF1197" s="144"/>
      <c r="HG1197" s="144"/>
      <c r="HH1197" s="144"/>
      <c r="HI1197" s="144"/>
      <c r="HJ1197" s="144"/>
      <c r="HK1197" s="144"/>
      <c r="HL1197" s="144"/>
      <c r="HM1197" s="144"/>
      <c r="HN1197" s="144"/>
      <c r="HO1197" s="144"/>
      <c r="HP1197" s="144"/>
      <c r="HQ1197" s="144"/>
      <c r="HR1197" s="144"/>
      <c r="HS1197" s="144"/>
      <c r="HT1197" s="144"/>
      <c r="HU1197" s="144"/>
      <c r="HV1197" s="144"/>
      <c r="HW1197" s="144"/>
      <c r="HX1197" s="144"/>
      <c r="HY1197" s="144"/>
      <c r="HZ1197" s="144"/>
      <c r="IA1197" s="144"/>
      <c r="IB1197" s="144"/>
      <c r="IC1197" s="144"/>
      <c r="ID1197" s="144"/>
      <c r="IE1197" s="144"/>
      <c r="IF1197" s="144"/>
      <c r="IG1197" s="144"/>
      <c r="IH1197" s="144"/>
      <c r="II1197" s="144"/>
      <c r="IJ1197" s="144"/>
      <c r="IK1197" s="144"/>
      <c r="IL1197" s="144"/>
      <c r="IM1197" s="144"/>
      <c r="IN1197" s="144"/>
      <c r="IO1197" s="144"/>
      <c r="IP1197" s="144"/>
      <c r="IQ1197" s="144"/>
      <c r="IR1197" s="144"/>
      <c r="IS1197" s="144"/>
      <c r="IT1197" s="144"/>
      <c r="IU1197" s="144"/>
      <c r="IV1197" s="144"/>
    </row>
    <row r="1198" spans="1:256" s="145" customFormat="1" ht="17.100000000000001" customHeight="1" x14ac:dyDescent="0.25">
      <c r="A1198" s="421"/>
      <c r="B1198" s="406"/>
      <c r="C1198" s="406"/>
      <c r="D1198" s="406"/>
      <c r="E1198" s="408"/>
      <c r="F1198" s="408"/>
      <c r="G1198" s="142" t="s">
        <v>153</v>
      </c>
      <c r="H1198" s="270">
        <f>27.5/2</f>
        <v>13.75</v>
      </c>
      <c r="I1198" s="403"/>
      <c r="J1198" s="412"/>
      <c r="K1198" s="144"/>
      <c r="L1198" s="144"/>
      <c r="M1198" s="144"/>
      <c r="N1198" s="144"/>
      <c r="O1198" s="144"/>
      <c r="P1198" s="144"/>
      <c r="Q1198" s="144"/>
      <c r="R1198" s="144"/>
      <c r="S1198" s="144"/>
      <c r="T1198" s="144"/>
      <c r="U1198" s="144"/>
      <c r="V1198" s="144"/>
      <c r="W1198" s="144"/>
      <c r="X1198" s="144"/>
      <c r="Y1198" s="144"/>
      <c r="Z1198" s="144"/>
      <c r="AA1198" s="144"/>
      <c r="AB1198" s="144"/>
      <c r="AC1198" s="144"/>
      <c r="AD1198" s="144"/>
      <c r="AE1198" s="144"/>
      <c r="AF1198" s="144"/>
      <c r="AG1198" s="144"/>
      <c r="AH1198" s="144"/>
      <c r="AI1198" s="144"/>
      <c r="AJ1198" s="144"/>
      <c r="AK1198" s="144"/>
      <c r="AL1198" s="144"/>
      <c r="AM1198" s="144"/>
      <c r="AN1198" s="144"/>
      <c r="AO1198" s="144"/>
      <c r="AP1198" s="144"/>
      <c r="AQ1198" s="144"/>
      <c r="AR1198" s="144"/>
      <c r="AS1198" s="144"/>
      <c r="AT1198" s="144"/>
      <c r="AU1198" s="144"/>
      <c r="AV1198" s="144"/>
      <c r="AW1198" s="144"/>
      <c r="AX1198" s="144"/>
      <c r="AY1198" s="144"/>
      <c r="AZ1198" s="144"/>
      <c r="BA1198" s="144"/>
      <c r="BB1198" s="144"/>
      <c r="BC1198" s="144"/>
      <c r="BD1198" s="144"/>
      <c r="BE1198" s="144"/>
      <c r="BF1198" s="144"/>
      <c r="BG1198" s="144"/>
      <c r="BH1198" s="144"/>
      <c r="BI1198" s="144"/>
      <c r="BJ1198" s="144"/>
      <c r="BK1198" s="144"/>
      <c r="BL1198" s="144"/>
      <c r="BM1198" s="144"/>
      <c r="BN1198" s="144"/>
      <c r="BO1198" s="144"/>
      <c r="BP1198" s="144"/>
      <c r="BQ1198" s="144"/>
      <c r="BR1198" s="144"/>
      <c r="BS1198" s="144"/>
      <c r="BT1198" s="144"/>
      <c r="BU1198" s="144"/>
      <c r="BV1198" s="144"/>
      <c r="BW1198" s="144"/>
      <c r="BX1198" s="144"/>
      <c r="BY1198" s="144"/>
      <c r="BZ1198" s="144"/>
      <c r="CA1198" s="144"/>
      <c r="CB1198" s="144"/>
      <c r="CC1198" s="144"/>
      <c r="CD1198" s="144"/>
      <c r="CE1198" s="144"/>
      <c r="CF1198" s="144"/>
      <c r="CG1198" s="144"/>
      <c r="CH1198" s="144"/>
      <c r="CI1198" s="144"/>
      <c r="CJ1198" s="144"/>
      <c r="CK1198" s="144"/>
      <c r="CL1198" s="144"/>
      <c r="CM1198" s="144"/>
      <c r="CN1198" s="144"/>
      <c r="CO1198" s="144"/>
      <c r="CP1198" s="144"/>
      <c r="CQ1198" s="144"/>
      <c r="CR1198" s="144"/>
      <c r="CS1198" s="144"/>
      <c r="CT1198" s="144"/>
      <c r="CU1198" s="144"/>
      <c r="CV1198" s="144"/>
      <c r="CW1198" s="144"/>
      <c r="CX1198" s="144"/>
      <c r="CY1198" s="144"/>
      <c r="CZ1198" s="144"/>
      <c r="DA1198" s="144"/>
      <c r="DB1198" s="144"/>
      <c r="DC1198" s="144"/>
      <c r="DD1198" s="144"/>
      <c r="DE1198" s="144"/>
      <c r="DF1198" s="144"/>
      <c r="DG1198" s="144"/>
      <c r="DH1198" s="144"/>
      <c r="DI1198" s="144"/>
      <c r="DJ1198" s="144"/>
      <c r="DK1198" s="144"/>
      <c r="DL1198" s="144"/>
      <c r="DM1198" s="144"/>
      <c r="DN1198" s="144"/>
      <c r="DO1198" s="144"/>
      <c r="DP1198" s="144"/>
      <c r="DQ1198" s="144"/>
      <c r="DR1198" s="144"/>
      <c r="DS1198" s="144"/>
      <c r="DT1198" s="144"/>
      <c r="DU1198" s="144"/>
      <c r="DV1198" s="144"/>
      <c r="DW1198" s="144"/>
      <c r="DX1198" s="144"/>
      <c r="DY1198" s="144"/>
      <c r="DZ1198" s="144"/>
      <c r="EA1198" s="144"/>
      <c r="EB1198" s="144"/>
      <c r="EC1198" s="144"/>
      <c r="ED1198" s="144"/>
      <c r="EE1198" s="144"/>
      <c r="EF1198" s="144"/>
      <c r="EG1198" s="144"/>
      <c r="EH1198" s="144"/>
      <c r="EI1198" s="144"/>
      <c r="EJ1198" s="144"/>
      <c r="EK1198" s="144"/>
      <c r="EL1198" s="144"/>
      <c r="EM1198" s="144"/>
      <c r="EN1198" s="144"/>
      <c r="EO1198" s="144"/>
      <c r="EP1198" s="144"/>
      <c r="EQ1198" s="144"/>
      <c r="ER1198" s="144"/>
      <c r="ES1198" s="144"/>
      <c r="ET1198" s="144"/>
      <c r="EU1198" s="144"/>
      <c r="EV1198" s="144"/>
      <c r="EW1198" s="144"/>
      <c r="EX1198" s="144"/>
      <c r="EY1198" s="144"/>
      <c r="EZ1198" s="144"/>
      <c r="FA1198" s="144"/>
      <c r="FB1198" s="144"/>
      <c r="FC1198" s="144"/>
      <c r="FD1198" s="144"/>
      <c r="FE1198" s="144"/>
      <c r="FF1198" s="144"/>
      <c r="FG1198" s="144"/>
      <c r="FH1198" s="144"/>
      <c r="FI1198" s="144"/>
      <c r="FJ1198" s="144"/>
      <c r="FK1198" s="144"/>
      <c r="FL1198" s="144"/>
      <c r="FM1198" s="144"/>
      <c r="FN1198" s="144"/>
      <c r="FO1198" s="144"/>
      <c r="FP1198" s="144"/>
      <c r="FQ1198" s="144"/>
      <c r="FR1198" s="144"/>
      <c r="FS1198" s="144"/>
      <c r="FT1198" s="144"/>
      <c r="FU1198" s="144"/>
      <c r="FV1198" s="144"/>
      <c r="FW1198" s="144"/>
      <c r="FX1198" s="144"/>
      <c r="FY1198" s="144"/>
      <c r="FZ1198" s="144"/>
      <c r="GA1198" s="144"/>
      <c r="GB1198" s="144"/>
      <c r="GC1198" s="144"/>
      <c r="GD1198" s="144"/>
      <c r="GE1198" s="144"/>
      <c r="GF1198" s="144"/>
      <c r="GG1198" s="144"/>
      <c r="GH1198" s="144"/>
      <c r="GI1198" s="144"/>
      <c r="GJ1198" s="144"/>
      <c r="GK1198" s="144"/>
      <c r="GL1198" s="144"/>
      <c r="GM1198" s="144"/>
      <c r="GN1198" s="144"/>
      <c r="GO1198" s="144"/>
      <c r="GP1198" s="144"/>
      <c r="GQ1198" s="144"/>
      <c r="GR1198" s="144"/>
      <c r="GS1198" s="144"/>
      <c r="GT1198" s="144"/>
      <c r="GU1198" s="144"/>
      <c r="GV1198" s="144"/>
      <c r="GW1198" s="144"/>
      <c r="GX1198" s="144"/>
      <c r="GY1198" s="144"/>
      <c r="GZ1198" s="144"/>
      <c r="HA1198" s="144"/>
      <c r="HB1198" s="144"/>
      <c r="HC1198" s="144"/>
      <c r="HD1198" s="144"/>
      <c r="HE1198" s="144"/>
      <c r="HF1198" s="144"/>
      <c r="HG1198" s="144"/>
      <c r="HH1198" s="144"/>
      <c r="HI1198" s="144"/>
      <c r="HJ1198" s="144"/>
      <c r="HK1198" s="144"/>
      <c r="HL1198" s="144"/>
      <c r="HM1198" s="144"/>
      <c r="HN1198" s="144"/>
      <c r="HO1198" s="144"/>
      <c r="HP1198" s="144"/>
      <c r="HQ1198" s="144"/>
      <c r="HR1198" s="144"/>
      <c r="HS1198" s="144"/>
      <c r="HT1198" s="144"/>
      <c r="HU1198" s="144"/>
      <c r="HV1198" s="144"/>
      <c r="HW1198" s="144"/>
      <c r="HX1198" s="144"/>
      <c r="HY1198" s="144"/>
      <c r="HZ1198" s="144"/>
      <c r="IA1198" s="144"/>
      <c r="IB1198" s="144"/>
      <c r="IC1198" s="144"/>
      <c r="ID1198" s="144"/>
      <c r="IE1198" s="144"/>
      <c r="IF1198" s="144"/>
      <c r="IG1198" s="144"/>
      <c r="IH1198" s="144"/>
      <c r="II1198" s="144"/>
      <c r="IJ1198" s="144"/>
      <c r="IK1198" s="144"/>
      <c r="IL1198" s="144"/>
      <c r="IM1198" s="144"/>
      <c r="IN1198" s="144"/>
      <c r="IO1198" s="144"/>
      <c r="IP1198" s="144"/>
      <c r="IQ1198" s="144"/>
      <c r="IR1198" s="144"/>
      <c r="IS1198" s="144"/>
      <c r="IT1198" s="144"/>
      <c r="IU1198" s="144"/>
      <c r="IV1198" s="144"/>
    </row>
    <row r="1199" spans="1:256" s="145" customFormat="1" ht="17.100000000000001" customHeight="1" x14ac:dyDescent="0.25">
      <c r="A1199" s="421"/>
      <c r="B1199" s="406"/>
      <c r="C1199" s="406"/>
      <c r="D1199" s="406"/>
      <c r="E1199" s="408"/>
      <c r="F1199" s="408"/>
      <c r="G1199" s="142" t="s">
        <v>40</v>
      </c>
      <c r="H1199" s="271">
        <f>858/2+27.5</f>
        <v>456.5</v>
      </c>
      <c r="I1199" s="403"/>
      <c r="J1199" s="412"/>
      <c r="K1199" s="144"/>
      <c r="L1199" s="144"/>
      <c r="M1199" s="144"/>
      <c r="N1199" s="144"/>
      <c r="O1199" s="144"/>
      <c r="P1199" s="144"/>
      <c r="Q1199" s="144"/>
      <c r="R1199" s="144"/>
      <c r="S1199" s="144"/>
      <c r="T1199" s="144"/>
      <c r="U1199" s="144"/>
      <c r="V1199" s="144"/>
      <c r="W1199" s="144"/>
      <c r="X1199" s="144"/>
      <c r="Y1199" s="144"/>
      <c r="Z1199" s="144"/>
      <c r="AA1199" s="144"/>
      <c r="AB1199" s="144"/>
      <c r="AC1199" s="144"/>
      <c r="AD1199" s="144"/>
      <c r="AE1199" s="144"/>
      <c r="AF1199" s="144"/>
      <c r="AG1199" s="144"/>
      <c r="AH1199" s="144"/>
      <c r="AI1199" s="144"/>
      <c r="AJ1199" s="144"/>
      <c r="AK1199" s="144"/>
      <c r="AL1199" s="144"/>
      <c r="AM1199" s="144"/>
      <c r="AN1199" s="144"/>
      <c r="AO1199" s="144"/>
      <c r="AP1199" s="144"/>
      <c r="AQ1199" s="144"/>
      <c r="AR1199" s="144"/>
      <c r="AS1199" s="144"/>
      <c r="AT1199" s="144"/>
      <c r="AU1199" s="144"/>
      <c r="AV1199" s="144"/>
      <c r="AW1199" s="144"/>
      <c r="AX1199" s="144"/>
      <c r="AY1199" s="144"/>
      <c r="AZ1199" s="144"/>
      <c r="BA1199" s="144"/>
      <c r="BB1199" s="144"/>
      <c r="BC1199" s="144"/>
      <c r="BD1199" s="144"/>
      <c r="BE1199" s="144"/>
      <c r="BF1199" s="144"/>
      <c r="BG1199" s="144"/>
      <c r="BH1199" s="144"/>
      <c r="BI1199" s="144"/>
      <c r="BJ1199" s="144"/>
      <c r="BK1199" s="144"/>
      <c r="BL1199" s="144"/>
      <c r="BM1199" s="144"/>
      <c r="BN1199" s="144"/>
      <c r="BO1199" s="144"/>
      <c r="BP1199" s="144"/>
      <c r="BQ1199" s="144"/>
      <c r="BR1199" s="144"/>
      <c r="BS1199" s="144"/>
      <c r="BT1199" s="144"/>
      <c r="BU1199" s="144"/>
      <c r="BV1199" s="144"/>
      <c r="BW1199" s="144"/>
      <c r="BX1199" s="144"/>
      <c r="BY1199" s="144"/>
      <c r="BZ1199" s="144"/>
      <c r="CA1199" s="144"/>
      <c r="CB1199" s="144"/>
      <c r="CC1199" s="144"/>
      <c r="CD1199" s="144"/>
      <c r="CE1199" s="144"/>
      <c r="CF1199" s="144"/>
      <c r="CG1199" s="144"/>
      <c r="CH1199" s="144"/>
      <c r="CI1199" s="144"/>
      <c r="CJ1199" s="144"/>
      <c r="CK1199" s="144"/>
      <c r="CL1199" s="144"/>
      <c r="CM1199" s="144"/>
      <c r="CN1199" s="144"/>
      <c r="CO1199" s="144"/>
      <c r="CP1199" s="144"/>
      <c r="CQ1199" s="144"/>
      <c r="CR1199" s="144"/>
      <c r="CS1199" s="144"/>
      <c r="CT1199" s="144"/>
      <c r="CU1199" s="144"/>
      <c r="CV1199" s="144"/>
      <c r="CW1199" s="144"/>
      <c r="CX1199" s="144"/>
      <c r="CY1199" s="144"/>
      <c r="CZ1199" s="144"/>
      <c r="DA1199" s="144"/>
      <c r="DB1199" s="144"/>
      <c r="DC1199" s="144"/>
      <c r="DD1199" s="144"/>
      <c r="DE1199" s="144"/>
      <c r="DF1199" s="144"/>
      <c r="DG1199" s="144"/>
      <c r="DH1199" s="144"/>
      <c r="DI1199" s="144"/>
      <c r="DJ1199" s="144"/>
      <c r="DK1199" s="144"/>
      <c r="DL1199" s="144"/>
      <c r="DM1199" s="144"/>
      <c r="DN1199" s="144"/>
      <c r="DO1199" s="144"/>
      <c r="DP1199" s="144"/>
      <c r="DQ1199" s="144"/>
      <c r="DR1199" s="144"/>
      <c r="DS1199" s="144"/>
      <c r="DT1199" s="144"/>
      <c r="DU1199" s="144"/>
      <c r="DV1199" s="144"/>
      <c r="DW1199" s="144"/>
      <c r="DX1199" s="144"/>
      <c r="DY1199" s="144"/>
      <c r="DZ1199" s="144"/>
      <c r="EA1199" s="144"/>
      <c r="EB1199" s="144"/>
      <c r="EC1199" s="144"/>
      <c r="ED1199" s="144"/>
      <c r="EE1199" s="144"/>
      <c r="EF1199" s="144"/>
      <c r="EG1199" s="144"/>
      <c r="EH1199" s="144"/>
      <c r="EI1199" s="144"/>
      <c r="EJ1199" s="144"/>
      <c r="EK1199" s="144"/>
      <c r="EL1199" s="144"/>
      <c r="EM1199" s="144"/>
      <c r="EN1199" s="144"/>
      <c r="EO1199" s="144"/>
      <c r="EP1199" s="144"/>
      <c r="EQ1199" s="144"/>
      <c r="ER1199" s="144"/>
      <c r="ES1199" s="144"/>
      <c r="ET1199" s="144"/>
      <c r="EU1199" s="144"/>
      <c r="EV1199" s="144"/>
      <c r="EW1199" s="144"/>
      <c r="EX1199" s="144"/>
      <c r="EY1199" s="144"/>
      <c r="EZ1199" s="144"/>
      <c r="FA1199" s="144"/>
      <c r="FB1199" s="144"/>
      <c r="FC1199" s="144"/>
      <c r="FD1199" s="144"/>
      <c r="FE1199" s="144"/>
      <c r="FF1199" s="144"/>
      <c r="FG1199" s="144"/>
      <c r="FH1199" s="144"/>
      <c r="FI1199" s="144"/>
      <c r="FJ1199" s="144"/>
      <c r="FK1199" s="144"/>
      <c r="FL1199" s="144"/>
      <c r="FM1199" s="144"/>
      <c r="FN1199" s="144"/>
      <c r="FO1199" s="144"/>
      <c r="FP1199" s="144"/>
      <c r="FQ1199" s="144"/>
      <c r="FR1199" s="144"/>
      <c r="FS1199" s="144"/>
      <c r="FT1199" s="144"/>
      <c r="FU1199" s="144"/>
      <c r="FV1199" s="144"/>
      <c r="FW1199" s="144"/>
      <c r="FX1199" s="144"/>
      <c r="FY1199" s="144"/>
      <c r="FZ1199" s="144"/>
      <c r="GA1199" s="144"/>
      <c r="GB1199" s="144"/>
      <c r="GC1199" s="144"/>
      <c r="GD1199" s="144"/>
      <c r="GE1199" s="144"/>
      <c r="GF1199" s="144"/>
      <c r="GG1199" s="144"/>
      <c r="GH1199" s="144"/>
      <c r="GI1199" s="144"/>
      <c r="GJ1199" s="144"/>
      <c r="GK1199" s="144"/>
      <c r="GL1199" s="144"/>
      <c r="GM1199" s="144"/>
      <c r="GN1199" s="144"/>
      <c r="GO1199" s="144"/>
      <c r="GP1199" s="144"/>
      <c r="GQ1199" s="144"/>
      <c r="GR1199" s="144"/>
      <c r="GS1199" s="144"/>
      <c r="GT1199" s="144"/>
      <c r="GU1199" s="144"/>
      <c r="GV1199" s="144"/>
      <c r="GW1199" s="144"/>
      <c r="GX1199" s="144"/>
      <c r="GY1199" s="144"/>
      <c r="GZ1199" s="144"/>
      <c r="HA1199" s="144"/>
      <c r="HB1199" s="144"/>
      <c r="HC1199" s="144"/>
      <c r="HD1199" s="144"/>
      <c r="HE1199" s="144"/>
      <c r="HF1199" s="144"/>
      <c r="HG1199" s="144"/>
      <c r="HH1199" s="144"/>
      <c r="HI1199" s="144"/>
      <c r="HJ1199" s="144"/>
      <c r="HK1199" s="144"/>
      <c r="HL1199" s="144"/>
      <c r="HM1199" s="144"/>
      <c r="HN1199" s="144"/>
      <c r="HO1199" s="144"/>
      <c r="HP1199" s="144"/>
      <c r="HQ1199" s="144"/>
      <c r="HR1199" s="144"/>
      <c r="HS1199" s="144"/>
      <c r="HT1199" s="144"/>
      <c r="HU1199" s="144"/>
      <c r="HV1199" s="144"/>
      <c r="HW1199" s="144"/>
      <c r="HX1199" s="144"/>
      <c r="HY1199" s="144"/>
      <c r="HZ1199" s="144"/>
      <c r="IA1199" s="144"/>
      <c r="IB1199" s="144"/>
      <c r="IC1199" s="144"/>
      <c r="ID1199" s="144"/>
      <c r="IE1199" s="144"/>
      <c r="IF1199" s="144"/>
      <c r="IG1199" s="144"/>
      <c r="IH1199" s="144"/>
      <c r="II1199" s="144"/>
      <c r="IJ1199" s="144"/>
      <c r="IK1199" s="144"/>
      <c r="IL1199" s="144"/>
      <c r="IM1199" s="144"/>
      <c r="IN1199" s="144"/>
      <c r="IO1199" s="144"/>
      <c r="IP1199" s="144"/>
      <c r="IQ1199" s="144"/>
      <c r="IR1199" s="144"/>
      <c r="IS1199" s="144"/>
      <c r="IT1199" s="144"/>
      <c r="IU1199" s="144"/>
      <c r="IV1199" s="144"/>
    </row>
    <row r="1200" spans="1:256" s="145" customFormat="1" ht="17.100000000000001" customHeight="1" x14ac:dyDescent="0.25">
      <c r="A1200" s="421"/>
      <c r="B1200" s="406"/>
      <c r="C1200" s="406"/>
      <c r="D1200" s="406"/>
      <c r="E1200" s="408"/>
      <c r="F1200" s="408"/>
      <c r="G1200" s="142" t="s">
        <v>39</v>
      </c>
      <c r="H1200" s="272">
        <f>858+27.5</f>
        <v>885.5</v>
      </c>
      <c r="I1200" s="403"/>
      <c r="J1200" s="412"/>
      <c r="K1200" s="144"/>
      <c r="L1200" s="144"/>
      <c r="M1200" s="144"/>
      <c r="N1200" s="144"/>
      <c r="O1200" s="144"/>
      <c r="P1200" s="144"/>
      <c r="Q1200" s="144"/>
      <c r="R1200" s="144"/>
      <c r="S1200" s="144"/>
      <c r="T1200" s="144"/>
      <c r="U1200" s="144"/>
      <c r="V1200" s="144"/>
      <c r="W1200" s="144"/>
      <c r="X1200" s="144"/>
      <c r="Y1200" s="144"/>
      <c r="Z1200" s="144"/>
      <c r="AA1200" s="144"/>
      <c r="AB1200" s="144"/>
      <c r="AC1200" s="144"/>
      <c r="AD1200" s="144"/>
      <c r="AE1200" s="144"/>
      <c r="AF1200" s="144"/>
      <c r="AG1200" s="144"/>
      <c r="AH1200" s="144"/>
      <c r="AI1200" s="144"/>
      <c r="AJ1200" s="144"/>
      <c r="AK1200" s="144"/>
      <c r="AL1200" s="144"/>
      <c r="AM1200" s="144"/>
      <c r="AN1200" s="144"/>
      <c r="AO1200" s="144"/>
      <c r="AP1200" s="144"/>
      <c r="AQ1200" s="144"/>
      <c r="AR1200" s="144"/>
      <c r="AS1200" s="144"/>
      <c r="AT1200" s="144"/>
      <c r="AU1200" s="144"/>
      <c r="AV1200" s="144"/>
      <c r="AW1200" s="144"/>
      <c r="AX1200" s="144"/>
      <c r="AY1200" s="144"/>
      <c r="AZ1200" s="144"/>
      <c r="BA1200" s="144"/>
      <c r="BB1200" s="144"/>
      <c r="BC1200" s="144"/>
      <c r="BD1200" s="144"/>
      <c r="BE1200" s="144"/>
      <c r="BF1200" s="144"/>
      <c r="BG1200" s="144"/>
      <c r="BH1200" s="144"/>
      <c r="BI1200" s="144"/>
      <c r="BJ1200" s="144"/>
      <c r="BK1200" s="144"/>
      <c r="BL1200" s="144"/>
      <c r="BM1200" s="144"/>
      <c r="BN1200" s="144"/>
      <c r="BO1200" s="144"/>
      <c r="BP1200" s="144"/>
      <c r="BQ1200" s="144"/>
      <c r="BR1200" s="144"/>
      <c r="BS1200" s="144"/>
      <c r="BT1200" s="144"/>
      <c r="BU1200" s="144"/>
      <c r="BV1200" s="144"/>
      <c r="BW1200" s="144"/>
      <c r="BX1200" s="144"/>
      <c r="BY1200" s="144"/>
      <c r="BZ1200" s="144"/>
      <c r="CA1200" s="144"/>
      <c r="CB1200" s="144"/>
      <c r="CC1200" s="144"/>
      <c r="CD1200" s="144"/>
      <c r="CE1200" s="144"/>
      <c r="CF1200" s="144"/>
      <c r="CG1200" s="144"/>
      <c r="CH1200" s="144"/>
      <c r="CI1200" s="144"/>
      <c r="CJ1200" s="144"/>
      <c r="CK1200" s="144"/>
      <c r="CL1200" s="144"/>
      <c r="CM1200" s="144"/>
      <c r="CN1200" s="144"/>
      <c r="CO1200" s="144"/>
      <c r="CP1200" s="144"/>
      <c r="CQ1200" s="144"/>
      <c r="CR1200" s="144"/>
      <c r="CS1200" s="144"/>
      <c r="CT1200" s="144"/>
      <c r="CU1200" s="144"/>
      <c r="CV1200" s="144"/>
      <c r="CW1200" s="144"/>
      <c r="CX1200" s="144"/>
      <c r="CY1200" s="144"/>
      <c r="CZ1200" s="144"/>
      <c r="DA1200" s="144"/>
      <c r="DB1200" s="144"/>
      <c r="DC1200" s="144"/>
      <c r="DD1200" s="144"/>
      <c r="DE1200" s="144"/>
      <c r="DF1200" s="144"/>
      <c r="DG1200" s="144"/>
      <c r="DH1200" s="144"/>
      <c r="DI1200" s="144"/>
      <c r="DJ1200" s="144"/>
      <c r="DK1200" s="144"/>
      <c r="DL1200" s="144"/>
      <c r="DM1200" s="144"/>
      <c r="DN1200" s="144"/>
      <c r="DO1200" s="144"/>
      <c r="DP1200" s="144"/>
      <c r="DQ1200" s="144"/>
      <c r="DR1200" s="144"/>
      <c r="DS1200" s="144"/>
      <c r="DT1200" s="144"/>
      <c r="DU1200" s="144"/>
      <c r="DV1200" s="144"/>
      <c r="DW1200" s="144"/>
      <c r="DX1200" s="144"/>
      <c r="DY1200" s="144"/>
      <c r="DZ1200" s="144"/>
      <c r="EA1200" s="144"/>
      <c r="EB1200" s="144"/>
      <c r="EC1200" s="144"/>
      <c r="ED1200" s="144"/>
      <c r="EE1200" s="144"/>
      <c r="EF1200" s="144"/>
      <c r="EG1200" s="144"/>
      <c r="EH1200" s="144"/>
      <c r="EI1200" s="144"/>
      <c r="EJ1200" s="144"/>
      <c r="EK1200" s="144"/>
      <c r="EL1200" s="144"/>
      <c r="EM1200" s="144"/>
      <c r="EN1200" s="144"/>
      <c r="EO1200" s="144"/>
      <c r="EP1200" s="144"/>
      <c r="EQ1200" s="144"/>
      <c r="ER1200" s="144"/>
      <c r="ES1200" s="144"/>
      <c r="ET1200" s="144"/>
      <c r="EU1200" s="144"/>
      <c r="EV1200" s="144"/>
      <c r="EW1200" s="144"/>
      <c r="EX1200" s="144"/>
      <c r="EY1200" s="144"/>
      <c r="EZ1200" s="144"/>
      <c r="FA1200" s="144"/>
      <c r="FB1200" s="144"/>
      <c r="FC1200" s="144"/>
      <c r="FD1200" s="144"/>
      <c r="FE1200" s="144"/>
      <c r="FF1200" s="144"/>
      <c r="FG1200" s="144"/>
      <c r="FH1200" s="144"/>
      <c r="FI1200" s="144"/>
      <c r="FJ1200" s="144"/>
      <c r="FK1200" s="144"/>
      <c r="FL1200" s="144"/>
      <c r="FM1200" s="144"/>
      <c r="FN1200" s="144"/>
      <c r="FO1200" s="144"/>
      <c r="FP1200" s="144"/>
      <c r="FQ1200" s="144"/>
      <c r="FR1200" s="144"/>
      <c r="FS1200" s="144"/>
      <c r="FT1200" s="144"/>
      <c r="FU1200" s="144"/>
      <c r="FV1200" s="144"/>
      <c r="FW1200" s="144"/>
      <c r="FX1200" s="144"/>
      <c r="FY1200" s="144"/>
      <c r="FZ1200" s="144"/>
      <c r="GA1200" s="144"/>
      <c r="GB1200" s="144"/>
      <c r="GC1200" s="144"/>
      <c r="GD1200" s="144"/>
      <c r="GE1200" s="144"/>
      <c r="GF1200" s="144"/>
      <c r="GG1200" s="144"/>
      <c r="GH1200" s="144"/>
      <c r="GI1200" s="144"/>
      <c r="GJ1200" s="144"/>
      <c r="GK1200" s="144"/>
      <c r="GL1200" s="144"/>
      <c r="GM1200" s="144"/>
      <c r="GN1200" s="144"/>
      <c r="GO1200" s="144"/>
      <c r="GP1200" s="144"/>
      <c r="GQ1200" s="144"/>
      <c r="GR1200" s="144"/>
      <c r="GS1200" s="144"/>
      <c r="GT1200" s="144"/>
      <c r="GU1200" s="144"/>
      <c r="GV1200" s="144"/>
      <c r="GW1200" s="144"/>
      <c r="GX1200" s="144"/>
      <c r="GY1200" s="144"/>
      <c r="GZ1200" s="144"/>
      <c r="HA1200" s="144"/>
      <c r="HB1200" s="144"/>
      <c r="HC1200" s="144"/>
      <c r="HD1200" s="144"/>
      <c r="HE1200" s="144"/>
      <c r="HF1200" s="144"/>
      <c r="HG1200" s="144"/>
      <c r="HH1200" s="144"/>
      <c r="HI1200" s="144"/>
      <c r="HJ1200" s="144"/>
      <c r="HK1200" s="144"/>
      <c r="HL1200" s="144"/>
      <c r="HM1200" s="144"/>
      <c r="HN1200" s="144"/>
      <c r="HO1200" s="144"/>
      <c r="HP1200" s="144"/>
      <c r="HQ1200" s="144"/>
      <c r="HR1200" s="144"/>
      <c r="HS1200" s="144"/>
      <c r="HT1200" s="144"/>
      <c r="HU1200" s="144"/>
      <c r="HV1200" s="144"/>
      <c r="HW1200" s="144"/>
      <c r="HX1200" s="144"/>
      <c r="HY1200" s="144"/>
      <c r="HZ1200" s="144"/>
      <c r="IA1200" s="144"/>
      <c r="IB1200" s="144"/>
      <c r="IC1200" s="144"/>
      <c r="ID1200" s="144"/>
      <c r="IE1200" s="144"/>
      <c r="IF1200" s="144"/>
      <c r="IG1200" s="144"/>
      <c r="IH1200" s="144"/>
      <c r="II1200" s="144"/>
      <c r="IJ1200" s="144"/>
      <c r="IK1200" s="144"/>
      <c r="IL1200" s="144"/>
      <c r="IM1200" s="144"/>
      <c r="IN1200" s="144"/>
      <c r="IO1200" s="144"/>
      <c r="IP1200" s="144"/>
      <c r="IQ1200" s="144"/>
      <c r="IR1200" s="144"/>
      <c r="IS1200" s="144"/>
      <c r="IT1200" s="144"/>
      <c r="IU1200" s="144"/>
      <c r="IV1200" s="144"/>
    </row>
    <row r="1201" spans="1:256" s="145" customFormat="1" ht="17.100000000000001" customHeight="1" thickBot="1" x14ac:dyDescent="0.3">
      <c r="A1201" s="421"/>
      <c r="B1201" s="406"/>
      <c r="C1201" s="406"/>
      <c r="D1201" s="406"/>
      <c r="E1201" s="409"/>
      <c r="F1201" s="409"/>
      <c r="G1201" s="146" t="s">
        <v>41</v>
      </c>
      <c r="H1201" s="273">
        <v>313.5</v>
      </c>
      <c r="I1201" s="403"/>
      <c r="J1201" s="412"/>
      <c r="K1201" s="144"/>
      <c r="L1201" s="144"/>
      <c r="M1201" s="144"/>
      <c r="N1201" s="144"/>
      <c r="O1201" s="144"/>
      <c r="P1201" s="144"/>
      <c r="Q1201" s="144"/>
      <c r="R1201" s="144"/>
      <c r="S1201" s="144"/>
      <c r="T1201" s="144"/>
      <c r="U1201" s="144"/>
      <c r="V1201" s="144"/>
      <c r="W1201" s="144"/>
      <c r="X1201" s="144"/>
      <c r="Y1201" s="144"/>
      <c r="Z1201" s="144"/>
      <c r="AA1201" s="144"/>
      <c r="AB1201" s="144"/>
      <c r="AC1201" s="144"/>
      <c r="AD1201" s="144"/>
      <c r="AE1201" s="144"/>
      <c r="AF1201" s="144"/>
      <c r="AG1201" s="144"/>
      <c r="AH1201" s="144"/>
      <c r="AI1201" s="144"/>
      <c r="AJ1201" s="144"/>
      <c r="AK1201" s="144"/>
      <c r="AL1201" s="144"/>
      <c r="AM1201" s="144"/>
      <c r="AN1201" s="144"/>
      <c r="AO1201" s="144"/>
      <c r="AP1201" s="144"/>
      <c r="AQ1201" s="144"/>
      <c r="AR1201" s="144"/>
      <c r="AS1201" s="144"/>
      <c r="AT1201" s="144"/>
      <c r="AU1201" s="144"/>
      <c r="AV1201" s="144"/>
      <c r="AW1201" s="144"/>
      <c r="AX1201" s="144"/>
      <c r="AY1201" s="144"/>
      <c r="AZ1201" s="144"/>
      <c r="BA1201" s="144"/>
      <c r="BB1201" s="144"/>
      <c r="BC1201" s="144"/>
      <c r="BD1201" s="144"/>
      <c r="BE1201" s="144"/>
      <c r="BF1201" s="144"/>
      <c r="BG1201" s="144"/>
      <c r="BH1201" s="144"/>
      <c r="BI1201" s="144"/>
      <c r="BJ1201" s="144"/>
      <c r="BK1201" s="144"/>
      <c r="BL1201" s="144"/>
      <c r="BM1201" s="144"/>
      <c r="BN1201" s="144"/>
      <c r="BO1201" s="144"/>
      <c r="BP1201" s="144"/>
      <c r="BQ1201" s="144"/>
      <c r="BR1201" s="144"/>
      <c r="BS1201" s="144"/>
      <c r="BT1201" s="144"/>
      <c r="BU1201" s="144"/>
      <c r="BV1201" s="144"/>
      <c r="BW1201" s="144"/>
      <c r="BX1201" s="144"/>
      <c r="BY1201" s="144"/>
      <c r="BZ1201" s="144"/>
      <c r="CA1201" s="144"/>
      <c r="CB1201" s="144"/>
      <c r="CC1201" s="144"/>
      <c r="CD1201" s="144"/>
      <c r="CE1201" s="144"/>
      <c r="CF1201" s="144"/>
      <c r="CG1201" s="144"/>
      <c r="CH1201" s="144"/>
      <c r="CI1201" s="144"/>
      <c r="CJ1201" s="144"/>
      <c r="CK1201" s="144"/>
      <c r="CL1201" s="144"/>
      <c r="CM1201" s="144"/>
      <c r="CN1201" s="144"/>
      <c r="CO1201" s="144"/>
      <c r="CP1201" s="144"/>
      <c r="CQ1201" s="144"/>
      <c r="CR1201" s="144"/>
      <c r="CS1201" s="144"/>
      <c r="CT1201" s="144"/>
      <c r="CU1201" s="144"/>
      <c r="CV1201" s="144"/>
      <c r="CW1201" s="144"/>
      <c r="CX1201" s="144"/>
      <c r="CY1201" s="144"/>
      <c r="CZ1201" s="144"/>
      <c r="DA1201" s="144"/>
      <c r="DB1201" s="144"/>
      <c r="DC1201" s="144"/>
      <c r="DD1201" s="144"/>
      <c r="DE1201" s="144"/>
      <c r="DF1201" s="144"/>
      <c r="DG1201" s="144"/>
      <c r="DH1201" s="144"/>
      <c r="DI1201" s="144"/>
      <c r="DJ1201" s="144"/>
      <c r="DK1201" s="144"/>
      <c r="DL1201" s="144"/>
      <c r="DM1201" s="144"/>
      <c r="DN1201" s="144"/>
      <c r="DO1201" s="144"/>
      <c r="DP1201" s="144"/>
      <c r="DQ1201" s="144"/>
      <c r="DR1201" s="144"/>
      <c r="DS1201" s="144"/>
      <c r="DT1201" s="144"/>
      <c r="DU1201" s="144"/>
      <c r="DV1201" s="144"/>
      <c r="DW1201" s="144"/>
      <c r="DX1201" s="144"/>
      <c r="DY1201" s="144"/>
      <c r="DZ1201" s="144"/>
      <c r="EA1201" s="144"/>
      <c r="EB1201" s="144"/>
      <c r="EC1201" s="144"/>
      <c r="ED1201" s="144"/>
      <c r="EE1201" s="144"/>
      <c r="EF1201" s="144"/>
      <c r="EG1201" s="144"/>
      <c r="EH1201" s="144"/>
      <c r="EI1201" s="144"/>
      <c r="EJ1201" s="144"/>
      <c r="EK1201" s="144"/>
      <c r="EL1201" s="144"/>
      <c r="EM1201" s="144"/>
      <c r="EN1201" s="144"/>
      <c r="EO1201" s="144"/>
      <c r="EP1201" s="144"/>
      <c r="EQ1201" s="144"/>
      <c r="ER1201" s="144"/>
      <c r="ES1201" s="144"/>
      <c r="ET1201" s="144"/>
      <c r="EU1201" s="144"/>
      <c r="EV1201" s="144"/>
      <c r="EW1201" s="144"/>
      <c r="EX1201" s="144"/>
      <c r="EY1201" s="144"/>
      <c r="EZ1201" s="144"/>
      <c r="FA1201" s="144"/>
      <c r="FB1201" s="144"/>
      <c r="FC1201" s="144"/>
      <c r="FD1201" s="144"/>
      <c r="FE1201" s="144"/>
      <c r="FF1201" s="144"/>
      <c r="FG1201" s="144"/>
      <c r="FH1201" s="144"/>
      <c r="FI1201" s="144"/>
      <c r="FJ1201" s="144"/>
      <c r="FK1201" s="144"/>
      <c r="FL1201" s="144"/>
      <c r="FM1201" s="144"/>
      <c r="FN1201" s="144"/>
      <c r="FO1201" s="144"/>
      <c r="FP1201" s="144"/>
      <c r="FQ1201" s="144"/>
      <c r="FR1201" s="144"/>
      <c r="FS1201" s="144"/>
      <c r="FT1201" s="144"/>
      <c r="FU1201" s="144"/>
      <c r="FV1201" s="144"/>
      <c r="FW1201" s="144"/>
      <c r="FX1201" s="144"/>
      <c r="FY1201" s="144"/>
      <c r="FZ1201" s="144"/>
      <c r="GA1201" s="144"/>
      <c r="GB1201" s="144"/>
      <c r="GC1201" s="144"/>
      <c r="GD1201" s="144"/>
      <c r="GE1201" s="144"/>
      <c r="GF1201" s="144"/>
      <c r="GG1201" s="144"/>
      <c r="GH1201" s="144"/>
      <c r="GI1201" s="144"/>
      <c r="GJ1201" s="144"/>
      <c r="GK1201" s="144"/>
      <c r="GL1201" s="144"/>
      <c r="GM1201" s="144"/>
      <c r="GN1201" s="144"/>
      <c r="GO1201" s="144"/>
      <c r="GP1201" s="144"/>
      <c r="GQ1201" s="144"/>
      <c r="GR1201" s="144"/>
      <c r="GS1201" s="144"/>
      <c r="GT1201" s="144"/>
      <c r="GU1201" s="144"/>
      <c r="GV1201" s="144"/>
      <c r="GW1201" s="144"/>
      <c r="GX1201" s="144"/>
      <c r="GY1201" s="144"/>
      <c r="GZ1201" s="144"/>
      <c r="HA1201" s="144"/>
      <c r="HB1201" s="144"/>
      <c r="HC1201" s="144"/>
      <c r="HD1201" s="144"/>
      <c r="HE1201" s="144"/>
      <c r="HF1201" s="144"/>
      <c r="HG1201" s="144"/>
      <c r="HH1201" s="144"/>
      <c r="HI1201" s="144"/>
      <c r="HJ1201" s="144"/>
      <c r="HK1201" s="144"/>
      <c r="HL1201" s="144"/>
      <c r="HM1201" s="144"/>
      <c r="HN1201" s="144"/>
      <c r="HO1201" s="144"/>
      <c r="HP1201" s="144"/>
      <c r="HQ1201" s="144"/>
      <c r="HR1201" s="144"/>
      <c r="HS1201" s="144"/>
      <c r="HT1201" s="144"/>
      <c r="HU1201" s="144"/>
      <c r="HV1201" s="144"/>
      <c r="HW1201" s="144"/>
      <c r="HX1201" s="144"/>
      <c r="HY1201" s="144"/>
      <c r="HZ1201" s="144"/>
      <c r="IA1201" s="144"/>
      <c r="IB1201" s="144"/>
      <c r="IC1201" s="144"/>
      <c r="ID1201" s="144"/>
      <c r="IE1201" s="144"/>
      <c r="IF1201" s="144"/>
      <c r="IG1201" s="144"/>
      <c r="IH1201" s="144"/>
      <c r="II1201" s="144"/>
      <c r="IJ1201" s="144"/>
      <c r="IK1201" s="144"/>
      <c r="IL1201" s="144"/>
      <c r="IM1201" s="144"/>
      <c r="IN1201" s="144"/>
      <c r="IO1201" s="144"/>
      <c r="IP1201" s="144"/>
      <c r="IQ1201" s="144"/>
      <c r="IR1201" s="144"/>
      <c r="IS1201" s="144"/>
      <c r="IT1201" s="144"/>
      <c r="IU1201" s="144"/>
      <c r="IV1201" s="144"/>
    </row>
    <row r="1202" spans="1:256" s="145" customFormat="1" ht="17.100000000000001" customHeight="1" x14ac:dyDescent="0.25">
      <c r="A1202" s="421"/>
      <c r="B1202" s="406"/>
      <c r="C1202" s="406"/>
      <c r="D1202" s="405" t="s">
        <v>296</v>
      </c>
      <c r="E1202" s="407">
        <v>43040</v>
      </c>
      <c r="F1202" s="407">
        <v>43220</v>
      </c>
      <c r="G1202" s="147" t="s">
        <v>154</v>
      </c>
      <c r="H1202" s="270">
        <f>27.5/2</f>
        <v>13.75</v>
      </c>
      <c r="I1202" s="402" t="s">
        <v>293</v>
      </c>
      <c r="J1202" s="412"/>
      <c r="K1202" s="144"/>
      <c r="L1202" s="144"/>
      <c r="M1202" s="144"/>
      <c r="N1202" s="144"/>
      <c r="O1202" s="144"/>
      <c r="P1202" s="144"/>
      <c r="Q1202" s="144"/>
      <c r="R1202" s="144"/>
      <c r="S1202" s="144"/>
      <c r="T1202" s="144"/>
      <c r="U1202" s="144"/>
      <c r="V1202" s="144"/>
      <c r="W1202" s="144"/>
      <c r="X1202" s="144"/>
      <c r="Y1202" s="144"/>
      <c r="Z1202" s="144"/>
      <c r="AA1202" s="144"/>
      <c r="AB1202" s="144"/>
      <c r="AC1202" s="144"/>
      <c r="AD1202" s="144"/>
      <c r="AE1202" s="144"/>
      <c r="AF1202" s="144"/>
      <c r="AG1202" s="144"/>
      <c r="AH1202" s="144"/>
      <c r="AI1202" s="144"/>
      <c r="AJ1202" s="144"/>
      <c r="AK1202" s="144"/>
      <c r="AL1202" s="144"/>
      <c r="AM1202" s="144"/>
      <c r="AN1202" s="144"/>
      <c r="AO1202" s="144"/>
      <c r="AP1202" s="144"/>
      <c r="AQ1202" s="144"/>
      <c r="AR1202" s="144"/>
      <c r="AS1202" s="144"/>
      <c r="AT1202" s="144"/>
      <c r="AU1202" s="144"/>
      <c r="AV1202" s="144"/>
      <c r="AW1202" s="144"/>
      <c r="AX1202" s="144"/>
      <c r="AY1202" s="144"/>
      <c r="AZ1202" s="144"/>
      <c r="BA1202" s="144"/>
      <c r="BB1202" s="144"/>
      <c r="BC1202" s="144"/>
      <c r="BD1202" s="144"/>
      <c r="BE1202" s="144"/>
      <c r="BF1202" s="144"/>
      <c r="BG1202" s="144"/>
      <c r="BH1202" s="144"/>
      <c r="BI1202" s="144"/>
      <c r="BJ1202" s="144"/>
      <c r="BK1202" s="144"/>
      <c r="BL1202" s="144"/>
      <c r="BM1202" s="144"/>
      <c r="BN1202" s="144"/>
      <c r="BO1202" s="144"/>
      <c r="BP1202" s="144"/>
      <c r="BQ1202" s="144"/>
      <c r="BR1202" s="144"/>
      <c r="BS1202" s="144"/>
      <c r="BT1202" s="144"/>
      <c r="BU1202" s="144"/>
      <c r="BV1202" s="144"/>
      <c r="BW1202" s="144"/>
      <c r="BX1202" s="144"/>
      <c r="BY1202" s="144"/>
      <c r="BZ1202" s="144"/>
      <c r="CA1202" s="144"/>
      <c r="CB1202" s="144"/>
      <c r="CC1202" s="144"/>
      <c r="CD1202" s="144"/>
      <c r="CE1202" s="144"/>
      <c r="CF1202" s="144"/>
      <c r="CG1202" s="144"/>
      <c r="CH1202" s="144"/>
      <c r="CI1202" s="144"/>
      <c r="CJ1202" s="144"/>
      <c r="CK1202" s="144"/>
      <c r="CL1202" s="144"/>
      <c r="CM1202" s="144"/>
      <c r="CN1202" s="144"/>
      <c r="CO1202" s="144"/>
      <c r="CP1202" s="144"/>
      <c r="CQ1202" s="144"/>
      <c r="CR1202" s="144"/>
      <c r="CS1202" s="144"/>
      <c r="CT1202" s="144"/>
      <c r="CU1202" s="144"/>
      <c r="CV1202" s="144"/>
      <c r="CW1202" s="144"/>
      <c r="CX1202" s="144"/>
      <c r="CY1202" s="144"/>
      <c r="CZ1202" s="144"/>
      <c r="DA1202" s="144"/>
      <c r="DB1202" s="144"/>
      <c r="DC1202" s="144"/>
      <c r="DD1202" s="144"/>
      <c r="DE1202" s="144"/>
      <c r="DF1202" s="144"/>
      <c r="DG1202" s="144"/>
      <c r="DH1202" s="144"/>
      <c r="DI1202" s="144"/>
      <c r="DJ1202" s="144"/>
      <c r="DK1202" s="144"/>
      <c r="DL1202" s="144"/>
      <c r="DM1202" s="144"/>
      <c r="DN1202" s="144"/>
      <c r="DO1202" s="144"/>
      <c r="DP1202" s="144"/>
      <c r="DQ1202" s="144"/>
      <c r="DR1202" s="144"/>
      <c r="DS1202" s="144"/>
      <c r="DT1202" s="144"/>
      <c r="DU1202" s="144"/>
      <c r="DV1202" s="144"/>
      <c r="DW1202" s="144"/>
      <c r="DX1202" s="144"/>
      <c r="DY1202" s="144"/>
      <c r="DZ1202" s="144"/>
      <c r="EA1202" s="144"/>
      <c r="EB1202" s="144"/>
      <c r="EC1202" s="144"/>
      <c r="ED1202" s="144"/>
      <c r="EE1202" s="144"/>
      <c r="EF1202" s="144"/>
      <c r="EG1202" s="144"/>
      <c r="EH1202" s="144"/>
      <c r="EI1202" s="144"/>
      <c r="EJ1202" s="144"/>
      <c r="EK1202" s="144"/>
      <c r="EL1202" s="144"/>
      <c r="EM1202" s="144"/>
      <c r="EN1202" s="144"/>
      <c r="EO1202" s="144"/>
      <c r="EP1202" s="144"/>
      <c r="EQ1202" s="144"/>
      <c r="ER1202" s="144"/>
      <c r="ES1202" s="144"/>
      <c r="ET1202" s="144"/>
      <c r="EU1202" s="144"/>
      <c r="EV1202" s="144"/>
      <c r="EW1202" s="144"/>
      <c r="EX1202" s="144"/>
      <c r="EY1202" s="144"/>
      <c r="EZ1202" s="144"/>
      <c r="FA1202" s="144"/>
      <c r="FB1202" s="144"/>
      <c r="FC1202" s="144"/>
      <c r="FD1202" s="144"/>
      <c r="FE1202" s="144"/>
      <c r="FF1202" s="144"/>
      <c r="FG1202" s="144"/>
      <c r="FH1202" s="144"/>
      <c r="FI1202" s="144"/>
      <c r="FJ1202" s="144"/>
      <c r="FK1202" s="144"/>
      <c r="FL1202" s="144"/>
      <c r="FM1202" s="144"/>
      <c r="FN1202" s="144"/>
      <c r="FO1202" s="144"/>
      <c r="FP1202" s="144"/>
      <c r="FQ1202" s="144"/>
      <c r="FR1202" s="144"/>
      <c r="FS1202" s="144"/>
      <c r="FT1202" s="144"/>
      <c r="FU1202" s="144"/>
      <c r="FV1202" s="144"/>
      <c r="FW1202" s="144"/>
      <c r="FX1202" s="144"/>
      <c r="FY1202" s="144"/>
      <c r="FZ1202" s="144"/>
      <c r="GA1202" s="144"/>
      <c r="GB1202" s="144"/>
      <c r="GC1202" s="144"/>
      <c r="GD1202" s="144"/>
      <c r="GE1202" s="144"/>
      <c r="GF1202" s="144"/>
      <c r="GG1202" s="144"/>
      <c r="GH1202" s="144"/>
      <c r="GI1202" s="144"/>
      <c r="GJ1202" s="144"/>
      <c r="GK1202" s="144"/>
      <c r="GL1202" s="144"/>
      <c r="GM1202" s="144"/>
      <c r="GN1202" s="144"/>
      <c r="GO1202" s="144"/>
      <c r="GP1202" s="144"/>
      <c r="GQ1202" s="144"/>
      <c r="GR1202" s="144"/>
      <c r="GS1202" s="144"/>
      <c r="GT1202" s="144"/>
      <c r="GU1202" s="144"/>
      <c r="GV1202" s="144"/>
      <c r="GW1202" s="144"/>
      <c r="GX1202" s="144"/>
      <c r="GY1202" s="144"/>
      <c r="GZ1202" s="144"/>
      <c r="HA1202" s="144"/>
      <c r="HB1202" s="144"/>
      <c r="HC1202" s="144"/>
      <c r="HD1202" s="144"/>
      <c r="HE1202" s="144"/>
      <c r="HF1202" s="144"/>
      <c r="HG1202" s="144"/>
      <c r="HH1202" s="144"/>
      <c r="HI1202" s="144"/>
      <c r="HJ1202" s="144"/>
      <c r="HK1202" s="144"/>
      <c r="HL1202" s="144"/>
      <c r="HM1202" s="144"/>
      <c r="HN1202" s="144"/>
      <c r="HO1202" s="144"/>
      <c r="HP1202" s="144"/>
      <c r="HQ1202" s="144"/>
      <c r="HR1202" s="144"/>
      <c r="HS1202" s="144"/>
      <c r="HT1202" s="144"/>
      <c r="HU1202" s="144"/>
      <c r="HV1202" s="144"/>
      <c r="HW1202" s="144"/>
      <c r="HX1202" s="144"/>
      <c r="HY1202" s="144"/>
      <c r="HZ1202" s="144"/>
      <c r="IA1202" s="144"/>
      <c r="IB1202" s="144"/>
      <c r="IC1202" s="144"/>
      <c r="ID1202" s="144"/>
      <c r="IE1202" s="144"/>
      <c r="IF1202" s="144"/>
      <c r="IG1202" s="144"/>
      <c r="IH1202" s="144"/>
      <c r="II1202" s="144"/>
      <c r="IJ1202" s="144"/>
      <c r="IK1202" s="144"/>
      <c r="IL1202" s="144"/>
      <c r="IM1202" s="144"/>
      <c r="IN1202" s="144"/>
      <c r="IO1202" s="144"/>
      <c r="IP1202" s="144"/>
      <c r="IQ1202" s="144"/>
      <c r="IR1202" s="144"/>
      <c r="IS1202" s="144"/>
      <c r="IT1202" s="144"/>
      <c r="IU1202" s="144"/>
      <c r="IV1202" s="144"/>
    </row>
    <row r="1203" spans="1:256" s="145" customFormat="1" ht="17.100000000000001" customHeight="1" x14ac:dyDescent="0.25">
      <c r="A1203" s="421"/>
      <c r="B1203" s="406"/>
      <c r="C1203" s="406"/>
      <c r="D1203" s="406"/>
      <c r="E1203" s="408"/>
      <c r="F1203" s="408"/>
      <c r="G1203" s="142" t="s">
        <v>153</v>
      </c>
      <c r="H1203" s="270">
        <f>27.5/2</f>
        <v>13.75</v>
      </c>
      <c r="I1203" s="403"/>
      <c r="J1203" s="412"/>
      <c r="K1203" s="144"/>
      <c r="L1203" s="144"/>
      <c r="M1203" s="144"/>
      <c r="N1203" s="144"/>
      <c r="O1203" s="144"/>
      <c r="P1203" s="144"/>
      <c r="Q1203" s="144"/>
      <c r="R1203" s="144"/>
      <c r="S1203" s="144"/>
      <c r="T1203" s="144"/>
      <c r="U1203" s="144"/>
      <c r="V1203" s="144"/>
      <c r="W1203" s="144"/>
      <c r="X1203" s="144"/>
      <c r="Y1203" s="144"/>
      <c r="Z1203" s="144"/>
      <c r="AA1203" s="144"/>
      <c r="AB1203" s="144"/>
      <c r="AC1203" s="144"/>
      <c r="AD1203" s="144"/>
      <c r="AE1203" s="144"/>
      <c r="AF1203" s="144"/>
      <c r="AG1203" s="144"/>
      <c r="AH1203" s="144"/>
      <c r="AI1203" s="144"/>
      <c r="AJ1203" s="144"/>
      <c r="AK1203" s="144"/>
      <c r="AL1203" s="144"/>
      <c r="AM1203" s="144"/>
      <c r="AN1203" s="144"/>
      <c r="AO1203" s="144"/>
      <c r="AP1203" s="144"/>
      <c r="AQ1203" s="144"/>
      <c r="AR1203" s="144"/>
      <c r="AS1203" s="144"/>
      <c r="AT1203" s="144"/>
      <c r="AU1203" s="144"/>
      <c r="AV1203" s="144"/>
      <c r="AW1203" s="144"/>
      <c r="AX1203" s="144"/>
      <c r="AY1203" s="144"/>
      <c r="AZ1203" s="144"/>
      <c r="BA1203" s="144"/>
      <c r="BB1203" s="144"/>
      <c r="BC1203" s="144"/>
      <c r="BD1203" s="144"/>
      <c r="BE1203" s="144"/>
      <c r="BF1203" s="144"/>
      <c r="BG1203" s="144"/>
      <c r="BH1203" s="144"/>
      <c r="BI1203" s="144"/>
      <c r="BJ1203" s="144"/>
      <c r="BK1203" s="144"/>
      <c r="BL1203" s="144"/>
      <c r="BM1203" s="144"/>
      <c r="BN1203" s="144"/>
      <c r="BO1203" s="144"/>
      <c r="BP1203" s="144"/>
      <c r="BQ1203" s="144"/>
      <c r="BR1203" s="144"/>
      <c r="BS1203" s="144"/>
      <c r="BT1203" s="144"/>
      <c r="BU1203" s="144"/>
      <c r="BV1203" s="144"/>
      <c r="BW1203" s="144"/>
      <c r="BX1203" s="144"/>
      <c r="BY1203" s="144"/>
      <c r="BZ1203" s="144"/>
      <c r="CA1203" s="144"/>
      <c r="CB1203" s="144"/>
      <c r="CC1203" s="144"/>
      <c r="CD1203" s="144"/>
      <c r="CE1203" s="144"/>
      <c r="CF1203" s="144"/>
      <c r="CG1203" s="144"/>
      <c r="CH1203" s="144"/>
      <c r="CI1203" s="144"/>
      <c r="CJ1203" s="144"/>
      <c r="CK1203" s="144"/>
      <c r="CL1203" s="144"/>
      <c r="CM1203" s="144"/>
      <c r="CN1203" s="144"/>
      <c r="CO1203" s="144"/>
      <c r="CP1203" s="144"/>
      <c r="CQ1203" s="144"/>
      <c r="CR1203" s="144"/>
      <c r="CS1203" s="144"/>
      <c r="CT1203" s="144"/>
      <c r="CU1203" s="144"/>
      <c r="CV1203" s="144"/>
      <c r="CW1203" s="144"/>
      <c r="CX1203" s="144"/>
      <c r="CY1203" s="144"/>
      <c r="CZ1203" s="144"/>
      <c r="DA1203" s="144"/>
      <c r="DB1203" s="144"/>
      <c r="DC1203" s="144"/>
      <c r="DD1203" s="144"/>
      <c r="DE1203" s="144"/>
      <c r="DF1203" s="144"/>
      <c r="DG1203" s="144"/>
      <c r="DH1203" s="144"/>
      <c r="DI1203" s="144"/>
      <c r="DJ1203" s="144"/>
      <c r="DK1203" s="144"/>
      <c r="DL1203" s="144"/>
      <c r="DM1203" s="144"/>
      <c r="DN1203" s="144"/>
      <c r="DO1203" s="144"/>
      <c r="DP1203" s="144"/>
      <c r="DQ1203" s="144"/>
      <c r="DR1203" s="144"/>
      <c r="DS1203" s="144"/>
      <c r="DT1203" s="144"/>
      <c r="DU1203" s="144"/>
      <c r="DV1203" s="144"/>
      <c r="DW1203" s="144"/>
      <c r="DX1203" s="144"/>
      <c r="DY1203" s="144"/>
      <c r="DZ1203" s="144"/>
      <c r="EA1203" s="144"/>
      <c r="EB1203" s="144"/>
      <c r="EC1203" s="144"/>
      <c r="ED1203" s="144"/>
      <c r="EE1203" s="144"/>
      <c r="EF1203" s="144"/>
      <c r="EG1203" s="144"/>
      <c r="EH1203" s="144"/>
      <c r="EI1203" s="144"/>
      <c r="EJ1203" s="144"/>
      <c r="EK1203" s="144"/>
      <c r="EL1203" s="144"/>
      <c r="EM1203" s="144"/>
      <c r="EN1203" s="144"/>
      <c r="EO1203" s="144"/>
      <c r="EP1203" s="144"/>
      <c r="EQ1203" s="144"/>
      <c r="ER1203" s="144"/>
      <c r="ES1203" s="144"/>
      <c r="ET1203" s="144"/>
      <c r="EU1203" s="144"/>
      <c r="EV1203" s="144"/>
      <c r="EW1203" s="144"/>
      <c r="EX1203" s="144"/>
      <c r="EY1203" s="144"/>
      <c r="EZ1203" s="144"/>
      <c r="FA1203" s="144"/>
      <c r="FB1203" s="144"/>
      <c r="FC1203" s="144"/>
      <c r="FD1203" s="144"/>
      <c r="FE1203" s="144"/>
      <c r="FF1203" s="144"/>
      <c r="FG1203" s="144"/>
      <c r="FH1203" s="144"/>
      <c r="FI1203" s="144"/>
      <c r="FJ1203" s="144"/>
      <c r="FK1203" s="144"/>
      <c r="FL1203" s="144"/>
      <c r="FM1203" s="144"/>
      <c r="FN1203" s="144"/>
      <c r="FO1203" s="144"/>
      <c r="FP1203" s="144"/>
      <c r="FQ1203" s="144"/>
      <c r="FR1203" s="144"/>
      <c r="FS1203" s="144"/>
      <c r="FT1203" s="144"/>
      <c r="FU1203" s="144"/>
      <c r="FV1203" s="144"/>
      <c r="FW1203" s="144"/>
      <c r="FX1203" s="144"/>
      <c r="FY1203" s="144"/>
      <c r="FZ1203" s="144"/>
      <c r="GA1203" s="144"/>
      <c r="GB1203" s="144"/>
      <c r="GC1203" s="144"/>
      <c r="GD1203" s="144"/>
      <c r="GE1203" s="144"/>
      <c r="GF1203" s="144"/>
      <c r="GG1203" s="144"/>
      <c r="GH1203" s="144"/>
      <c r="GI1203" s="144"/>
      <c r="GJ1203" s="144"/>
      <c r="GK1203" s="144"/>
      <c r="GL1203" s="144"/>
      <c r="GM1203" s="144"/>
      <c r="GN1203" s="144"/>
      <c r="GO1203" s="144"/>
      <c r="GP1203" s="144"/>
      <c r="GQ1203" s="144"/>
      <c r="GR1203" s="144"/>
      <c r="GS1203" s="144"/>
      <c r="GT1203" s="144"/>
      <c r="GU1203" s="144"/>
      <c r="GV1203" s="144"/>
      <c r="GW1203" s="144"/>
      <c r="GX1203" s="144"/>
      <c r="GY1203" s="144"/>
      <c r="GZ1203" s="144"/>
      <c r="HA1203" s="144"/>
      <c r="HB1203" s="144"/>
      <c r="HC1203" s="144"/>
      <c r="HD1203" s="144"/>
      <c r="HE1203" s="144"/>
      <c r="HF1203" s="144"/>
      <c r="HG1203" s="144"/>
      <c r="HH1203" s="144"/>
      <c r="HI1203" s="144"/>
      <c r="HJ1203" s="144"/>
      <c r="HK1203" s="144"/>
      <c r="HL1203" s="144"/>
      <c r="HM1203" s="144"/>
      <c r="HN1203" s="144"/>
      <c r="HO1203" s="144"/>
      <c r="HP1203" s="144"/>
      <c r="HQ1203" s="144"/>
      <c r="HR1203" s="144"/>
      <c r="HS1203" s="144"/>
      <c r="HT1203" s="144"/>
      <c r="HU1203" s="144"/>
      <c r="HV1203" s="144"/>
      <c r="HW1203" s="144"/>
      <c r="HX1203" s="144"/>
      <c r="HY1203" s="144"/>
      <c r="HZ1203" s="144"/>
      <c r="IA1203" s="144"/>
      <c r="IB1203" s="144"/>
      <c r="IC1203" s="144"/>
      <c r="ID1203" s="144"/>
      <c r="IE1203" s="144"/>
      <c r="IF1203" s="144"/>
      <c r="IG1203" s="144"/>
      <c r="IH1203" s="144"/>
      <c r="II1203" s="144"/>
      <c r="IJ1203" s="144"/>
      <c r="IK1203" s="144"/>
      <c r="IL1203" s="144"/>
      <c r="IM1203" s="144"/>
      <c r="IN1203" s="144"/>
      <c r="IO1203" s="144"/>
      <c r="IP1203" s="144"/>
      <c r="IQ1203" s="144"/>
      <c r="IR1203" s="144"/>
      <c r="IS1203" s="144"/>
      <c r="IT1203" s="144"/>
      <c r="IU1203" s="144"/>
      <c r="IV1203" s="144"/>
    </row>
    <row r="1204" spans="1:256" s="145" customFormat="1" ht="17.100000000000001" customHeight="1" x14ac:dyDescent="0.25">
      <c r="A1204" s="421"/>
      <c r="B1204" s="406"/>
      <c r="C1204" s="406"/>
      <c r="D1204" s="406"/>
      <c r="E1204" s="408"/>
      <c r="F1204" s="408"/>
      <c r="G1204" s="142" t="s">
        <v>40</v>
      </c>
      <c r="H1204" s="271">
        <f>1156/2+27.5</f>
        <v>605.5</v>
      </c>
      <c r="I1204" s="403"/>
      <c r="J1204" s="412"/>
      <c r="K1204" s="144"/>
      <c r="L1204" s="144"/>
      <c r="M1204" s="144"/>
      <c r="N1204" s="144"/>
      <c r="O1204" s="144"/>
      <c r="P1204" s="144"/>
      <c r="Q1204" s="144"/>
      <c r="R1204" s="144"/>
      <c r="S1204" s="144"/>
      <c r="T1204" s="144"/>
      <c r="U1204" s="144"/>
      <c r="V1204" s="144"/>
      <c r="W1204" s="144"/>
      <c r="X1204" s="144"/>
      <c r="Y1204" s="144"/>
      <c r="Z1204" s="144"/>
      <c r="AA1204" s="144"/>
      <c r="AB1204" s="144"/>
      <c r="AC1204" s="144"/>
      <c r="AD1204" s="144"/>
      <c r="AE1204" s="144"/>
      <c r="AF1204" s="144"/>
      <c r="AG1204" s="144"/>
      <c r="AH1204" s="144"/>
      <c r="AI1204" s="144"/>
      <c r="AJ1204" s="144"/>
      <c r="AK1204" s="144"/>
      <c r="AL1204" s="144"/>
      <c r="AM1204" s="144"/>
      <c r="AN1204" s="144"/>
      <c r="AO1204" s="144"/>
      <c r="AP1204" s="144"/>
      <c r="AQ1204" s="144"/>
      <c r="AR1204" s="144"/>
      <c r="AS1204" s="144"/>
      <c r="AT1204" s="144"/>
      <c r="AU1204" s="144"/>
      <c r="AV1204" s="144"/>
      <c r="AW1204" s="144"/>
      <c r="AX1204" s="144"/>
      <c r="AY1204" s="144"/>
      <c r="AZ1204" s="144"/>
      <c r="BA1204" s="144"/>
      <c r="BB1204" s="144"/>
      <c r="BC1204" s="144"/>
      <c r="BD1204" s="144"/>
      <c r="BE1204" s="144"/>
      <c r="BF1204" s="144"/>
      <c r="BG1204" s="144"/>
      <c r="BH1204" s="144"/>
      <c r="BI1204" s="144"/>
      <c r="BJ1204" s="144"/>
      <c r="BK1204" s="144"/>
      <c r="BL1204" s="144"/>
      <c r="BM1204" s="144"/>
      <c r="BN1204" s="144"/>
      <c r="BO1204" s="144"/>
      <c r="BP1204" s="144"/>
      <c r="BQ1204" s="144"/>
      <c r="BR1204" s="144"/>
      <c r="BS1204" s="144"/>
      <c r="BT1204" s="144"/>
      <c r="BU1204" s="144"/>
      <c r="BV1204" s="144"/>
      <c r="BW1204" s="144"/>
      <c r="BX1204" s="144"/>
      <c r="BY1204" s="144"/>
      <c r="BZ1204" s="144"/>
      <c r="CA1204" s="144"/>
      <c r="CB1204" s="144"/>
      <c r="CC1204" s="144"/>
      <c r="CD1204" s="144"/>
      <c r="CE1204" s="144"/>
      <c r="CF1204" s="144"/>
      <c r="CG1204" s="144"/>
      <c r="CH1204" s="144"/>
      <c r="CI1204" s="144"/>
      <c r="CJ1204" s="144"/>
      <c r="CK1204" s="144"/>
      <c r="CL1204" s="144"/>
      <c r="CM1204" s="144"/>
      <c r="CN1204" s="144"/>
      <c r="CO1204" s="144"/>
      <c r="CP1204" s="144"/>
      <c r="CQ1204" s="144"/>
      <c r="CR1204" s="144"/>
      <c r="CS1204" s="144"/>
      <c r="CT1204" s="144"/>
      <c r="CU1204" s="144"/>
      <c r="CV1204" s="144"/>
      <c r="CW1204" s="144"/>
      <c r="CX1204" s="144"/>
      <c r="CY1204" s="144"/>
      <c r="CZ1204" s="144"/>
      <c r="DA1204" s="144"/>
      <c r="DB1204" s="144"/>
      <c r="DC1204" s="144"/>
      <c r="DD1204" s="144"/>
      <c r="DE1204" s="144"/>
      <c r="DF1204" s="144"/>
      <c r="DG1204" s="144"/>
      <c r="DH1204" s="144"/>
      <c r="DI1204" s="144"/>
      <c r="DJ1204" s="144"/>
      <c r="DK1204" s="144"/>
      <c r="DL1204" s="144"/>
      <c r="DM1204" s="144"/>
      <c r="DN1204" s="144"/>
      <c r="DO1204" s="144"/>
      <c r="DP1204" s="144"/>
      <c r="DQ1204" s="144"/>
      <c r="DR1204" s="144"/>
      <c r="DS1204" s="144"/>
      <c r="DT1204" s="144"/>
      <c r="DU1204" s="144"/>
      <c r="DV1204" s="144"/>
      <c r="DW1204" s="144"/>
      <c r="DX1204" s="144"/>
      <c r="DY1204" s="144"/>
      <c r="DZ1204" s="144"/>
      <c r="EA1204" s="144"/>
      <c r="EB1204" s="144"/>
      <c r="EC1204" s="144"/>
      <c r="ED1204" s="144"/>
      <c r="EE1204" s="144"/>
      <c r="EF1204" s="144"/>
      <c r="EG1204" s="144"/>
      <c r="EH1204" s="144"/>
      <c r="EI1204" s="144"/>
      <c r="EJ1204" s="144"/>
      <c r="EK1204" s="144"/>
      <c r="EL1204" s="144"/>
      <c r="EM1204" s="144"/>
      <c r="EN1204" s="144"/>
      <c r="EO1204" s="144"/>
      <c r="EP1204" s="144"/>
      <c r="EQ1204" s="144"/>
      <c r="ER1204" s="144"/>
      <c r="ES1204" s="144"/>
      <c r="ET1204" s="144"/>
      <c r="EU1204" s="144"/>
      <c r="EV1204" s="144"/>
      <c r="EW1204" s="144"/>
      <c r="EX1204" s="144"/>
      <c r="EY1204" s="144"/>
      <c r="EZ1204" s="144"/>
      <c r="FA1204" s="144"/>
      <c r="FB1204" s="144"/>
      <c r="FC1204" s="144"/>
      <c r="FD1204" s="144"/>
      <c r="FE1204" s="144"/>
      <c r="FF1204" s="144"/>
      <c r="FG1204" s="144"/>
      <c r="FH1204" s="144"/>
      <c r="FI1204" s="144"/>
      <c r="FJ1204" s="144"/>
      <c r="FK1204" s="144"/>
      <c r="FL1204" s="144"/>
      <c r="FM1204" s="144"/>
      <c r="FN1204" s="144"/>
      <c r="FO1204" s="144"/>
      <c r="FP1204" s="144"/>
      <c r="FQ1204" s="144"/>
      <c r="FR1204" s="144"/>
      <c r="FS1204" s="144"/>
      <c r="FT1204" s="144"/>
      <c r="FU1204" s="144"/>
      <c r="FV1204" s="144"/>
      <c r="FW1204" s="144"/>
      <c r="FX1204" s="144"/>
      <c r="FY1204" s="144"/>
      <c r="FZ1204" s="144"/>
      <c r="GA1204" s="144"/>
      <c r="GB1204" s="144"/>
      <c r="GC1204" s="144"/>
      <c r="GD1204" s="144"/>
      <c r="GE1204" s="144"/>
      <c r="GF1204" s="144"/>
      <c r="GG1204" s="144"/>
      <c r="GH1204" s="144"/>
      <c r="GI1204" s="144"/>
      <c r="GJ1204" s="144"/>
      <c r="GK1204" s="144"/>
      <c r="GL1204" s="144"/>
      <c r="GM1204" s="144"/>
      <c r="GN1204" s="144"/>
      <c r="GO1204" s="144"/>
      <c r="GP1204" s="144"/>
      <c r="GQ1204" s="144"/>
      <c r="GR1204" s="144"/>
      <c r="GS1204" s="144"/>
      <c r="GT1204" s="144"/>
      <c r="GU1204" s="144"/>
      <c r="GV1204" s="144"/>
      <c r="GW1204" s="144"/>
      <c r="GX1204" s="144"/>
      <c r="GY1204" s="144"/>
      <c r="GZ1204" s="144"/>
      <c r="HA1204" s="144"/>
      <c r="HB1204" s="144"/>
      <c r="HC1204" s="144"/>
      <c r="HD1204" s="144"/>
      <c r="HE1204" s="144"/>
      <c r="HF1204" s="144"/>
      <c r="HG1204" s="144"/>
      <c r="HH1204" s="144"/>
      <c r="HI1204" s="144"/>
      <c r="HJ1204" s="144"/>
      <c r="HK1204" s="144"/>
      <c r="HL1204" s="144"/>
      <c r="HM1204" s="144"/>
      <c r="HN1204" s="144"/>
      <c r="HO1204" s="144"/>
      <c r="HP1204" s="144"/>
      <c r="HQ1204" s="144"/>
      <c r="HR1204" s="144"/>
      <c r="HS1204" s="144"/>
      <c r="HT1204" s="144"/>
      <c r="HU1204" s="144"/>
      <c r="HV1204" s="144"/>
      <c r="HW1204" s="144"/>
      <c r="HX1204" s="144"/>
      <c r="HY1204" s="144"/>
      <c r="HZ1204" s="144"/>
      <c r="IA1204" s="144"/>
      <c r="IB1204" s="144"/>
      <c r="IC1204" s="144"/>
      <c r="ID1204" s="144"/>
      <c r="IE1204" s="144"/>
      <c r="IF1204" s="144"/>
      <c r="IG1204" s="144"/>
      <c r="IH1204" s="144"/>
      <c r="II1204" s="144"/>
      <c r="IJ1204" s="144"/>
      <c r="IK1204" s="144"/>
      <c r="IL1204" s="144"/>
      <c r="IM1204" s="144"/>
      <c r="IN1204" s="144"/>
      <c r="IO1204" s="144"/>
      <c r="IP1204" s="144"/>
      <c r="IQ1204" s="144"/>
      <c r="IR1204" s="144"/>
      <c r="IS1204" s="144"/>
      <c r="IT1204" s="144"/>
      <c r="IU1204" s="144"/>
      <c r="IV1204" s="144"/>
    </row>
    <row r="1205" spans="1:256" s="145" customFormat="1" ht="17.100000000000001" customHeight="1" x14ac:dyDescent="0.25">
      <c r="A1205" s="421"/>
      <c r="B1205" s="406"/>
      <c r="C1205" s="406"/>
      <c r="D1205" s="406"/>
      <c r="E1205" s="408"/>
      <c r="F1205" s="408"/>
      <c r="G1205" s="142" t="s">
        <v>39</v>
      </c>
      <c r="H1205" s="272">
        <f>1156+27.5</f>
        <v>1183.5</v>
      </c>
      <c r="I1205" s="403"/>
      <c r="J1205" s="412"/>
      <c r="K1205" s="144"/>
      <c r="L1205" s="144"/>
      <c r="M1205" s="144"/>
      <c r="N1205" s="144"/>
      <c r="O1205" s="144"/>
      <c r="P1205" s="144"/>
      <c r="Q1205" s="144"/>
      <c r="R1205" s="144"/>
      <c r="S1205" s="144"/>
      <c r="T1205" s="144"/>
      <c r="U1205" s="144"/>
      <c r="V1205" s="144"/>
      <c r="W1205" s="144"/>
      <c r="X1205" s="144"/>
      <c r="Y1205" s="144"/>
      <c r="Z1205" s="144"/>
      <c r="AA1205" s="144"/>
      <c r="AB1205" s="144"/>
      <c r="AC1205" s="144"/>
      <c r="AD1205" s="144"/>
      <c r="AE1205" s="144"/>
      <c r="AF1205" s="144"/>
      <c r="AG1205" s="144"/>
      <c r="AH1205" s="144"/>
      <c r="AI1205" s="144"/>
      <c r="AJ1205" s="144"/>
      <c r="AK1205" s="144"/>
      <c r="AL1205" s="144"/>
      <c r="AM1205" s="144"/>
      <c r="AN1205" s="144"/>
      <c r="AO1205" s="144"/>
      <c r="AP1205" s="144"/>
      <c r="AQ1205" s="144"/>
      <c r="AR1205" s="144"/>
      <c r="AS1205" s="144"/>
      <c r="AT1205" s="144"/>
      <c r="AU1205" s="144"/>
      <c r="AV1205" s="144"/>
      <c r="AW1205" s="144"/>
      <c r="AX1205" s="144"/>
      <c r="AY1205" s="144"/>
      <c r="AZ1205" s="144"/>
      <c r="BA1205" s="144"/>
      <c r="BB1205" s="144"/>
      <c r="BC1205" s="144"/>
      <c r="BD1205" s="144"/>
      <c r="BE1205" s="144"/>
      <c r="BF1205" s="144"/>
      <c r="BG1205" s="144"/>
      <c r="BH1205" s="144"/>
      <c r="BI1205" s="144"/>
      <c r="BJ1205" s="144"/>
      <c r="BK1205" s="144"/>
      <c r="BL1205" s="144"/>
      <c r="BM1205" s="144"/>
      <c r="BN1205" s="144"/>
      <c r="BO1205" s="144"/>
      <c r="BP1205" s="144"/>
      <c r="BQ1205" s="144"/>
      <c r="BR1205" s="144"/>
      <c r="BS1205" s="144"/>
      <c r="BT1205" s="144"/>
      <c r="BU1205" s="144"/>
      <c r="BV1205" s="144"/>
      <c r="BW1205" s="144"/>
      <c r="BX1205" s="144"/>
      <c r="BY1205" s="144"/>
      <c r="BZ1205" s="144"/>
      <c r="CA1205" s="144"/>
      <c r="CB1205" s="144"/>
      <c r="CC1205" s="144"/>
      <c r="CD1205" s="144"/>
      <c r="CE1205" s="144"/>
      <c r="CF1205" s="144"/>
      <c r="CG1205" s="144"/>
      <c r="CH1205" s="144"/>
      <c r="CI1205" s="144"/>
      <c r="CJ1205" s="144"/>
      <c r="CK1205" s="144"/>
      <c r="CL1205" s="144"/>
      <c r="CM1205" s="144"/>
      <c r="CN1205" s="144"/>
      <c r="CO1205" s="144"/>
      <c r="CP1205" s="144"/>
      <c r="CQ1205" s="144"/>
      <c r="CR1205" s="144"/>
      <c r="CS1205" s="144"/>
      <c r="CT1205" s="144"/>
      <c r="CU1205" s="144"/>
      <c r="CV1205" s="144"/>
      <c r="CW1205" s="144"/>
      <c r="CX1205" s="144"/>
      <c r="CY1205" s="144"/>
      <c r="CZ1205" s="144"/>
      <c r="DA1205" s="144"/>
      <c r="DB1205" s="144"/>
      <c r="DC1205" s="144"/>
      <c r="DD1205" s="144"/>
      <c r="DE1205" s="144"/>
      <c r="DF1205" s="144"/>
      <c r="DG1205" s="144"/>
      <c r="DH1205" s="144"/>
      <c r="DI1205" s="144"/>
      <c r="DJ1205" s="144"/>
      <c r="DK1205" s="144"/>
      <c r="DL1205" s="144"/>
      <c r="DM1205" s="144"/>
      <c r="DN1205" s="144"/>
      <c r="DO1205" s="144"/>
      <c r="DP1205" s="144"/>
      <c r="DQ1205" s="144"/>
      <c r="DR1205" s="144"/>
      <c r="DS1205" s="144"/>
      <c r="DT1205" s="144"/>
      <c r="DU1205" s="144"/>
      <c r="DV1205" s="144"/>
      <c r="DW1205" s="144"/>
      <c r="DX1205" s="144"/>
      <c r="DY1205" s="144"/>
      <c r="DZ1205" s="144"/>
      <c r="EA1205" s="144"/>
      <c r="EB1205" s="144"/>
      <c r="EC1205" s="144"/>
      <c r="ED1205" s="144"/>
      <c r="EE1205" s="144"/>
      <c r="EF1205" s="144"/>
      <c r="EG1205" s="144"/>
      <c r="EH1205" s="144"/>
      <c r="EI1205" s="144"/>
      <c r="EJ1205" s="144"/>
      <c r="EK1205" s="144"/>
      <c r="EL1205" s="144"/>
      <c r="EM1205" s="144"/>
      <c r="EN1205" s="144"/>
      <c r="EO1205" s="144"/>
      <c r="EP1205" s="144"/>
      <c r="EQ1205" s="144"/>
      <c r="ER1205" s="144"/>
      <c r="ES1205" s="144"/>
      <c r="ET1205" s="144"/>
      <c r="EU1205" s="144"/>
      <c r="EV1205" s="144"/>
      <c r="EW1205" s="144"/>
      <c r="EX1205" s="144"/>
      <c r="EY1205" s="144"/>
      <c r="EZ1205" s="144"/>
      <c r="FA1205" s="144"/>
      <c r="FB1205" s="144"/>
      <c r="FC1205" s="144"/>
      <c r="FD1205" s="144"/>
      <c r="FE1205" s="144"/>
      <c r="FF1205" s="144"/>
      <c r="FG1205" s="144"/>
      <c r="FH1205" s="144"/>
      <c r="FI1205" s="144"/>
      <c r="FJ1205" s="144"/>
      <c r="FK1205" s="144"/>
      <c r="FL1205" s="144"/>
      <c r="FM1205" s="144"/>
      <c r="FN1205" s="144"/>
      <c r="FO1205" s="144"/>
      <c r="FP1205" s="144"/>
      <c r="FQ1205" s="144"/>
      <c r="FR1205" s="144"/>
      <c r="FS1205" s="144"/>
      <c r="FT1205" s="144"/>
      <c r="FU1205" s="144"/>
      <c r="FV1205" s="144"/>
      <c r="FW1205" s="144"/>
      <c r="FX1205" s="144"/>
      <c r="FY1205" s="144"/>
      <c r="FZ1205" s="144"/>
      <c r="GA1205" s="144"/>
      <c r="GB1205" s="144"/>
      <c r="GC1205" s="144"/>
      <c r="GD1205" s="144"/>
      <c r="GE1205" s="144"/>
      <c r="GF1205" s="144"/>
      <c r="GG1205" s="144"/>
      <c r="GH1205" s="144"/>
      <c r="GI1205" s="144"/>
      <c r="GJ1205" s="144"/>
      <c r="GK1205" s="144"/>
      <c r="GL1205" s="144"/>
      <c r="GM1205" s="144"/>
      <c r="GN1205" s="144"/>
      <c r="GO1205" s="144"/>
      <c r="GP1205" s="144"/>
      <c r="GQ1205" s="144"/>
      <c r="GR1205" s="144"/>
      <c r="GS1205" s="144"/>
      <c r="GT1205" s="144"/>
      <c r="GU1205" s="144"/>
      <c r="GV1205" s="144"/>
      <c r="GW1205" s="144"/>
      <c r="GX1205" s="144"/>
      <c r="GY1205" s="144"/>
      <c r="GZ1205" s="144"/>
      <c r="HA1205" s="144"/>
      <c r="HB1205" s="144"/>
      <c r="HC1205" s="144"/>
      <c r="HD1205" s="144"/>
      <c r="HE1205" s="144"/>
      <c r="HF1205" s="144"/>
      <c r="HG1205" s="144"/>
      <c r="HH1205" s="144"/>
      <c r="HI1205" s="144"/>
      <c r="HJ1205" s="144"/>
      <c r="HK1205" s="144"/>
      <c r="HL1205" s="144"/>
      <c r="HM1205" s="144"/>
      <c r="HN1205" s="144"/>
      <c r="HO1205" s="144"/>
      <c r="HP1205" s="144"/>
      <c r="HQ1205" s="144"/>
      <c r="HR1205" s="144"/>
      <c r="HS1205" s="144"/>
      <c r="HT1205" s="144"/>
      <c r="HU1205" s="144"/>
      <c r="HV1205" s="144"/>
      <c r="HW1205" s="144"/>
      <c r="HX1205" s="144"/>
      <c r="HY1205" s="144"/>
      <c r="HZ1205" s="144"/>
      <c r="IA1205" s="144"/>
      <c r="IB1205" s="144"/>
      <c r="IC1205" s="144"/>
      <c r="ID1205" s="144"/>
      <c r="IE1205" s="144"/>
      <c r="IF1205" s="144"/>
      <c r="IG1205" s="144"/>
      <c r="IH1205" s="144"/>
      <c r="II1205" s="144"/>
      <c r="IJ1205" s="144"/>
      <c r="IK1205" s="144"/>
      <c r="IL1205" s="144"/>
      <c r="IM1205" s="144"/>
      <c r="IN1205" s="144"/>
      <c r="IO1205" s="144"/>
      <c r="IP1205" s="144"/>
      <c r="IQ1205" s="144"/>
      <c r="IR1205" s="144"/>
      <c r="IS1205" s="144"/>
      <c r="IT1205" s="144"/>
      <c r="IU1205" s="144"/>
      <c r="IV1205" s="144"/>
    </row>
    <row r="1206" spans="1:256" s="145" customFormat="1" ht="17.100000000000001" customHeight="1" thickBot="1" x14ac:dyDescent="0.3">
      <c r="A1206" s="421"/>
      <c r="B1206" s="406"/>
      <c r="C1206" s="406"/>
      <c r="D1206" s="406"/>
      <c r="E1206" s="409"/>
      <c r="F1206" s="409"/>
      <c r="G1206" s="146" t="s">
        <v>41</v>
      </c>
      <c r="H1206" s="273">
        <v>412.84</v>
      </c>
      <c r="I1206" s="403"/>
      <c r="J1206" s="412"/>
      <c r="K1206" s="144"/>
      <c r="L1206" s="144"/>
      <c r="M1206" s="144"/>
      <c r="N1206" s="144"/>
      <c r="O1206" s="144"/>
      <c r="P1206" s="144"/>
      <c r="Q1206" s="144"/>
      <c r="R1206" s="144"/>
      <c r="S1206" s="144"/>
      <c r="T1206" s="144"/>
      <c r="U1206" s="144"/>
      <c r="V1206" s="144"/>
      <c r="W1206" s="144"/>
      <c r="X1206" s="144"/>
      <c r="Y1206" s="144"/>
      <c r="Z1206" s="144"/>
      <c r="AA1206" s="144"/>
      <c r="AB1206" s="144"/>
      <c r="AC1206" s="144"/>
      <c r="AD1206" s="144"/>
      <c r="AE1206" s="144"/>
      <c r="AF1206" s="144"/>
      <c r="AG1206" s="144"/>
      <c r="AH1206" s="144"/>
      <c r="AI1206" s="144"/>
      <c r="AJ1206" s="144"/>
      <c r="AK1206" s="144"/>
      <c r="AL1206" s="144"/>
      <c r="AM1206" s="144"/>
      <c r="AN1206" s="144"/>
      <c r="AO1206" s="144"/>
      <c r="AP1206" s="144"/>
      <c r="AQ1206" s="144"/>
      <c r="AR1206" s="144"/>
      <c r="AS1206" s="144"/>
      <c r="AT1206" s="144"/>
      <c r="AU1206" s="144"/>
      <c r="AV1206" s="144"/>
      <c r="AW1206" s="144"/>
      <c r="AX1206" s="144"/>
      <c r="AY1206" s="144"/>
      <c r="AZ1206" s="144"/>
      <c r="BA1206" s="144"/>
      <c r="BB1206" s="144"/>
      <c r="BC1206" s="144"/>
      <c r="BD1206" s="144"/>
      <c r="BE1206" s="144"/>
      <c r="BF1206" s="144"/>
      <c r="BG1206" s="144"/>
      <c r="BH1206" s="144"/>
      <c r="BI1206" s="144"/>
      <c r="BJ1206" s="144"/>
      <c r="BK1206" s="144"/>
      <c r="BL1206" s="144"/>
      <c r="BM1206" s="144"/>
      <c r="BN1206" s="144"/>
      <c r="BO1206" s="144"/>
      <c r="BP1206" s="144"/>
      <c r="BQ1206" s="144"/>
      <c r="BR1206" s="144"/>
      <c r="BS1206" s="144"/>
      <c r="BT1206" s="144"/>
      <c r="BU1206" s="144"/>
      <c r="BV1206" s="144"/>
      <c r="BW1206" s="144"/>
      <c r="BX1206" s="144"/>
      <c r="BY1206" s="144"/>
      <c r="BZ1206" s="144"/>
      <c r="CA1206" s="144"/>
      <c r="CB1206" s="144"/>
      <c r="CC1206" s="144"/>
      <c r="CD1206" s="144"/>
      <c r="CE1206" s="144"/>
      <c r="CF1206" s="144"/>
      <c r="CG1206" s="144"/>
      <c r="CH1206" s="144"/>
      <c r="CI1206" s="144"/>
      <c r="CJ1206" s="144"/>
      <c r="CK1206" s="144"/>
      <c r="CL1206" s="144"/>
      <c r="CM1206" s="144"/>
      <c r="CN1206" s="144"/>
      <c r="CO1206" s="144"/>
      <c r="CP1206" s="144"/>
      <c r="CQ1206" s="144"/>
      <c r="CR1206" s="144"/>
      <c r="CS1206" s="144"/>
      <c r="CT1206" s="144"/>
      <c r="CU1206" s="144"/>
      <c r="CV1206" s="144"/>
      <c r="CW1206" s="144"/>
      <c r="CX1206" s="144"/>
      <c r="CY1206" s="144"/>
      <c r="CZ1206" s="144"/>
      <c r="DA1206" s="144"/>
      <c r="DB1206" s="144"/>
      <c r="DC1206" s="144"/>
      <c r="DD1206" s="144"/>
      <c r="DE1206" s="144"/>
      <c r="DF1206" s="144"/>
      <c r="DG1206" s="144"/>
      <c r="DH1206" s="144"/>
      <c r="DI1206" s="144"/>
      <c r="DJ1206" s="144"/>
      <c r="DK1206" s="144"/>
      <c r="DL1206" s="144"/>
      <c r="DM1206" s="144"/>
      <c r="DN1206" s="144"/>
      <c r="DO1206" s="144"/>
      <c r="DP1206" s="144"/>
      <c r="DQ1206" s="144"/>
      <c r="DR1206" s="144"/>
      <c r="DS1206" s="144"/>
      <c r="DT1206" s="144"/>
      <c r="DU1206" s="144"/>
      <c r="DV1206" s="144"/>
      <c r="DW1206" s="144"/>
      <c r="DX1206" s="144"/>
      <c r="DY1206" s="144"/>
      <c r="DZ1206" s="144"/>
      <c r="EA1206" s="144"/>
      <c r="EB1206" s="144"/>
      <c r="EC1206" s="144"/>
      <c r="ED1206" s="144"/>
      <c r="EE1206" s="144"/>
      <c r="EF1206" s="144"/>
      <c r="EG1206" s="144"/>
      <c r="EH1206" s="144"/>
      <c r="EI1206" s="144"/>
      <c r="EJ1206" s="144"/>
      <c r="EK1206" s="144"/>
      <c r="EL1206" s="144"/>
      <c r="EM1206" s="144"/>
      <c r="EN1206" s="144"/>
      <c r="EO1206" s="144"/>
      <c r="EP1206" s="144"/>
      <c r="EQ1206" s="144"/>
      <c r="ER1206" s="144"/>
      <c r="ES1206" s="144"/>
      <c r="ET1206" s="144"/>
      <c r="EU1206" s="144"/>
      <c r="EV1206" s="144"/>
      <c r="EW1206" s="144"/>
      <c r="EX1206" s="144"/>
      <c r="EY1206" s="144"/>
      <c r="EZ1206" s="144"/>
      <c r="FA1206" s="144"/>
      <c r="FB1206" s="144"/>
      <c r="FC1206" s="144"/>
      <c r="FD1206" s="144"/>
      <c r="FE1206" s="144"/>
      <c r="FF1206" s="144"/>
      <c r="FG1206" s="144"/>
      <c r="FH1206" s="144"/>
      <c r="FI1206" s="144"/>
      <c r="FJ1206" s="144"/>
      <c r="FK1206" s="144"/>
      <c r="FL1206" s="144"/>
      <c r="FM1206" s="144"/>
      <c r="FN1206" s="144"/>
      <c r="FO1206" s="144"/>
      <c r="FP1206" s="144"/>
      <c r="FQ1206" s="144"/>
      <c r="FR1206" s="144"/>
      <c r="FS1206" s="144"/>
      <c r="FT1206" s="144"/>
      <c r="FU1206" s="144"/>
      <c r="FV1206" s="144"/>
      <c r="FW1206" s="144"/>
      <c r="FX1206" s="144"/>
      <c r="FY1206" s="144"/>
      <c r="FZ1206" s="144"/>
      <c r="GA1206" s="144"/>
      <c r="GB1206" s="144"/>
      <c r="GC1206" s="144"/>
      <c r="GD1206" s="144"/>
      <c r="GE1206" s="144"/>
      <c r="GF1206" s="144"/>
      <c r="GG1206" s="144"/>
      <c r="GH1206" s="144"/>
      <c r="GI1206" s="144"/>
      <c r="GJ1206" s="144"/>
      <c r="GK1206" s="144"/>
      <c r="GL1206" s="144"/>
      <c r="GM1206" s="144"/>
      <c r="GN1206" s="144"/>
      <c r="GO1206" s="144"/>
      <c r="GP1206" s="144"/>
      <c r="GQ1206" s="144"/>
      <c r="GR1206" s="144"/>
      <c r="GS1206" s="144"/>
      <c r="GT1206" s="144"/>
      <c r="GU1206" s="144"/>
      <c r="GV1206" s="144"/>
      <c r="GW1206" s="144"/>
      <c r="GX1206" s="144"/>
      <c r="GY1206" s="144"/>
      <c r="GZ1206" s="144"/>
      <c r="HA1206" s="144"/>
      <c r="HB1206" s="144"/>
      <c r="HC1206" s="144"/>
      <c r="HD1206" s="144"/>
      <c r="HE1206" s="144"/>
      <c r="HF1206" s="144"/>
      <c r="HG1206" s="144"/>
      <c r="HH1206" s="144"/>
      <c r="HI1206" s="144"/>
      <c r="HJ1206" s="144"/>
      <c r="HK1206" s="144"/>
      <c r="HL1206" s="144"/>
      <c r="HM1206" s="144"/>
      <c r="HN1206" s="144"/>
      <c r="HO1206" s="144"/>
      <c r="HP1206" s="144"/>
      <c r="HQ1206" s="144"/>
      <c r="HR1206" s="144"/>
      <c r="HS1206" s="144"/>
      <c r="HT1206" s="144"/>
      <c r="HU1206" s="144"/>
      <c r="HV1206" s="144"/>
      <c r="HW1206" s="144"/>
      <c r="HX1206" s="144"/>
      <c r="HY1206" s="144"/>
      <c r="HZ1206" s="144"/>
      <c r="IA1206" s="144"/>
      <c r="IB1206" s="144"/>
      <c r="IC1206" s="144"/>
      <c r="ID1206" s="144"/>
      <c r="IE1206" s="144"/>
      <c r="IF1206" s="144"/>
      <c r="IG1206" s="144"/>
      <c r="IH1206" s="144"/>
      <c r="II1206" s="144"/>
      <c r="IJ1206" s="144"/>
      <c r="IK1206" s="144"/>
      <c r="IL1206" s="144"/>
      <c r="IM1206" s="144"/>
      <c r="IN1206" s="144"/>
      <c r="IO1206" s="144"/>
      <c r="IP1206" s="144"/>
      <c r="IQ1206" s="144"/>
      <c r="IR1206" s="144"/>
      <c r="IS1206" s="144"/>
      <c r="IT1206" s="144"/>
      <c r="IU1206" s="144"/>
      <c r="IV1206" s="144"/>
    </row>
    <row r="1207" spans="1:256" s="145" customFormat="1" ht="17.45" customHeight="1" x14ac:dyDescent="0.25">
      <c r="A1207" s="420" t="s">
        <v>24</v>
      </c>
      <c r="B1207" s="422" t="s">
        <v>37</v>
      </c>
      <c r="C1207" s="422" t="s">
        <v>157</v>
      </c>
      <c r="D1207" s="422" t="s">
        <v>38</v>
      </c>
      <c r="E1207" s="424">
        <v>43040</v>
      </c>
      <c r="F1207" s="424">
        <v>43090</v>
      </c>
      <c r="G1207" s="185" t="s">
        <v>154</v>
      </c>
      <c r="H1207" s="274">
        <f>H1209/2</f>
        <v>67.5</v>
      </c>
      <c r="I1207" s="416"/>
      <c r="J1207" s="418" t="s">
        <v>317</v>
      </c>
      <c r="K1207" s="144"/>
      <c r="L1207" s="144"/>
      <c r="M1207" s="144"/>
      <c r="N1207" s="144"/>
      <c r="O1207" s="144"/>
      <c r="P1207" s="144"/>
      <c r="Q1207" s="144"/>
      <c r="R1207" s="144"/>
      <c r="S1207" s="144"/>
      <c r="T1207" s="144"/>
      <c r="U1207" s="144"/>
      <c r="V1207" s="144"/>
      <c r="W1207" s="144"/>
      <c r="X1207" s="144"/>
      <c r="Y1207" s="144"/>
      <c r="Z1207" s="144"/>
      <c r="AA1207" s="144"/>
      <c r="AB1207" s="144"/>
      <c r="AC1207" s="144"/>
      <c r="AD1207" s="144"/>
      <c r="AE1207" s="144"/>
      <c r="AF1207" s="144"/>
      <c r="AG1207" s="144"/>
      <c r="AH1207" s="144"/>
      <c r="AI1207" s="144"/>
      <c r="AJ1207" s="144"/>
      <c r="AK1207" s="144"/>
      <c r="AL1207" s="144"/>
      <c r="AM1207" s="144"/>
      <c r="AN1207" s="144"/>
      <c r="AO1207" s="144"/>
      <c r="AP1207" s="144"/>
      <c r="AQ1207" s="144"/>
      <c r="AR1207" s="144"/>
      <c r="AS1207" s="144"/>
      <c r="AT1207" s="144"/>
      <c r="AU1207" s="144"/>
      <c r="AV1207" s="144"/>
      <c r="AW1207" s="144"/>
      <c r="AX1207" s="144"/>
      <c r="AY1207" s="144"/>
      <c r="AZ1207" s="144"/>
      <c r="BA1207" s="144"/>
      <c r="BB1207" s="144"/>
      <c r="BC1207" s="144"/>
      <c r="BD1207" s="144"/>
      <c r="BE1207" s="144"/>
      <c r="BF1207" s="144"/>
      <c r="BG1207" s="144"/>
      <c r="BH1207" s="144"/>
      <c r="BI1207" s="144"/>
      <c r="BJ1207" s="144"/>
      <c r="BK1207" s="144"/>
      <c r="BL1207" s="144"/>
      <c r="BM1207" s="144"/>
      <c r="BN1207" s="144"/>
      <c r="BO1207" s="144"/>
      <c r="BP1207" s="144"/>
      <c r="BQ1207" s="144"/>
      <c r="BR1207" s="144"/>
      <c r="BS1207" s="144"/>
      <c r="BT1207" s="144"/>
      <c r="BU1207" s="144"/>
      <c r="BV1207" s="144"/>
      <c r="BW1207" s="144"/>
      <c r="BX1207" s="144"/>
      <c r="BY1207" s="144"/>
      <c r="BZ1207" s="144"/>
      <c r="CA1207" s="144"/>
      <c r="CB1207" s="144"/>
      <c r="CC1207" s="144"/>
      <c r="CD1207" s="144"/>
      <c r="CE1207" s="144"/>
      <c r="CF1207" s="144"/>
      <c r="CG1207" s="144"/>
      <c r="CH1207" s="144"/>
      <c r="CI1207" s="144"/>
      <c r="CJ1207" s="144"/>
      <c r="CK1207" s="144"/>
      <c r="CL1207" s="144"/>
      <c r="CM1207" s="144"/>
      <c r="CN1207" s="144"/>
      <c r="CO1207" s="144"/>
      <c r="CP1207" s="144"/>
      <c r="CQ1207" s="144"/>
      <c r="CR1207" s="144"/>
      <c r="CS1207" s="144"/>
      <c r="CT1207" s="144"/>
      <c r="CU1207" s="144"/>
      <c r="CV1207" s="144"/>
      <c r="CW1207" s="144"/>
      <c r="CX1207" s="144"/>
      <c r="CY1207" s="144"/>
      <c r="CZ1207" s="144"/>
      <c r="DA1207" s="144"/>
      <c r="DB1207" s="144"/>
      <c r="DC1207" s="144"/>
      <c r="DD1207" s="144"/>
      <c r="DE1207" s="144"/>
      <c r="DF1207" s="144"/>
      <c r="DG1207" s="144"/>
      <c r="DH1207" s="144"/>
      <c r="DI1207" s="144"/>
      <c r="DJ1207" s="144"/>
      <c r="DK1207" s="144"/>
      <c r="DL1207" s="144"/>
      <c r="DM1207" s="144"/>
      <c r="DN1207" s="144"/>
      <c r="DO1207" s="144"/>
      <c r="DP1207" s="144"/>
      <c r="DQ1207" s="144"/>
      <c r="DR1207" s="144"/>
      <c r="DS1207" s="144"/>
      <c r="DT1207" s="144"/>
      <c r="DU1207" s="144"/>
      <c r="DV1207" s="144"/>
      <c r="DW1207" s="144"/>
      <c r="DX1207" s="144"/>
      <c r="DY1207" s="144"/>
      <c r="DZ1207" s="144"/>
      <c r="EA1207" s="144"/>
      <c r="EB1207" s="144"/>
      <c r="EC1207" s="144"/>
      <c r="ED1207" s="144"/>
      <c r="EE1207" s="144"/>
      <c r="EF1207" s="144"/>
      <c r="EG1207" s="144"/>
      <c r="EH1207" s="144"/>
      <c r="EI1207" s="144"/>
      <c r="EJ1207" s="144"/>
      <c r="EK1207" s="144"/>
      <c r="EL1207" s="144"/>
      <c r="EM1207" s="144"/>
      <c r="EN1207" s="144"/>
      <c r="EO1207" s="144"/>
      <c r="EP1207" s="144"/>
      <c r="EQ1207" s="144"/>
      <c r="ER1207" s="144"/>
      <c r="ES1207" s="144"/>
      <c r="ET1207" s="144"/>
      <c r="EU1207" s="144"/>
      <c r="EV1207" s="144"/>
      <c r="EW1207" s="144"/>
      <c r="EX1207" s="144"/>
      <c r="EY1207" s="144"/>
      <c r="EZ1207" s="144"/>
      <c r="FA1207" s="144"/>
      <c r="FB1207" s="144"/>
      <c r="FC1207" s="144"/>
      <c r="FD1207" s="144"/>
      <c r="FE1207" s="144"/>
      <c r="FF1207" s="144"/>
      <c r="FG1207" s="144"/>
      <c r="FH1207" s="144"/>
      <c r="FI1207" s="144"/>
      <c r="FJ1207" s="144"/>
      <c r="FK1207" s="144"/>
      <c r="FL1207" s="144"/>
      <c r="FM1207" s="144"/>
      <c r="FN1207" s="144"/>
      <c r="FO1207" s="144"/>
      <c r="FP1207" s="144"/>
      <c r="FQ1207" s="144"/>
      <c r="FR1207" s="144"/>
      <c r="FS1207" s="144"/>
      <c r="FT1207" s="144"/>
      <c r="FU1207" s="144"/>
      <c r="FV1207" s="144"/>
      <c r="FW1207" s="144"/>
      <c r="FX1207" s="144"/>
      <c r="FY1207" s="144"/>
      <c r="FZ1207" s="144"/>
      <c r="GA1207" s="144"/>
      <c r="GB1207" s="144"/>
      <c r="GC1207" s="144"/>
      <c r="GD1207" s="144"/>
      <c r="GE1207" s="144"/>
      <c r="GF1207" s="144"/>
      <c r="GG1207" s="144"/>
      <c r="GH1207" s="144"/>
      <c r="GI1207" s="144"/>
      <c r="GJ1207" s="144"/>
      <c r="GK1207" s="144"/>
      <c r="GL1207" s="144"/>
      <c r="GM1207" s="144"/>
      <c r="GN1207" s="144"/>
      <c r="GO1207" s="144"/>
      <c r="GP1207" s="144"/>
      <c r="GQ1207" s="144"/>
      <c r="GR1207" s="144"/>
      <c r="GS1207" s="144"/>
      <c r="GT1207" s="144"/>
      <c r="GU1207" s="144"/>
      <c r="GV1207" s="144"/>
      <c r="GW1207" s="144"/>
      <c r="GX1207" s="144"/>
      <c r="GY1207" s="144"/>
      <c r="GZ1207" s="144"/>
      <c r="HA1207" s="144"/>
      <c r="HB1207" s="144"/>
      <c r="HC1207" s="144"/>
      <c r="HD1207" s="144"/>
      <c r="HE1207" s="144"/>
      <c r="HF1207" s="144"/>
      <c r="HG1207" s="144"/>
      <c r="HH1207" s="144"/>
      <c r="HI1207" s="144"/>
      <c r="HJ1207" s="144"/>
      <c r="HK1207" s="144"/>
      <c r="HL1207" s="144"/>
      <c r="HM1207" s="144"/>
      <c r="HN1207" s="144"/>
      <c r="HO1207" s="144"/>
      <c r="HP1207" s="144"/>
      <c r="HQ1207" s="144"/>
      <c r="HR1207" s="144"/>
      <c r="HS1207" s="144"/>
      <c r="HT1207" s="144"/>
      <c r="HU1207" s="144"/>
      <c r="HV1207" s="144"/>
      <c r="HW1207" s="144"/>
      <c r="HX1207" s="144"/>
      <c r="HY1207" s="144"/>
      <c r="HZ1207" s="144"/>
      <c r="IA1207" s="144"/>
      <c r="IB1207" s="144"/>
      <c r="IC1207" s="144"/>
      <c r="ID1207" s="144"/>
      <c r="IE1207" s="144"/>
      <c r="IF1207" s="144"/>
      <c r="IG1207" s="144"/>
      <c r="IH1207" s="144"/>
      <c r="II1207" s="144"/>
      <c r="IJ1207" s="144"/>
      <c r="IK1207" s="144"/>
      <c r="IL1207" s="144"/>
      <c r="IM1207" s="144"/>
      <c r="IN1207" s="144"/>
      <c r="IO1207" s="144"/>
      <c r="IP1207" s="144"/>
      <c r="IQ1207" s="144"/>
      <c r="IR1207" s="144"/>
      <c r="IS1207" s="144"/>
      <c r="IT1207" s="144"/>
      <c r="IU1207" s="144"/>
      <c r="IV1207" s="144"/>
    </row>
    <row r="1208" spans="1:256" s="145" customFormat="1" ht="17.100000000000001" customHeight="1" x14ac:dyDescent="0.25">
      <c r="A1208" s="421"/>
      <c r="B1208" s="406"/>
      <c r="C1208" s="406"/>
      <c r="D1208" s="406"/>
      <c r="E1208" s="408"/>
      <c r="F1208" s="408"/>
      <c r="G1208" s="142" t="s">
        <v>153</v>
      </c>
      <c r="H1208" s="271" t="e">
        <v>#N/A</v>
      </c>
      <c r="I1208" s="403"/>
      <c r="J1208" s="412"/>
      <c r="K1208" s="144"/>
      <c r="L1208" s="144"/>
      <c r="M1208" s="144"/>
      <c r="N1208" s="144"/>
      <c r="O1208" s="144"/>
      <c r="P1208" s="144"/>
      <c r="Q1208" s="144"/>
      <c r="R1208" s="144"/>
      <c r="S1208" s="144"/>
      <c r="T1208" s="144"/>
      <c r="U1208" s="144"/>
      <c r="V1208" s="144"/>
      <c r="W1208" s="144"/>
      <c r="X1208" s="144"/>
      <c r="Y1208" s="144"/>
      <c r="Z1208" s="144"/>
      <c r="AA1208" s="144"/>
      <c r="AB1208" s="144"/>
      <c r="AC1208" s="144"/>
      <c r="AD1208" s="144"/>
      <c r="AE1208" s="144"/>
      <c r="AF1208" s="144"/>
      <c r="AG1208" s="144"/>
      <c r="AH1208" s="144"/>
      <c r="AI1208" s="144"/>
      <c r="AJ1208" s="144"/>
      <c r="AK1208" s="144"/>
      <c r="AL1208" s="144"/>
      <c r="AM1208" s="144"/>
      <c r="AN1208" s="144"/>
      <c r="AO1208" s="144"/>
      <c r="AP1208" s="144"/>
      <c r="AQ1208" s="144"/>
      <c r="AR1208" s="144"/>
      <c r="AS1208" s="144"/>
      <c r="AT1208" s="144"/>
      <c r="AU1208" s="144"/>
      <c r="AV1208" s="144"/>
      <c r="AW1208" s="144"/>
      <c r="AX1208" s="144"/>
      <c r="AY1208" s="144"/>
      <c r="AZ1208" s="144"/>
      <c r="BA1208" s="144"/>
      <c r="BB1208" s="144"/>
      <c r="BC1208" s="144"/>
      <c r="BD1208" s="144"/>
      <c r="BE1208" s="144"/>
      <c r="BF1208" s="144"/>
      <c r="BG1208" s="144"/>
      <c r="BH1208" s="144"/>
      <c r="BI1208" s="144"/>
      <c r="BJ1208" s="144"/>
      <c r="BK1208" s="144"/>
      <c r="BL1208" s="144"/>
      <c r="BM1208" s="144"/>
      <c r="BN1208" s="144"/>
      <c r="BO1208" s="144"/>
      <c r="BP1208" s="144"/>
      <c r="BQ1208" s="144"/>
      <c r="BR1208" s="144"/>
      <c r="BS1208" s="144"/>
      <c r="BT1208" s="144"/>
      <c r="BU1208" s="144"/>
      <c r="BV1208" s="144"/>
      <c r="BW1208" s="144"/>
      <c r="BX1208" s="144"/>
      <c r="BY1208" s="144"/>
      <c r="BZ1208" s="144"/>
      <c r="CA1208" s="144"/>
      <c r="CB1208" s="144"/>
      <c r="CC1208" s="144"/>
      <c r="CD1208" s="144"/>
      <c r="CE1208" s="144"/>
      <c r="CF1208" s="144"/>
      <c r="CG1208" s="144"/>
      <c r="CH1208" s="144"/>
      <c r="CI1208" s="144"/>
      <c r="CJ1208" s="144"/>
      <c r="CK1208" s="144"/>
      <c r="CL1208" s="144"/>
      <c r="CM1208" s="144"/>
      <c r="CN1208" s="144"/>
      <c r="CO1208" s="144"/>
      <c r="CP1208" s="144"/>
      <c r="CQ1208" s="144"/>
      <c r="CR1208" s="144"/>
      <c r="CS1208" s="144"/>
      <c r="CT1208" s="144"/>
      <c r="CU1208" s="144"/>
      <c r="CV1208" s="144"/>
      <c r="CW1208" s="144"/>
      <c r="CX1208" s="144"/>
      <c r="CY1208" s="144"/>
      <c r="CZ1208" s="144"/>
      <c r="DA1208" s="144"/>
      <c r="DB1208" s="144"/>
      <c r="DC1208" s="144"/>
      <c r="DD1208" s="144"/>
      <c r="DE1208" s="144"/>
      <c r="DF1208" s="144"/>
      <c r="DG1208" s="144"/>
      <c r="DH1208" s="144"/>
      <c r="DI1208" s="144"/>
      <c r="DJ1208" s="144"/>
      <c r="DK1208" s="144"/>
      <c r="DL1208" s="144"/>
      <c r="DM1208" s="144"/>
      <c r="DN1208" s="144"/>
      <c r="DO1208" s="144"/>
      <c r="DP1208" s="144"/>
      <c r="DQ1208" s="144"/>
      <c r="DR1208" s="144"/>
      <c r="DS1208" s="144"/>
      <c r="DT1208" s="144"/>
      <c r="DU1208" s="144"/>
      <c r="DV1208" s="144"/>
      <c r="DW1208" s="144"/>
      <c r="DX1208" s="144"/>
      <c r="DY1208" s="144"/>
      <c r="DZ1208" s="144"/>
      <c r="EA1208" s="144"/>
      <c r="EB1208" s="144"/>
      <c r="EC1208" s="144"/>
      <c r="ED1208" s="144"/>
      <c r="EE1208" s="144"/>
      <c r="EF1208" s="144"/>
      <c r="EG1208" s="144"/>
      <c r="EH1208" s="144"/>
      <c r="EI1208" s="144"/>
      <c r="EJ1208" s="144"/>
      <c r="EK1208" s="144"/>
      <c r="EL1208" s="144"/>
      <c r="EM1208" s="144"/>
      <c r="EN1208" s="144"/>
      <c r="EO1208" s="144"/>
      <c r="EP1208" s="144"/>
      <c r="EQ1208" s="144"/>
      <c r="ER1208" s="144"/>
      <c r="ES1208" s="144"/>
      <c r="ET1208" s="144"/>
      <c r="EU1208" s="144"/>
      <c r="EV1208" s="144"/>
      <c r="EW1208" s="144"/>
      <c r="EX1208" s="144"/>
      <c r="EY1208" s="144"/>
      <c r="EZ1208" s="144"/>
      <c r="FA1208" s="144"/>
      <c r="FB1208" s="144"/>
      <c r="FC1208" s="144"/>
      <c r="FD1208" s="144"/>
      <c r="FE1208" s="144"/>
      <c r="FF1208" s="144"/>
      <c r="FG1208" s="144"/>
      <c r="FH1208" s="144"/>
      <c r="FI1208" s="144"/>
      <c r="FJ1208" s="144"/>
      <c r="FK1208" s="144"/>
      <c r="FL1208" s="144"/>
      <c r="FM1208" s="144"/>
      <c r="FN1208" s="144"/>
      <c r="FO1208" s="144"/>
      <c r="FP1208" s="144"/>
      <c r="FQ1208" s="144"/>
      <c r="FR1208" s="144"/>
      <c r="FS1208" s="144"/>
      <c r="FT1208" s="144"/>
      <c r="FU1208" s="144"/>
      <c r="FV1208" s="144"/>
      <c r="FW1208" s="144"/>
      <c r="FX1208" s="144"/>
      <c r="FY1208" s="144"/>
      <c r="FZ1208" s="144"/>
      <c r="GA1208" s="144"/>
      <c r="GB1208" s="144"/>
      <c r="GC1208" s="144"/>
      <c r="GD1208" s="144"/>
      <c r="GE1208" s="144"/>
      <c r="GF1208" s="144"/>
      <c r="GG1208" s="144"/>
      <c r="GH1208" s="144"/>
      <c r="GI1208" s="144"/>
      <c r="GJ1208" s="144"/>
      <c r="GK1208" s="144"/>
      <c r="GL1208" s="144"/>
      <c r="GM1208" s="144"/>
      <c r="GN1208" s="144"/>
      <c r="GO1208" s="144"/>
      <c r="GP1208" s="144"/>
      <c r="GQ1208" s="144"/>
      <c r="GR1208" s="144"/>
      <c r="GS1208" s="144"/>
      <c r="GT1208" s="144"/>
      <c r="GU1208" s="144"/>
      <c r="GV1208" s="144"/>
      <c r="GW1208" s="144"/>
      <c r="GX1208" s="144"/>
      <c r="GY1208" s="144"/>
      <c r="GZ1208" s="144"/>
      <c r="HA1208" s="144"/>
      <c r="HB1208" s="144"/>
      <c r="HC1208" s="144"/>
      <c r="HD1208" s="144"/>
      <c r="HE1208" s="144"/>
      <c r="HF1208" s="144"/>
      <c r="HG1208" s="144"/>
      <c r="HH1208" s="144"/>
      <c r="HI1208" s="144"/>
      <c r="HJ1208" s="144"/>
      <c r="HK1208" s="144"/>
      <c r="HL1208" s="144"/>
      <c r="HM1208" s="144"/>
      <c r="HN1208" s="144"/>
      <c r="HO1208" s="144"/>
      <c r="HP1208" s="144"/>
      <c r="HQ1208" s="144"/>
      <c r="HR1208" s="144"/>
      <c r="HS1208" s="144"/>
      <c r="HT1208" s="144"/>
      <c r="HU1208" s="144"/>
      <c r="HV1208" s="144"/>
      <c r="HW1208" s="144"/>
      <c r="HX1208" s="144"/>
      <c r="HY1208" s="144"/>
      <c r="HZ1208" s="144"/>
      <c r="IA1208" s="144"/>
      <c r="IB1208" s="144"/>
      <c r="IC1208" s="144"/>
      <c r="ID1208" s="144"/>
      <c r="IE1208" s="144"/>
      <c r="IF1208" s="144"/>
      <c r="IG1208" s="144"/>
      <c r="IH1208" s="144"/>
      <c r="II1208" s="144"/>
      <c r="IJ1208" s="144"/>
      <c r="IK1208" s="144"/>
      <c r="IL1208" s="144"/>
      <c r="IM1208" s="144"/>
      <c r="IN1208" s="144"/>
      <c r="IO1208" s="144"/>
      <c r="IP1208" s="144"/>
      <c r="IQ1208" s="144"/>
      <c r="IR1208" s="144"/>
      <c r="IS1208" s="144"/>
      <c r="IT1208" s="144"/>
      <c r="IU1208" s="144"/>
      <c r="IV1208" s="144"/>
    </row>
    <row r="1209" spans="1:256" s="145" customFormat="1" ht="17.100000000000001" customHeight="1" x14ac:dyDescent="0.25">
      <c r="A1209" s="421"/>
      <c r="B1209" s="406"/>
      <c r="C1209" s="406"/>
      <c r="D1209" s="406"/>
      <c r="E1209" s="408"/>
      <c r="F1209" s="408"/>
      <c r="G1209" s="142" t="s">
        <v>40</v>
      </c>
      <c r="H1209" s="275">
        <v>135</v>
      </c>
      <c r="I1209" s="403"/>
      <c r="J1209" s="412"/>
      <c r="K1209" s="144"/>
      <c r="L1209" s="144"/>
      <c r="M1209" s="144"/>
      <c r="N1209" s="144"/>
      <c r="O1209" s="144"/>
      <c r="P1209" s="144"/>
      <c r="Q1209" s="144"/>
      <c r="R1209" s="144"/>
      <c r="S1209" s="144"/>
      <c r="T1209" s="144"/>
      <c r="U1209" s="144"/>
      <c r="V1209" s="144"/>
      <c r="W1209" s="144"/>
      <c r="X1209" s="144"/>
      <c r="Y1209" s="144"/>
      <c r="Z1209" s="144"/>
      <c r="AA1209" s="144"/>
      <c r="AB1209" s="144"/>
      <c r="AC1209" s="144"/>
      <c r="AD1209" s="144"/>
      <c r="AE1209" s="144"/>
      <c r="AF1209" s="144"/>
      <c r="AG1209" s="144"/>
      <c r="AH1209" s="144"/>
      <c r="AI1209" s="144"/>
      <c r="AJ1209" s="144"/>
      <c r="AK1209" s="144"/>
      <c r="AL1209" s="144"/>
      <c r="AM1209" s="144"/>
      <c r="AN1209" s="144"/>
      <c r="AO1209" s="144"/>
      <c r="AP1209" s="144"/>
      <c r="AQ1209" s="144"/>
      <c r="AR1209" s="144"/>
      <c r="AS1209" s="144"/>
      <c r="AT1209" s="144"/>
      <c r="AU1209" s="144"/>
      <c r="AV1209" s="144"/>
      <c r="AW1209" s="144"/>
      <c r="AX1209" s="144"/>
      <c r="AY1209" s="144"/>
      <c r="AZ1209" s="144"/>
      <c r="BA1209" s="144"/>
      <c r="BB1209" s="144"/>
      <c r="BC1209" s="144"/>
      <c r="BD1209" s="144"/>
      <c r="BE1209" s="144"/>
      <c r="BF1209" s="144"/>
      <c r="BG1209" s="144"/>
      <c r="BH1209" s="144"/>
      <c r="BI1209" s="144"/>
      <c r="BJ1209" s="144"/>
      <c r="BK1209" s="144"/>
      <c r="BL1209" s="144"/>
      <c r="BM1209" s="144"/>
      <c r="BN1209" s="144"/>
      <c r="BO1209" s="144"/>
      <c r="BP1209" s="144"/>
      <c r="BQ1209" s="144"/>
      <c r="BR1209" s="144"/>
      <c r="BS1209" s="144"/>
      <c r="BT1209" s="144"/>
      <c r="BU1209" s="144"/>
      <c r="BV1209" s="144"/>
      <c r="BW1209" s="144"/>
      <c r="BX1209" s="144"/>
      <c r="BY1209" s="144"/>
      <c r="BZ1209" s="144"/>
      <c r="CA1209" s="144"/>
      <c r="CB1209" s="144"/>
      <c r="CC1209" s="144"/>
      <c r="CD1209" s="144"/>
      <c r="CE1209" s="144"/>
      <c r="CF1209" s="144"/>
      <c r="CG1209" s="144"/>
      <c r="CH1209" s="144"/>
      <c r="CI1209" s="144"/>
      <c r="CJ1209" s="144"/>
      <c r="CK1209" s="144"/>
      <c r="CL1209" s="144"/>
      <c r="CM1209" s="144"/>
      <c r="CN1209" s="144"/>
      <c r="CO1209" s="144"/>
      <c r="CP1209" s="144"/>
      <c r="CQ1209" s="144"/>
      <c r="CR1209" s="144"/>
      <c r="CS1209" s="144"/>
      <c r="CT1209" s="144"/>
      <c r="CU1209" s="144"/>
      <c r="CV1209" s="144"/>
      <c r="CW1209" s="144"/>
      <c r="CX1209" s="144"/>
      <c r="CY1209" s="144"/>
      <c r="CZ1209" s="144"/>
      <c r="DA1209" s="144"/>
      <c r="DB1209" s="144"/>
      <c r="DC1209" s="144"/>
      <c r="DD1209" s="144"/>
      <c r="DE1209" s="144"/>
      <c r="DF1209" s="144"/>
      <c r="DG1209" s="144"/>
      <c r="DH1209" s="144"/>
      <c r="DI1209" s="144"/>
      <c r="DJ1209" s="144"/>
      <c r="DK1209" s="144"/>
      <c r="DL1209" s="144"/>
      <c r="DM1209" s="144"/>
      <c r="DN1209" s="144"/>
      <c r="DO1209" s="144"/>
      <c r="DP1209" s="144"/>
      <c r="DQ1209" s="144"/>
      <c r="DR1209" s="144"/>
      <c r="DS1209" s="144"/>
      <c r="DT1209" s="144"/>
      <c r="DU1209" s="144"/>
      <c r="DV1209" s="144"/>
      <c r="DW1209" s="144"/>
      <c r="DX1209" s="144"/>
      <c r="DY1209" s="144"/>
      <c r="DZ1209" s="144"/>
      <c r="EA1209" s="144"/>
      <c r="EB1209" s="144"/>
      <c r="EC1209" s="144"/>
      <c r="ED1209" s="144"/>
      <c r="EE1209" s="144"/>
      <c r="EF1209" s="144"/>
      <c r="EG1209" s="144"/>
      <c r="EH1209" s="144"/>
      <c r="EI1209" s="144"/>
      <c r="EJ1209" s="144"/>
      <c r="EK1209" s="144"/>
      <c r="EL1209" s="144"/>
      <c r="EM1209" s="144"/>
      <c r="EN1209" s="144"/>
      <c r="EO1209" s="144"/>
      <c r="EP1209" s="144"/>
      <c r="EQ1209" s="144"/>
      <c r="ER1209" s="144"/>
      <c r="ES1209" s="144"/>
      <c r="ET1209" s="144"/>
      <c r="EU1209" s="144"/>
      <c r="EV1209" s="144"/>
      <c r="EW1209" s="144"/>
      <c r="EX1209" s="144"/>
      <c r="EY1209" s="144"/>
      <c r="EZ1209" s="144"/>
      <c r="FA1209" s="144"/>
      <c r="FB1209" s="144"/>
      <c r="FC1209" s="144"/>
      <c r="FD1209" s="144"/>
      <c r="FE1209" s="144"/>
      <c r="FF1209" s="144"/>
      <c r="FG1209" s="144"/>
      <c r="FH1209" s="144"/>
      <c r="FI1209" s="144"/>
      <c r="FJ1209" s="144"/>
      <c r="FK1209" s="144"/>
      <c r="FL1209" s="144"/>
      <c r="FM1209" s="144"/>
      <c r="FN1209" s="144"/>
      <c r="FO1209" s="144"/>
      <c r="FP1209" s="144"/>
      <c r="FQ1209" s="144"/>
      <c r="FR1209" s="144"/>
      <c r="FS1209" s="144"/>
      <c r="FT1209" s="144"/>
      <c r="FU1209" s="144"/>
      <c r="FV1209" s="144"/>
      <c r="FW1209" s="144"/>
      <c r="FX1209" s="144"/>
      <c r="FY1209" s="144"/>
      <c r="FZ1209" s="144"/>
      <c r="GA1209" s="144"/>
      <c r="GB1209" s="144"/>
      <c r="GC1209" s="144"/>
      <c r="GD1209" s="144"/>
      <c r="GE1209" s="144"/>
      <c r="GF1209" s="144"/>
      <c r="GG1209" s="144"/>
      <c r="GH1209" s="144"/>
      <c r="GI1209" s="144"/>
      <c r="GJ1209" s="144"/>
      <c r="GK1209" s="144"/>
      <c r="GL1209" s="144"/>
      <c r="GM1209" s="144"/>
      <c r="GN1209" s="144"/>
      <c r="GO1209" s="144"/>
      <c r="GP1209" s="144"/>
      <c r="GQ1209" s="144"/>
      <c r="GR1209" s="144"/>
      <c r="GS1209" s="144"/>
      <c r="GT1209" s="144"/>
      <c r="GU1209" s="144"/>
      <c r="GV1209" s="144"/>
      <c r="GW1209" s="144"/>
      <c r="GX1209" s="144"/>
      <c r="GY1209" s="144"/>
      <c r="GZ1209" s="144"/>
      <c r="HA1209" s="144"/>
      <c r="HB1209" s="144"/>
      <c r="HC1209" s="144"/>
      <c r="HD1209" s="144"/>
      <c r="HE1209" s="144"/>
      <c r="HF1209" s="144"/>
      <c r="HG1209" s="144"/>
      <c r="HH1209" s="144"/>
      <c r="HI1209" s="144"/>
      <c r="HJ1209" s="144"/>
      <c r="HK1209" s="144"/>
      <c r="HL1209" s="144"/>
      <c r="HM1209" s="144"/>
      <c r="HN1209" s="144"/>
      <c r="HO1209" s="144"/>
      <c r="HP1209" s="144"/>
      <c r="HQ1209" s="144"/>
      <c r="HR1209" s="144"/>
      <c r="HS1209" s="144"/>
      <c r="HT1209" s="144"/>
      <c r="HU1209" s="144"/>
      <c r="HV1209" s="144"/>
      <c r="HW1209" s="144"/>
      <c r="HX1209" s="144"/>
      <c r="HY1209" s="144"/>
      <c r="HZ1209" s="144"/>
      <c r="IA1209" s="144"/>
      <c r="IB1209" s="144"/>
      <c r="IC1209" s="144"/>
      <c r="ID1209" s="144"/>
      <c r="IE1209" s="144"/>
      <c r="IF1209" s="144"/>
      <c r="IG1209" s="144"/>
      <c r="IH1209" s="144"/>
      <c r="II1209" s="144"/>
      <c r="IJ1209" s="144"/>
      <c r="IK1209" s="144"/>
      <c r="IL1209" s="144"/>
      <c r="IM1209" s="144"/>
      <c r="IN1209" s="144"/>
      <c r="IO1209" s="144"/>
      <c r="IP1209" s="144"/>
      <c r="IQ1209" s="144"/>
      <c r="IR1209" s="144"/>
      <c r="IS1209" s="144"/>
      <c r="IT1209" s="144"/>
      <c r="IU1209" s="144"/>
      <c r="IV1209" s="144"/>
    </row>
    <row r="1210" spans="1:256" s="145" customFormat="1" ht="17.100000000000001" customHeight="1" x14ac:dyDescent="0.25">
      <c r="A1210" s="421"/>
      <c r="B1210" s="406"/>
      <c r="C1210" s="406"/>
      <c r="D1210" s="406"/>
      <c r="E1210" s="408"/>
      <c r="F1210" s="408"/>
      <c r="G1210" s="142" t="s">
        <v>39</v>
      </c>
      <c r="H1210" s="275">
        <f>H1209+70</f>
        <v>205</v>
      </c>
      <c r="I1210" s="403"/>
      <c r="J1210" s="412"/>
      <c r="K1210" s="144"/>
      <c r="L1210" s="144"/>
      <c r="M1210" s="144"/>
      <c r="N1210" s="144"/>
      <c r="O1210" s="144"/>
      <c r="P1210" s="144"/>
      <c r="Q1210" s="144"/>
      <c r="R1210" s="144"/>
      <c r="S1210" s="144"/>
      <c r="T1210" s="144"/>
      <c r="U1210" s="144"/>
      <c r="V1210" s="144"/>
      <c r="W1210" s="144"/>
      <c r="X1210" s="144"/>
      <c r="Y1210" s="144"/>
      <c r="Z1210" s="144"/>
      <c r="AA1210" s="144"/>
      <c r="AB1210" s="144"/>
      <c r="AC1210" s="144"/>
      <c r="AD1210" s="144"/>
      <c r="AE1210" s="144"/>
      <c r="AF1210" s="144"/>
      <c r="AG1210" s="144"/>
      <c r="AH1210" s="144"/>
      <c r="AI1210" s="144"/>
      <c r="AJ1210" s="144"/>
      <c r="AK1210" s="144"/>
      <c r="AL1210" s="144"/>
      <c r="AM1210" s="144"/>
      <c r="AN1210" s="144"/>
      <c r="AO1210" s="144"/>
      <c r="AP1210" s="144"/>
      <c r="AQ1210" s="144"/>
      <c r="AR1210" s="144"/>
      <c r="AS1210" s="144"/>
      <c r="AT1210" s="144"/>
      <c r="AU1210" s="144"/>
      <c r="AV1210" s="144"/>
      <c r="AW1210" s="144"/>
      <c r="AX1210" s="144"/>
      <c r="AY1210" s="144"/>
      <c r="AZ1210" s="144"/>
      <c r="BA1210" s="144"/>
      <c r="BB1210" s="144"/>
      <c r="BC1210" s="144"/>
      <c r="BD1210" s="144"/>
      <c r="BE1210" s="144"/>
      <c r="BF1210" s="144"/>
      <c r="BG1210" s="144"/>
      <c r="BH1210" s="144"/>
      <c r="BI1210" s="144"/>
      <c r="BJ1210" s="144"/>
      <c r="BK1210" s="144"/>
      <c r="BL1210" s="144"/>
      <c r="BM1210" s="144"/>
      <c r="BN1210" s="144"/>
      <c r="BO1210" s="144"/>
      <c r="BP1210" s="144"/>
      <c r="BQ1210" s="144"/>
      <c r="BR1210" s="144"/>
      <c r="BS1210" s="144"/>
      <c r="BT1210" s="144"/>
      <c r="BU1210" s="144"/>
      <c r="BV1210" s="144"/>
      <c r="BW1210" s="144"/>
      <c r="BX1210" s="144"/>
      <c r="BY1210" s="144"/>
      <c r="BZ1210" s="144"/>
      <c r="CA1210" s="144"/>
      <c r="CB1210" s="144"/>
      <c r="CC1210" s="144"/>
      <c r="CD1210" s="144"/>
      <c r="CE1210" s="144"/>
      <c r="CF1210" s="144"/>
      <c r="CG1210" s="144"/>
      <c r="CH1210" s="144"/>
      <c r="CI1210" s="144"/>
      <c r="CJ1210" s="144"/>
      <c r="CK1210" s="144"/>
      <c r="CL1210" s="144"/>
      <c r="CM1210" s="144"/>
      <c r="CN1210" s="144"/>
      <c r="CO1210" s="144"/>
      <c r="CP1210" s="144"/>
      <c r="CQ1210" s="144"/>
      <c r="CR1210" s="144"/>
      <c r="CS1210" s="144"/>
      <c r="CT1210" s="144"/>
      <c r="CU1210" s="144"/>
      <c r="CV1210" s="144"/>
      <c r="CW1210" s="144"/>
      <c r="CX1210" s="144"/>
      <c r="CY1210" s="144"/>
      <c r="CZ1210" s="144"/>
      <c r="DA1210" s="144"/>
      <c r="DB1210" s="144"/>
      <c r="DC1210" s="144"/>
      <c r="DD1210" s="144"/>
      <c r="DE1210" s="144"/>
      <c r="DF1210" s="144"/>
      <c r="DG1210" s="144"/>
      <c r="DH1210" s="144"/>
      <c r="DI1210" s="144"/>
      <c r="DJ1210" s="144"/>
      <c r="DK1210" s="144"/>
      <c r="DL1210" s="144"/>
      <c r="DM1210" s="144"/>
      <c r="DN1210" s="144"/>
      <c r="DO1210" s="144"/>
      <c r="DP1210" s="144"/>
      <c r="DQ1210" s="144"/>
      <c r="DR1210" s="144"/>
      <c r="DS1210" s="144"/>
      <c r="DT1210" s="144"/>
      <c r="DU1210" s="144"/>
      <c r="DV1210" s="144"/>
      <c r="DW1210" s="144"/>
      <c r="DX1210" s="144"/>
      <c r="DY1210" s="144"/>
      <c r="DZ1210" s="144"/>
      <c r="EA1210" s="144"/>
      <c r="EB1210" s="144"/>
      <c r="EC1210" s="144"/>
      <c r="ED1210" s="144"/>
      <c r="EE1210" s="144"/>
      <c r="EF1210" s="144"/>
      <c r="EG1210" s="144"/>
      <c r="EH1210" s="144"/>
      <c r="EI1210" s="144"/>
      <c r="EJ1210" s="144"/>
      <c r="EK1210" s="144"/>
      <c r="EL1210" s="144"/>
      <c r="EM1210" s="144"/>
      <c r="EN1210" s="144"/>
      <c r="EO1210" s="144"/>
      <c r="EP1210" s="144"/>
      <c r="EQ1210" s="144"/>
      <c r="ER1210" s="144"/>
      <c r="ES1210" s="144"/>
      <c r="ET1210" s="144"/>
      <c r="EU1210" s="144"/>
      <c r="EV1210" s="144"/>
      <c r="EW1210" s="144"/>
      <c r="EX1210" s="144"/>
      <c r="EY1210" s="144"/>
      <c r="EZ1210" s="144"/>
      <c r="FA1210" s="144"/>
      <c r="FB1210" s="144"/>
      <c r="FC1210" s="144"/>
      <c r="FD1210" s="144"/>
      <c r="FE1210" s="144"/>
      <c r="FF1210" s="144"/>
      <c r="FG1210" s="144"/>
      <c r="FH1210" s="144"/>
      <c r="FI1210" s="144"/>
      <c r="FJ1210" s="144"/>
      <c r="FK1210" s="144"/>
      <c r="FL1210" s="144"/>
      <c r="FM1210" s="144"/>
      <c r="FN1210" s="144"/>
      <c r="FO1210" s="144"/>
      <c r="FP1210" s="144"/>
      <c r="FQ1210" s="144"/>
      <c r="FR1210" s="144"/>
      <c r="FS1210" s="144"/>
      <c r="FT1210" s="144"/>
      <c r="FU1210" s="144"/>
      <c r="FV1210" s="144"/>
      <c r="FW1210" s="144"/>
      <c r="FX1210" s="144"/>
      <c r="FY1210" s="144"/>
      <c r="FZ1210" s="144"/>
      <c r="GA1210" s="144"/>
      <c r="GB1210" s="144"/>
      <c r="GC1210" s="144"/>
      <c r="GD1210" s="144"/>
      <c r="GE1210" s="144"/>
      <c r="GF1210" s="144"/>
      <c r="GG1210" s="144"/>
      <c r="GH1210" s="144"/>
      <c r="GI1210" s="144"/>
      <c r="GJ1210" s="144"/>
      <c r="GK1210" s="144"/>
      <c r="GL1210" s="144"/>
      <c r="GM1210" s="144"/>
      <c r="GN1210" s="144"/>
      <c r="GO1210" s="144"/>
      <c r="GP1210" s="144"/>
      <c r="GQ1210" s="144"/>
      <c r="GR1210" s="144"/>
      <c r="GS1210" s="144"/>
      <c r="GT1210" s="144"/>
      <c r="GU1210" s="144"/>
      <c r="GV1210" s="144"/>
      <c r="GW1210" s="144"/>
      <c r="GX1210" s="144"/>
      <c r="GY1210" s="144"/>
      <c r="GZ1210" s="144"/>
      <c r="HA1210" s="144"/>
      <c r="HB1210" s="144"/>
      <c r="HC1210" s="144"/>
      <c r="HD1210" s="144"/>
      <c r="HE1210" s="144"/>
      <c r="HF1210" s="144"/>
      <c r="HG1210" s="144"/>
      <c r="HH1210" s="144"/>
      <c r="HI1210" s="144"/>
      <c r="HJ1210" s="144"/>
      <c r="HK1210" s="144"/>
      <c r="HL1210" s="144"/>
      <c r="HM1210" s="144"/>
      <c r="HN1210" s="144"/>
      <c r="HO1210" s="144"/>
      <c r="HP1210" s="144"/>
      <c r="HQ1210" s="144"/>
      <c r="HR1210" s="144"/>
      <c r="HS1210" s="144"/>
      <c r="HT1210" s="144"/>
      <c r="HU1210" s="144"/>
      <c r="HV1210" s="144"/>
      <c r="HW1210" s="144"/>
      <c r="HX1210" s="144"/>
      <c r="HY1210" s="144"/>
      <c r="HZ1210" s="144"/>
      <c r="IA1210" s="144"/>
      <c r="IB1210" s="144"/>
      <c r="IC1210" s="144"/>
      <c r="ID1210" s="144"/>
      <c r="IE1210" s="144"/>
      <c r="IF1210" s="144"/>
      <c r="IG1210" s="144"/>
      <c r="IH1210" s="144"/>
      <c r="II1210" s="144"/>
      <c r="IJ1210" s="144"/>
      <c r="IK1210" s="144"/>
      <c r="IL1210" s="144"/>
      <c r="IM1210" s="144"/>
      <c r="IN1210" s="144"/>
      <c r="IO1210" s="144"/>
      <c r="IP1210" s="144"/>
      <c r="IQ1210" s="144"/>
      <c r="IR1210" s="144"/>
      <c r="IS1210" s="144"/>
      <c r="IT1210" s="144"/>
      <c r="IU1210" s="144"/>
      <c r="IV1210" s="144"/>
    </row>
    <row r="1211" spans="1:256" s="145" customFormat="1" ht="17.100000000000001" customHeight="1" thickBot="1" x14ac:dyDescent="0.3">
      <c r="A1211" s="421"/>
      <c r="B1211" s="406"/>
      <c r="C1211" s="406"/>
      <c r="D1211" s="406"/>
      <c r="E1211" s="409"/>
      <c r="F1211" s="409"/>
      <c r="G1211" s="146" t="s">
        <v>41</v>
      </c>
      <c r="H1211" s="275">
        <v>128.25</v>
      </c>
      <c r="I1211" s="403"/>
      <c r="J1211" s="412"/>
      <c r="K1211" s="144"/>
      <c r="L1211" s="144"/>
      <c r="M1211" s="144"/>
      <c r="N1211" s="144"/>
      <c r="O1211" s="144"/>
      <c r="P1211" s="144"/>
      <c r="Q1211" s="144"/>
      <c r="R1211" s="144"/>
      <c r="S1211" s="144"/>
      <c r="T1211" s="144"/>
      <c r="U1211" s="144"/>
      <c r="V1211" s="144"/>
      <c r="W1211" s="144"/>
      <c r="X1211" s="144"/>
      <c r="Y1211" s="144"/>
      <c r="Z1211" s="144"/>
      <c r="AA1211" s="144"/>
      <c r="AB1211" s="144"/>
      <c r="AC1211" s="144"/>
      <c r="AD1211" s="144"/>
      <c r="AE1211" s="144"/>
      <c r="AF1211" s="144"/>
      <c r="AG1211" s="144"/>
      <c r="AH1211" s="144"/>
      <c r="AI1211" s="144"/>
      <c r="AJ1211" s="144"/>
      <c r="AK1211" s="144"/>
      <c r="AL1211" s="144"/>
      <c r="AM1211" s="144"/>
      <c r="AN1211" s="144"/>
      <c r="AO1211" s="144"/>
      <c r="AP1211" s="144"/>
      <c r="AQ1211" s="144"/>
      <c r="AR1211" s="144"/>
      <c r="AS1211" s="144"/>
      <c r="AT1211" s="144"/>
      <c r="AU1211" s="144"/>
      <c r="AV1211" s="144"/>
      <c r="AW1211" s="144"/>
      <c r="AX1211" s="144"/>
      <c r="AY1211" s="144"/>
      <c r="AZ1211" s="144"/>
      <c r="BA1211" s="144"/>
      <c r="BB1211" s="144"/>
      <c r="BC1211" s="144"/>
      <c r="BD1211" s="144"/>
      <c r="BE1211" s="144"/>
      <c r="BF1211" s="144"/>
      <c r="BG1211" s="144"/>
      <c r="BH1211" s="144"/>
      <c r="BI1211" s="144"/>
      <c r="BJ1211" s="144"/>
      <c r="BK1211" s="144"/>
      <c r="BL1211" s="144"/>
      <c r="BM1211" s="144"/>
      <c r="BN1211" s="144"/>
      <c r="BO1211" s="144"/>
      <c r="BP1211" s="144"/>
      <c r="BQ1211" s="144"/>
      <c r="BR1211" s="144"/>
      <c r="BS1211" s="144"/>
      <c r="BT1211" s="144"/>
      <c r="BU1211" s="144"/>
      <c r="BV1211" s="144"/>
      <c r="BW1211" s="144"/>
      <c r="BX1211" s="144"/>
      <c r="BY1211" s="144"/>
      <c r="BZ1211" s="144"/>
      <c r="CA1211" s="144"/>
      <c r="CB1211" s="144"/>
      <c r="CC1211" s="144"/>
      <c r="CD1211" s="144"/>
      <c r="CE1211" s="144"/>
      <c r="CF1211" s="144"/>
      <c r="CG1211" s="144"/>
      <c r="CH1211" s="144"/>
      <c r="CI1211" s="144"/>
      <c r="CJ1211" s="144"/>
      <c r="CK1211" s="144"/>
      <c r="CL1211" s="144"/>
      <c r="CM1211" s="144"/>
      <c r="CN1211" s="144"/>
      <c r="CO1211" s="144"/>
      <c r="CP1211" s="144"/>
      <c r="CQ1211" s="144"/>
      <c r="CR1211" s="144"/>
      <c r="CS1211" s="144"/>
      <c r="CT1211" s="144"/>
      <c r="CU1211" s="144"/>
      <c r="CV1211" s="144"/>
      <c r="CW1211" s="144"/>
      <c r="CX1211" s="144"/>
      <c r="CY1211" s="144"/>
      <c r="CZ1211" s="144"/>
      <c r="DA1211" s="144"/>
      <c r="DB1211" s="144"/>
      <c r="DC1211" s="144"/>
      <c r="DD1211" s="144"/>
      <c r="DE1211" s="144"/>
      <c r="DF1211" s="144"/>
      <c r="DG1211" s="144"/>
      <c r="DH1211" s="144"/>
      <c r="DI1211" s="144"/>
      <c r="DJ1211" s="144"/>
      <c r="DK1211" s="144"/>
      <c r="DL1211" s="144"/>
      <c r="DM1211" s="144"/>
      <c r="DN1211" s="144"/>
      <c r="DO1211" s="144"/>
      <c r="DP1211" s="144"/>
      <c r="DQ1211" s="144"/>
      <c r="DR1211" s="144"/>
      <c r="DS1211" s="144"/>
      <c r="DT1211" s="144"/>
      <c r="DU1211" s="144"/>
      <c r="DV1211" s="144"/>
      <c r="DW1211" s="144"/>
      <c r="DX1211" s="144"/>
      <c r="DY1211" s="144"/>
      <c r="DZ1211" s="144"/>
      <c r="EA1211" s="144"/>
      <c r="EB1211" s="144"/>
      <c r="EC1211" s="144"/>
      <c r="ED1211" s="144"/>
      <c r="EE1211" s="144"/>
      <c r="EF1211" s="144"/>
      <c r="EG1211" s="144"/>
      <c r="EH1211" s="144"/>
      <c r="EI1211" s="144"/>
      <c r="EJ1211" s="144"/>
      <c r="EK1211" s="144"/>
      <c r="EL1211" s="144"/>
      <c r="EM1211" s="144"/>
      <c r="EN1211" s="144"/>
      <c r="EO1211" s="144"/>
      <c r="EP1211" s="144"/>
      <c r="EQ1211" s="144"/>
      <c r="ER1211" s="144"/>
      <c r="ES1211" s="144"/>
      <c r="ET1211" s="144"/>
      <c r="EU1211" s="144"/>
      <c r="EV1211" s="144"/>
      <c r="EW1211" s="144"/>
      <c r="EX1211" s="144"/>
      <c r="EY1211" s="144"/>
      <c r="EZ1211" s="144"/>
      <c r="FA1211" s="144"/>
      <c r="FB1211" s="144"/>
      <c r="FC1211" s="144"/>
      <c r="FD1211" s="144"/>
      <c r="FE1211" s="144"/>
      <c r="FF1211" s="144"/>
      <c r="FG1211" s="144"/>
      <c r="FH1211" s="144"/>
      <c r="FI1211" s="144"/>
      <c r="FJ1211" s="144"/>
      <c r="FK1211" s="144"/>
      <c r="FL1211" s="144"/>
      <c r="FM1211" s="144"/>
      <c r="FN1211" s="144"/>
      <c r="FO1211" s="144"/>
      <c r="FP1211" s="144"/>
      <c r="FQ1211" s="144"/>
      <c r="FR1211" s="144"/>
      <c r="FS1211" s="144"/>
      <c r="FT1211" s="144"/>
      <c r="FU1211" s="144"/>
      <c r="FV1211" s="144"/>
      <c r="FW1211" s="144"/>
      <c r="FX1211" s="144"/>
      <c r="FY1211" s="144"/>
      <c r="FZ1211" s="144"/>
      <c r="GA1211" s="144"/>
      <c r="GB1211" s="144"/>
      <c r="GC1211" s="144"/>
      <c r="GD1211" s="144"/>
      <c r="GE1211" s="144"/>
      <c r="GF1211" s="144"/>
      <c r="GG1211" s="144"/>
      <c r="GH1211" s="144"/>
      <c r="GI1211" s="144"/>
      <c r="GJ1211" s="144"/>
      <c r="GK1211" s="144"/>
      <c r="GL1211" s="144"/>
      <c r="GM1211" s="144"/>
      <c r="GN1211" s="144"/>
      <c r="GO1211" s="144"/>
      <c r="GP1211" s="144"/>
      <c r="GQ1211" s="144"/>
      <c r="GR1211" s="144"/>
      <c r="GS1211" s="144"/>
      <c r="GT1211" s="144"/>
      <c r="GU1211" s="144"/>
      <c r="GV1211" s="144"/>
      <c r="GW1211" s="144"/>
      <c r="GX1211" s="144"/>
      <c r="GY1211" s="144"/>
      <c r="GZ1211" s="144"/>
      <c r="HA1211" s="144"/>
      <c r="HB1211" s="144"/>
      <c r="HC1211" s="144"/>
      <c r="HD1211" s="144"/>
      <c r="HE1211" s="144"/>
      <c r="HF1211" s="144"/>
      <c r="HG1211" s="144"/>
      <c r="HH1211" s="144"/>
      <c r="HI1211" s="144"/>
      <c r="HJ1211" s="144"/>
      <c r="HK1211" s="144"/>
      <c r="HL1211" s="144"/>
      <c r="HM1211" s="144"/>
      <c r="HN1211" s="144"/>
      <c r="HO1211" s="144"/>
      <c r="HP1211" s="144"/>
      <c r="HQ1211" s="144"/>
      <c r="HR1211" s="144"/>
      <c r="HS1211" s="144"/>
      <c r="HT1211" s="144"/>
      <c r="HU1211" s="144"/>
      <c r="HV1211" s="144"/>
      <c r="HW1211" s="144"/>
      <c r="HX1211" s="144"/>
      <c r="HY1211" s="144"/>
      <c r="HZ1211" s="144"/>
      <c r="IA1211" s="144"/>
      <c r="IB1211" s="144"/>
      <c r="IC1211" s="144"/>
      <c r="ID1211" s="144"/>
      <c r="IE1211" s="144"/>
      <c r="IF1211" s="144"/>
      <c r="IG1211" s="144"/>
      <c r="IH1211" s="144"/>
      <c r="II1211" s="144"/>
      <c r="IJ1211" s="144"/>
      <c r="IK1211" s="144"/>
      <c r="IL1211" s="144"/>
      <c r="IM1211" s="144"/>
      <c r="IN1211" s="144"/>
      <c r="IO1211" s="144"/>
      <c r="IP1211" s="144"/>
      <c r="IQ1211" s="144"/>
      <c r="IR1211" s="144"/>
      <c r="IS1211" s="144"/>
      <c r="IT1211" s="144"/>
      <c r="IU1211" s="144"/>
      <c r="IV1211" s="144"/>
    </row>
    <row r="1212" spans="1:256" s="145" customFormat="1" ht="17.100000000000001" customHeight="1" x14ac:dyDescent="0.25">
      <c r="A1212" s="421"/>
      <c r="B1212" s="406"/>
      <c r="C1212" s="406"/>
      <c r="D1212" s="406"/>
      <c r="E1212" s="419">
        <f>F1207+1</f>
        <v>43091</v>
      </c>
      <c r="F1212" s="419">
        <v>43092</v>
      </c>
      <c r="G1212" s="147" t="s">
        <v>154</v>
      </c>
      <c r="H1212" s="274">
        <f>H1214/2</f>
        <v>85</v>
      </c>
      <c r="I1212" s="403"/>
      <c r="J1212" s="412"/>
      <c r="K1212" s="144"/>
      <c r="L1212" s="144"/>
      <c r="M1212" s="144"/>
      <c r="N1212" s="144"/>
      <c r="O1212" s="144"/>
      <c r="P1212" s="144"/>
      <c r="Q1212" s="144"/>
      <c r="R1212" s="144"/>
      <c r="S1212" s="144"/>
      <c r="T1212" s="144"/>
      <c r="U1212" s="144"/>
      <c r="V1212" s="144"/>
      <c r="W1212" s="144"/>
      <c r="X1212" s="144"/>
      <c r="Y1212" s="144"/>
      <c r="Z1212" s="144"/>
      <c r="AA1212" s="144"/>
      <c r="AB1212" s="144"/>
      <c r="AC1212" s="144"/>
      <c r="AD1212" s="144"/>
      <c r="AE1212" s="144"/>
      <c r="AF1212" s="144"/>
      <c r="AG1212" s="144"/>
      <c r="AH1212" s="144"/>
      <c r="AI1212" s="144"/>
      <c r="AJ1212" s="144"/>
      <c r="AK1212" s="144"/>
      <c r="AL1212" s="144"/>
      <c r="AM1212" s="144"/>
      <c r="AN1212" s="144"/>
      <c r="AO1212" s="144"/>
      <c r="AP1212" s="144"/>
      <c r="AQ1212" s="144"/>
      <c r="AR1212" s="144"/>
      <c r="AS1212" s="144"/>
      <c r="AT1212" s="144"/>
      <c r="AU1212" s="144"/>
      <c r="AV1212" s="144"/>
      <c r="AW1212" s="144"/>
      <c r="AX1212" s="144"/>
      <c r="AY1212" s="144"/>
      <c r="AZ1212" s="144"/>
      <c r="BA1212" s="144"/>
      <c r="BB1212" s="144"/>
      <c r="BC1212" s="144"/>
      <c r="BD1212" s="144"/>
      <c r="BE1212" s="144"/>
      <c r="BF1212" s="144"/>
      <c r="BG1212" s="144"/>
      <c r="BH1212" s="144"/>
      <c r="BI1212" s="144"/>
      <c r="BJ1212" s="144"/>
      <c r="BK1212" s="144"/>
      <c r="BL1212" s="144"/>
      <c r="BM1212" s="144"/>
      <c r="BN1212" s="144"/>
      <c r="BO1212" s="144"/>
      <c r="BP1212" s="144"/>
      <c r="BQ1212" s="144"/>
      <c r="BR1212" s="144"/>
      <c r="BS1212" s="144"/>
      <c r="BT1212" s="144"/>
      <c r="BU1212" s="144"/>
      <c r="BV1212" s="144"/>
      <c r="BW1212" s="144"/>
      <c r="BX1212" s="144"/>
      <c r="BY1212" s="144"/>
      <c r="BZ1212" s="144"/>
      <c r="CA1212" s="144"/>
      <c r="CB1212" s="144"/>
      <c r="CC1212" s="144"/>
      <c r="CD1212" s="144"/>
      <c r="CE1212" s="144"/>
      <c r="CF1212" s="144"/>
      <c r="CG1212" s="144"/>
      <c r="CH1212" s="144"/>
      <c r="CI1212" s="144"/>
      <c r="CJ1212" s="144"/>
      <c r="CK1212" s="144"/>
      <c r="CL1212" s="144"/>
      <c r="CM1212" s="144"/>
      <c r="CN1212" s="144"/>
      <c r="CO1212" s="144"/>
      <c r="CP1212" s="144"/>
      <c r="CQ1212" s="144"/>
      <c r="CR1212" s="144"/>
      <c r="CS1212" s="144"/>
      <c r="CT1212" s="144"/>
      <c r="CU1212" s="144"/>
      <c r="CV1212" s="144"/>
      <c r="CW1212" s="144"/>
      <c r="CX1212" s="144"/>
      <c r="CY1212" s="144"/>
      <c r="CZ1212" s="144"/>
      <c r="DA1212" s="144"/>
      <c r="DB1212" s="144"/>
      <c r="DC1212" s="144"/>
      <c r="DD1212" s="144"/>
      <c r="DE1212" s="144"/>
      <c r="DF1212" s="144"/>
      <c r="DG1212" s="144"/>
      <c r="DH1212" s="144"/>
      <c r="DI1212" s="144"/>
      <c r="DJ1212" s="144"/>
      <c r="DK1212" s="144"/>
      <c r="DL1212" s="144"/>
      <c r="DM1212" s="144"/>
      <c r="DN1212" s="144"/>
      <c r="DO1212" s="144"/>
      <c r="DP1212" s="144"/>
      <c r="DQ1212" s="144"/>
      <c r="DR1212" s="144"/>
      <c r="DS1212" s="144"/>
      <c r="DT1212" s="144"/>
      <c r="DU1212" s="144"/>
      <c r="DV1212" s="144"/>
      <c r="DW1212" s="144"/>
      <c r="DX1212" s="144"/>
      <c r="DY1212" s="144"/>
      <c r="DZ1212" s="144"/>
      <c r="EA1212" s="144"/>
      <c r="EB1212" s="144"/>
      <c r="EC1212" s="144"/>
      <c r="ED1212" s="144"/>
      <c r="EE1212" s="144"/>
      <c r="EF1212" s="144"/>
      <c r="EG1212" s="144"/>
      <c r="EH1212" s="144"/>
      <c r="EI1212" s="144"/>
      <c r="EJ1212" s="144"/>
      <c r="EK1212" s="144"/>
      <c r="EL1212" s="144"/>
      <c r="EM1212" s="144"/>
      <c r="EN1212" s="144"/>
      <c r="EO1212" s="144"/>
      <c r="EP1212" s="144"/>
      <c r="EQ1212" s="144"/>
      <c r="ER1212" s="144"/>
      <c r="ES1212" s="144"/>
      <c r="ET1212" s="144"/>
      <c r="EU1212" s="144"/>
      <c r="EV1212" s="144"/>
      <c r="EW1212" s="144"/>
      <c r="EX1212" s="144"/>
      <c r="EY1212" s="144"/>
      <c r="EZ1212" s="144"/>
      <c r="FA1212" s="144"/>
      <c r="FB1212" s="144"/>
      <c r="FC1212" s="144"/>
      <c r="FD1212" s="144"/>
      <c r="FE1212" s="144"/>
      <c r="FF1212" s="144"/>
      <c r="FG1212" s="144"/>
      <c r="FH1212" s="144"/>
      <c r="FI1212" s="144"/>
      <c r="FJ1212" s="144"/>
      <c r="FK1212" s="144"/>
      <c r="FL1212" s="144"/>
      <c r="FM1212" s="144"/>
      <c r="FN1212" s="144"/>
      <c r="FO1212" s="144"/>
      <c r="FP1212" s="144"/>
      <c r="FQ1212" s="144"/>
      <c r="FR1212" s="144"/>
      <c r="FS1212" s="144"/>
      <c r="FT1212" s="144"/>
      <c r="FU1212" s="144"/>
      <c r="FV1212" s="144"/>
      <c r="FW1212" s="144"/>
      <c r="FX1212" s="144"/>
      <c r="FY1212" s="144"/>
      <c r="FZ1212" s="144"/>
      <c r="GA1212" s="144"/>
      <c r="GB1212" s="144"/>
      <c r="GC1212" s="144"/>
      <c r="GD1212" s="144"/>
      <c r="GE1212" s="144"/>
      <c r="GF1212" s="144"/>
      <c r="GG1212" s="144"/>
      <c r="GH1212" s="144"/>
      <c r="GI1212" s="144"/>
      <c r="GJ1212" s="144"/>
      <c r="GK1212" s="144"/>
      <c r="GL1212" s="144"/>
      <c r="GM1212" s="144"/>
      <c r="GN1212" s="144"/>
      <c r="GO1212" s="144"/>
      <c r="GP1212" s="144"/>
      <c r="GQ1212" s="144"/>
      <c r="GR1212" s="144"/>
      <c r="GS1212" s="144"/>
      <c r="GT1212" s="144"/>
      <c r="GU1212" s="144"/>
      <c r="GV1212" s="144"/>
      <c r="GW1212" s="144"/>
      <c r="GX1212" s="144"/>
      <c r="GY1212" s="144"/>
      <c r="GZ1212" s="144"/>
      <c r="HA1212" s="144"/>
      <c r="HB1212" s="144"/>
      <c r="HC1212" s="144"/>
      <c r="HD1212" s="144"/>
      <c r="HE1212" s="144"/>
      <c r="HF1212" s="144"/>
      <c r="HG1212" s="144"/>
      <c r="HH1212" s="144"/>
      <c r="HI1212" s="144"/>
      <c r="HJ1212" s="144"/>
      <c r="HK1212" s="144"/>
      <c r="HL1212" s="144"/>
      <c r="HM1212" s="144"/>
      <c r="HN1212" s="144"/>
      <c r="HO1212" s="144"/>
      <c r="HP1212" s="144"/>
      <c r="HQ1212" s="144"/>
      <c r="HR1212" s="144"/>
      <c r="HS1212" s="144"/>
      <c r="HT1212" s="144"/>
      <c r="HU1212" s="144"/>
      <c r="HV1212" s="144"/>
      <c r="HW1212" s="144"/>
      <c r="HX1212" s="144"/>
      <c r="HY1212" s="144"/>
      <c r="HZ1212" s="144"/>
      <c r="IA1212" s="144"/>
      <c r="IB1212" s="144"/>
      <c r="IC1212" s="144"/>
      <c r="ID1212" s="144"/>
      <c r="IE1212" s="144"/>
      <c r="IF1212" s="144"/>
      <c r="IG1212" s="144"/>
      <c r="IH1212" s="144"/>
      <c r="II1212" s="144"/>
      <c r="IJ1212" s="144"/>
      <c r="IK1212" s="144"/>
      <c r="IL1212" s="144"/>
      <c r="IM1212" s="144"/>
      <c r="IN1212" s="144"/>
      <c r="IO1212" s="144"/>
      <c r="IP1212" s="144"/>
      <c r="IQ1212" s="144"/>
      <c r="IR1212" s="144"/>
      <c r="IS1212" s="144"/>
      <c r="IT1212" s="144"/>
      <c r="IU1212" s="144"/>
      <c r="IV1212" s="144"/>
    </row>
    <row r="1213" spans="1:256" s="145" customFormat="1" ht="17.100000000000001" customHeight="1" x14ac:dyDescent="0.25">
      <c r="A1213" s="421"/>
      <c r="B1213" s="406"/>
      <c r="C1213" s="406"/>
      <c r="D1213" s="406"/>
      <c r="E1213" s="408"/>
      <c r="F1213" s="408"/>
      <c r="G1213" s="142" t="s">
        <v>153</v>
      </c>
      <c r="H1213" s="271" t="e">
        <v>#N/A</v>
      </c>
      <c r="I1213" s="403"/>
      <c r="J1213" s="412"/>
      <c r="K1213" s="144"/>
      <c r="L1213" s="144"/>
      <c r="M1213" s="144"/>
      <c r="N1213" s="144"/>
      <c r="O1213" s="144"/>
      <c r="P1213" s="144"/>
      <c r="Q1213" s="144"/>
      <c r="R1213" s="144"/>
      <c r="S1213" s="144"/>
      <c r="T1213" s="144"/>
      <c r="U1213" s="144"/>
      <c r="V1213" s="144"/>
      <c r="W1213" s="144"/>
      <c r="X1213" s="144"/>
      <c r="Y1213" s="144"/>
      <c r="Z1213" s="144"/>
      <c r="AA1213" s="144"/>
      <c r="AB1213" s="144"/>
      <c r="AC1213" s="144"/>
      <c r="AD1213" s="144"/>
      <c r="AE1213" s="144"/>
      <c r="AF1213" s="144"/>
      <c r="AG1213" s="144"/>
      <c r="AH1213" s="144"/>
      <c r="AI1213" s="144"/>
      <c r="AJ1213" s="144"/>
      <c r="AK1213" s="144"/>
      <c r="AL1213" s="144"/>
      <c r="AM1213" s="144"/>
      <c r="AN1213" s="144"/>
      <c r="AO1213" s="144"/>
      <c r="AP1213" s="144"/>
      <c r="AQ1213" s="144"/>
      <c r="AR1213" s="144"/>
      <c r="AS1213" s="144"/>
      <c r="AT1213" s="144"/>
      <c r="AU1213" s="144"/>
      <c r="AV1213" s="144"/>
      <c r="AW1213" s="144"/>
      <c r="AX1213" s="144"/>
      <c r="AY1213" s="144"/>
      <c r="AZ1213" s="144"/>
      <c r="BA1213" s="144"/>
      <c r="BB1213" s="144"/>
      <c r="BC1213" s="144"/>
      <c r="BD1213" s="144"/>
      <c r="BE1213" s="144"/>
      <c r="BF1213" s="144"/>
      <c r="BG1213" s="144"/>
      <c r="BH1213" s="144"/>
      <c r="BI1213" s="144"/>
      <c r="BJ1213" s="144"/>
      <c r="BK1213" s="144"/>
      <c r="BL1213" s="144"/>
      <c r="BM1213" s="144"/>
      <c r="BN1213" s="144"/>
      <c r="BO1213" s="144"/>
      <c r="BP1213" s="144"/>
      <c r="BQ1213" s="144"/>
      <c r="BR1213" s="144"/>
      <c r="BS1213" s="144"/>
      <c r="BT1213" s="144"/>
      <c r="BU1213" s="144"/>
      <c r="BV1213" s="144"/>
      <c r="BW1213" s="144"/>
      <c r="BX1213" s="144"/>
      <c r="BY1213" s="144"/>
      <c r="BZ1213" s="144"/>
      <c r="CA1213" s="144"/>
      <c r="CB1213" s="144"/>
      <c r="CC1213" s="144"/>
      <c r="CD1213" s="144"/>
      <c r="CE1213" s="144"/>
      <c r="CF1213" s="144"/>
      <c r="CG1213" s="144"/>
      <c r="CH1213" s="144"/>
      <c r="CI1213" s="144"/>
      <c r="CJ1213" s="144"/>
      <c r="CK1213" s="144"/>
      <c r="CL1213" s="144"/>
      <c r="CM1213" s="144"/>
      <c r="CN1213" s="144"/>
      <c r="CO1213" s="144"/>
      <c r="CP1213" s="144"/>
      <c r="CQ1213" s="144"/>
      <c r="CR1213" s="144"/>
      <c r="CS1213" s="144"/>
      <c r="CT1213" s="144"/>
      <c r="CU1213" s="144"/>
      <c r="CV1213" s="144"/>
      <c r="CW1213" s="144"/>
      <c r="CX1213" s="144"/>
      <c r="CY1213" s="144"/>
      <c r="CZ1213" s="144"/>
      <c r="DA1213" s="144"/>
      <c r="DB1213" s="144"/>
      <c r="DC1213" s="144"/>
      <c r="DD1213" s="144"/>
      <c r="DE1213" s="144"/>
      <c r="DF1213" s="144"/>
      <c r="DG1213" s="144"/>
      <c r="DH1213" s="144"/>
      <c r="DI1213" s="144"/>
      <c r="DJ1213" s="144"/>
      <c r="DK1213" s="144"/>
      <c r="DL1213" s="144"/>
      <c r="DM1213" s="144"/>
      <c r="DN1213" s="144"/>
      <c r="DO1213" s="144"/>
      <c r="DP1213" s="144"/>
      <c r="DQ1213" s="144"/>
      <c r="DR1213" s="144"/>
      <c r="DS1213" s="144"/>
      <c r="DT1213" s="144"/>
      <c r="DU1213" s="144"/>
      <c r="DV1213" s="144"/>
      <c r="DW1213" s="144"/>
      <c r="DX1213" s="144"/>
      <c r="DY1213" s="144"/>
      <c r="DZ1213" s="144"/>
      <c r="EA1213" s="144"/>
      <c r="EB1213" s="144"/>
      <c r="EC1213" s="144"/>
      <c r="ED1213" s="144"/>
      <c r="EE1213" s="144"/>
      <c r="EF1213" s="144"/>
      <c r="EG1213" s="144"/>
      <c r="EH1213" s="144"/>
      <c r="EI1213" s="144"/>
      <c r="EJ1213" s="144"/>
      <c r="EK1213" s="144"/>
      <c r="EL1213" s="144"/>
      <c r="EM1213" s="144"/>
      <c r="EN1213" s="144"/>
      <c r="EO1213" s="144"/>
      <c r="EP1213" s="144"/>
      <c r="EQ1213" s="144"/>
      <c r="ER1213" s="144"/>
      <c r="ES1213" s="144"/>
      <c r="ET1213" s="144"/>
      <c r="EU1213" s="144"/>
      <c r="EV1213" s="144"/>
      <c r="EW1213" s="144"/>
      <c r="EX1213" s="144"/>
      <c r="EY1213" s="144"/>
      <c r="EZ1213" s="144"/>
      <c r="FA1213" s="144"/>
      <c r="FB1213" s="144"/>
      <c r="FC1213" s="144"/>
      <c r="FD1213" s="144"/>
      <c r="FE1213" s="144"/>
      <c r="FF1213" s="144"/>
      <c r="FG1213" s="144"/>
      <c r="FH1213" s="144"/>
      <c r="FI1213" s="144"/>
      <c r="FJ1213" s="144"/>
      <c r="FK1213" s="144"/>
      <c r="FL1213" s="144"/>
      <c r="FM1213" s="144"/>
      <c r="FN1213" s="144"/>
      <c r="FO1213" s="144"/>
      <c r="FP1213" s="144"/>
      <c r="FQ1213" s="144"/>
      <c r="FR1213" s="144"/>
      <c r="FS1213" s="144"/>
      <c r="FT1213" s="144"/>
      <c r="FU1213" s="144"/>
      <c r="FV1213" s="144"/>
      <c r="FW1213" s="144"/>
      <c r="FX1213" s="144"/>
      <c r="FY1213" s="144"/>
      <c r="FZ1213" s="144"/>
      <c r="GA1213" s="144"/>
      <c r="GB1213" s="144"/>
      <c r="GC1213" s="144"/>
      <c r="GD1213" s="144"/>
      <c r="GE1213" s="144"/>
      <c r="GF1213" s="144"/>
      <c r="GG1213" s="144"/>
      <c r="GH1213" s="144"/>
      <c r="GI1213" s="144"/>
      <c r="GJ1213" s="144"/>
      <c r="GK1213" s="144"/>
      <c r="GL1213" s="144"/>
      <c r="GM1213" s="144"/>
      <c r="GN1213" s="144"/>
      <c r="GO1213" s="144"/>
      <c r="GP1213" s="144"/>
      <c r="GQ1213" s="144"/>
      <c r="GR1213" s="144"/>
      <c r="GS1213" s="144"/>
      <c r="GT1213" s="144"/>
      <c r="GU1213" s="144"/>
      <c r="GV1213" s="144"/>
      <c r="GW1213" s="144"/>
      <c r="GX1213" s="144"/>
      <c r="GY1213" s="144"/>
      <c r="GZ1213" s="144"/>
      <c r="HA1213" s="144"/>
      <c r="HB1213" s="144"/>
      <c r="HC1213" s="144"/>
      <c r="HD1213" s="144"/>
      <c r="HE1213" s="144"/>
      <c r="HF1213" s="144"/>
      <c r="HG1213" s="144"/>
      <c r="HH1213" s="144"/>
      <c r="HI1213" s="144"/>
      <c r="HJ1213" s="144"/>
      <c r="HK1213" s="144"/>
      <c r="HL1213" s="144"/>
      <c r="HM1213" s="144"/>
      <c r="HN1213" s="144"/>
      <c r="HO1213" s="144"/>
      <c r="HP1213" s="144"/>
      <c r="HQ1213" s="144"/>
      <c r="HR1213" s="144"/>
      <c r="HS1213" s="144"/>
      <c r="HT1213" s="144"/>
      <c r="HU1213" s="144"/>
      <c r="HV1213" s="144"/>
      <c r="HW1213" s="144"/>
      <c r="HX1213" s="144"/>
      <c r="HY1213" s="144"/>
      <c r="HZ1213" s="144"/>
      <c r="IA1213" s="144"/>
      <c r="IB1213" s="144"/>
      <c r="IC1213" s="144"/>
      <c r="ID1213" s="144"/>
      <c r="IE1213" s="144"/>
      <c r="IF1213" s="144"/>
      <c r="IG1213" s="144"/>
      <c r="IH1213" s="144"/>
      <c r="II1213" s="144"/>
      <c r="IJ1213" s="144"/>
      <c r="IK1213" s="144"/>
      <c r="IL1213" s="144"/>
      <c r="IM1213" s="144"/>
      <c r="IN1213" s="144"/>
      <c r="IO1213" s="144"/>
      <c r="IP1213" s="144"/>
      <c r="IQ1213" s="144"/>
      <c r="IR1213" s="144"/>
      <c r="IS1213" s="144"/>
      <c r="IT1213" s="144"/>
      <c r="IU1213" s="144"/>
      <c r="IV1213" s="144"/>
    </row>
    <row r="1214" spans="1:256" s="145" customFormat="1" ht="17.100000000000001" customHeight="1" x14ac:dyDescent="0.25">
      <c r="A1214" s="421"/>
      <c r="B1214" s="406"/>
      <c r="C1214" s="406"/>
      <c r="D1214" s="406"/>
      <c r="E1214" s="408"/>
      <c r="F1214" s="408"/>
      <c r="G1214" s="142" t="s">
        <v>40</v>
      </c>
      <c r="H1214" s="275">
        <v>170</v>
      </c>
      <c r="I1214" s="403"/>
      <c r="J1214" s="412"/>
      <c r="K1214" s="144"/>
      <c r="L1214" s="144"/>
      <c r="M1214" s="144"/>
      <c r="N1214" s="144"/>
      <c r="O1214" s="144"/>
      <c r="P1214" s="144"/>
      <c r="Q1214" s="144"/>
      <c r="R1214" s="144"/>
      <c r="S1214" s="144"/>
      <c r="T1214" s="144"/>
      <c r="U1214" s="144"/>
      <c r="V1214" s="144"/>
      <c r="W1214" s="144"/>
      <c r="X1214" s="144"/>
      <c r="Y1214" s="144"/>
      <c r="Z1214" s="144"/>
      <c r="AA1214" s="144"/>
      <c r="AB1214" s="144"/>
      <c r="AC1214" s="144"/>
      <c r="AD1214" s="144"/>
      <c r="AE1214" s="144"/>
      <c r="AF1214" s="144"/>
      <c r="AG1214" s="144"/>
      <c r="AH1214" s="144"/>
      <c r="AI1214" s="144"/>
      <c r="AJ1214" s="144"/>
      <c r="AK1214" s="144"/>
      <c r="AL1214" s="144"/>
      <c r="AM1214" s="144"/>
      <c r="AN1214" s="144"/>
      <c r="AO1214" s="144"/>
      <c r="AP1214" s="144"/>
      <c r="AQ1214" s="144"/>
      <c r="AR1214" s="144"/>
      <c r="AS1214" s="144"/>
      <c r="AT1214" s="144"/>
      <c r="AU1214" s="144"/>
      <c r="AV1214" s="144"/>
      <c r="AW1214" s="144"/>
      <c r="AX1214" s="144"/>
      <c r="AY1214" s="144"/>
      <c r="AZ1214" s="144"/>
      <c r="BA1214" s="144"/>
      <c r="BB1214" s="144"/>
      <c r="BC1214" s="144"/>
      <c r="BD1214" s="144"/>
      <c r="BE1214" s="144"/>
      <c r="BF1214" s="144"/>
      <c r="BG1214" s="144"/>
      <c r="BH1214" s="144"/>
      <c r="BI1214" s="144"/>
      <c r="BJ1214" s="144"/>
      <c r="BK1214" s="144"/>
      <c r="BL1214" s="144"/>
      <c r="BM1214" s="144"/>
      <c r="BN1214" s="144"/>
      <c r="BO1214" s="144"/>
      <c r="BP1214" s="144"/>
      <c r="BQ1214" s="144"/>
      <c r="BR1214" s="144"/>
      <c r="BS1214" s="144"/>
      <c r="BT1214" s="144"/>
      <c r="BU1214" s="144"/>
      <c r="BV1214" s="144"/>
      <c r="BW1214" s="144"/>
      <c r="BX1214" s="144"/>
      <c r="BY1214" s="144"/>
      <c r="BZ1214" s="144"/>
      <c r="CA1214" s="144"/>
      <c r="CB1214" s="144"/>
      <c r="CC1214" s="144"/>
      <c r="CD1214" s="144"/>
      <c r="CE1214" s="144"/>
      <c r="CF1214" s="144"/>
      <c r="CG1214" s="144"/>
      <c r="CH1214" s="144"/>
      <c r="CI1214" s="144"/>
      <c r="CJ1214" s="144"/>
      <c r="CK1214" s="144"/>
      <c r="CL1214" s="144"/>
      <c r="CM1214" s="144"/>
      <c r="CN1214" s="144"/>
      <c r="CO1214" s="144"/>
      <c r="CP1214" s="144"/>
      <c r="CQ1214" s="144"/>
      <c r="CR1214" s="144"/>
      <c r="CS1214" s="144"/>
      <c r="CT1214" s="144"/>
      <c r="CU1214" s="144"/>
      <c r="CV1214" s="144"/>
      <c r="CW1214" s="144"/>
      <c r="CX1214" s="144"/>
      <c r="CY1214" s="144"/>
      <c r="CZ1214" s="144"/>
      <c r="DA1214" s="144"/>
      <c r="DB1214" s="144"/>
      <c r="DC1214" s="144"/>
      <c r="DD1214" s="144"/>
      <c r="DE1214" s="144"/>
      <c r="DF1214" s="144"/>
      <c r="DG1214" s="144"/>
      <c r="DH1214" s="144"/>
      <c r="DI1214" s="144"/>
      <c r="DJ1214" s="144"/>
      <c r="DK1214" s="144"/>
      <c r="DL1214" s="144"/>
      <c r="DM1214" s="144"/>
      <c r="DN1214" s="144"/>
      <c r="DO1214" s="144"/>
      <c r="DP1214" s="144"/>
      <c r="DQ1214" s="144"/>
      <c r="DR1214" s="144"/>
      <c r="DS1214" s="144"/>
      <c r="DT1214" s="144"/>
      <c r="DU1214" s="144"/>
      <c r="DV1214" s="144"/>
      <c r="DW1214" s="144"/>
      <c r="DX1214" s="144"/>
      <c r="DY1214" s="144"/>
      <c r="DZ1214" s="144"/>
      <c r="EA1214" s="144"/>
      <c r="EB1214" s="144"/>
      <c r="EC1214" s="144"/>
      <c r="ED1214" s="144"/>
      <c r="EE1214" s="144"/>
      <c r="EF1214" s="144"/>
      <c r="EG1214" s="144"/>
      <c r="EH1214" s="144"/>
      <c r="EI1214" s="144"/>
      <c r="EJ1214" s="144"/>
      <c r="EK1214" s="144"/>
      <c r="EL1214" s="144"/>
      <c r="EM1214" s="144"/>
      <c r="EN1214" s="144"/>
      <c r="EO1214" s="144"/>
      <c r="EP1214" s="144"/>
      <c r="EQ1214" s="144"/>
      <c r="ER1214" s="144"/>
      <c r="ES1214" s="144"/>
      <c r="ET1214" s="144"/>
      <c r="EU1214" s="144"/>
      <c r="EV1214" s="144"/>
      <c r="EW1214" s="144"/>
      <c r="EX1214" s="144"/>
      <c r="EY1214" s="144"/>
      <c r="EZ1214" s="144"/>
      <c r="FA1214" s="144"/>
      <c r="FB1214" s="144"/>
      <c r="FC1214" s="144"/>
      <c r="FD1214" s="144"/>
      <c r="FE1214" s="144"/>
      <c r="FF1214" s="144"/>
      <c r="FG1214" s="144"/>
      <c r="FH1214" s="144"/>
      <c r="FI1214" s="144"/>
      <c r="FJ1214" s="144"/>
      <c r="FK1214" s="144"/>
      <c r="FL1214" s="144"/>
      <c r="FM1214" s="144"/>
      <c r="FN1214" s="144"/>
      <c r="FO1214" s="144"/>
      <c r="FP1214" s="144"/>
      <c r="FQ1214" s="144"/>
      <c r="FR1214" s="144"/>
      <c r="FS1214" s="144"/>
      <c r="FT1214" s="144"/>
      <c r="FU1214" s="144"/>
      <c r="FV1214" s="144"/>
      <c r="FW1214" s="144"/>
      <c r="FX1214" s="144"/>
      <c r="FY1214" s="144"/>
      <c r="FZ1214" s="144"/>
      <c r="GA1214" s="144"/>
      <c r="GB1214" s="144"/>
      <c r="GC1214" s="144"/>
      <c r="GD1214" s="144"/>
      <c r="GE1214" s="144"/>
      <c r="GF1214" s="144"/>
      <c r="GG1214" s="144"/>
      <c r="GH1214" s="144"/>
      <c r="GI1214" s="144"/>
      <c r="GJ1214" s="144"/>
      <c r="GK1214" s="144"/>
      <c r="GL1214" s="144"/>
      <c r="GM1214" s="144"/>
      <c r="GN1214" s="144"/>
      <c r="GO1214" s="144"/>
      <c r="GP1214" s="144"/>
      <c r="GQ1214" s="144"/>
      <c r="GR1214" s="144"/>
      <c r="GS1214" s="144"/>
      <c r="GT1214" s="144"/>
      <c r="GU1214" s="144"/>
      <c r="GV1214" s="144"/>
      <c r="GW1214" s="144"/>
      <c r="GX1214" s="144"/>
      <c r="GY1214" s="144"/>
      <c r="GZ1214" s="144"/>
      <c r="HA1214" s="144"/>
      <c r="HB1214" s="144"/>
      <c r="HC1214" s="144"/>
      <c r="HD1214" s="144"/>
      <c r="HE1214" s="144"/>
      <c r="HF1214" s="144"/>
      <c r="HG1214" s="144"/>
      <c r="HH1214" s="144"/>
      <c r="HI1214" s="144"/>
      <c r="HJ1214" s="144"/>
      <c r="HK1214" s="144"/>
      <c r="HL1214" s="144"/>
      <c r="HM1214" s="144"/>
      <c r="HN1214" s="144"/>
      <c r="HO1214" s="144"/>
      <c r="HP1214" s="144"/>
      <c r="HQ1214" s="144"/>
      <c r="HR1214" s="144"/>
      <c r="HS1214" s="144"/>
      <c r="HT1214" s="144"/>
      <c r="HU1214" s="144"/>
      <c r="HV1214" s="144"/>
      <c r="HW1214" s="144"/>
      <c r="HX1214" s="144"/>
      <c r="HY1214" s="144"/>
      <c r="HZ1214" s="144"/>
      <c r="IA1214" s="144"/>
      <c r="IB1214" s="144"/>
      <c r="IC1214" s="144"/>
      <c r="ID1214" s="144"/>
      <c r="IE1214" s="144"/>
      <c r="IF1214" s="144"/>
      <c r="IG1214" s="144"/>
      <c r="IH1214" s="144"/>
      <c r="II1214" s="144"/>
      <c r="IJ1214" s="144"/>
      <c r="IK1214" s="144"/>
      <c r="IL1214" s="144"/>
      <c r="IM1214" s="144"/>
      <c r="IN1214" s="144"/>
      <c r="IO1214" s="144"/>
      <c r="IP1214" s="144"/>
      <c r="IQ1214" s="144"/>
      <c r="IR1214" s="144"/>
      <c r="IS1214" s="144"/>
      <c r="IT1214" s="144"/>
      <c r="IU1214" s="144"/>
      <c r="IV1214" s="144"/>
    </row>
    <row r="1215" spans="1:256" s="145" customFormat="1" ht="17.100000000000001" customHeight="1" x14ac:dyDescent="0.25">
      <c r="A1215" s="421"/>
      <c r="B1215" s="406"/>
      <c r="C1215" s="406"/>
      <c r="D1215" s="406"/>
      <c r="E1215" s="408"/>
      <c r="F1215" s="408"/>
      <c r="G1215" s="142" t="s">
        <v>39</v>
      </c>
      <c r="H1215" s="275">
        <f>H1214+70</f>
        <v>240</v>
      </c>
      <c r="I1215" s="403"/>
      <c r="J1215" s="412"/>
      <c r="K1215" s="144"/>
      <c r="L1215" s="144"/>
      <c r="M1215" s="144"/>
      <c r="N1215" s="144"/>
      <c r="O1215" s="144"/>
      <c r="P1215" s="144"/>
      <c r="Q1215" s="144"/>
      <c r="R1215" s="144"/>
      <c r="S1215" s="144"/>
      <c r="T1215" s="144"/>
      <c r="U1215" s="144"/>
      <c r="V1215" s="144"/>
      <c r="W1215" s="144"/>
      <c r="X1215" s="144"/>
      <c r="Y1215" s="144"/>
      <c r="Z1215" s="144"/>
      <c r="AA1215" s="144"/>
      <c r="AB1215" s="144"/>
      <c r="AC1215" s="144"/>
      <c r="AD1215" s="144"/>
      <c r="AE1215" s="144"/>
      <c r="AF1215" s="144"/>
      <c r="AG1215" s="144"/>
      <c r="AH1215" s="144"/>
      <c r="AI1215" s="144"/>
      <c r="AJ1215" s="144"/>
      <c r="AK1215" s="144"/>
      <c r="AL1215" s="144"/>
      <c r="AM1215" s="144"/>
      <c r="AN1215" s="144"/>
      <c r="AO1215" s="144"/>
      <c r="AP1215" s="144"/>
      <c r="AQ1215" s="144"/>
      <c r="AR1215" s="144"/>
      <c r="AS1215" s="144"/>
      <c r="AT1215" s="144"/>
      <c r="AU1215" s="144"/>
      <c r="AV1215" s="144"/>
      <c r="AW1215" s="144"/>
      <c r="AX1215" s="144"/>
      <c r="AY1215" s="144"/>
      <c r="AZ1215" s="144"/>
      <c r="BA1215" s="144"/>
      <c r="BB1215" s="144"/>
      <c r="BC1215" s="144"/>
      <c r="BD1215" s="144"/>
      <c r="BE1215" s="144"/>
      <c r="BF1215" s="144"/>
      <c r="BG1215" s="144"/>
      <c r="BH1215" s="144"/>
      <c r="BI1215" s="144"/>
      <c r="BJ1215" s="144"/>
      <c r="BK1215" s="144"/>
      <c r="BL1215" s="144"/>
      <c r="BM1215" s="144"/>
      <c r="BN1215" s="144"/>
      <c r="BO1215" s="144"/>
      <c r="BP1215" s="144"/>
      <c r="BQ1215" s="144"/>
      <c r="BR1215" s="144"/>
      <c r="BS1215" s="144"/>
      <c r="BT1215" s="144"/>
      <c r="BU1215" s="144"/>
      <c r="BV1215" s="144"/>
      <c r="BW1215" s="144"/>
      <c r="BX1215" s="144"/>
      <c r="BY1215" s="144"/>
      <c r="BZ1215" s="144"/>
      <c r="CA1215" s="144"/>
      <c r="CB1215" s="144"/>
      <c r="CC1215" s="144"/>
      <c r="CD1215" s="144"/>
      <c r="CE1215" s="144"/>
      <c r="CF1215" s="144"/>
      <c r="CG1215" s="144"/>
      <c r="CH1215" s="144"/>
      <c r="CI1215" s="144"/>
      <c r="CJ1215" s="144"/>
      <c r="CK1215" s="144"/>
      <c r="CL1215" s="144"/>
      <c r="CM1215" s="144"/>
      <c r="CN1215" s="144"/>
      <c r="CO1215" s="144"/>
      <c r="CP1215" s="144"/>
      <c r="CQ1215" s="144"/>
      <c r="CR1215" s="144"/>
      <c r="CS1215" s="144"/>
      <c r="CT1215" s="144"/>
      <c r="CU1215" s="144"/>
      <c r="CV1215" s="144"/>
      <c r="CW1215" s="144"/>
      <c r="CX1215" s="144"/>
      <c r="CY1215" s="144"/>
      <c r="CZ1215" s="144"/>
      <c r="DA1215" s="144"/>
      <c r="DB1215" s="144"/>
      <c r="DC1215" s="144"/>
      <c r="DD1215" s="144"/>
      <c r="DE1215" s="144"/>
      <c r="DF1215" s="144"/>
      <c r="DG1215" s="144"/>
      <c r="DH1215" s="144"/>
      <c r="DI1215" s="144"/>
      <c r="DJ1215" s="144"/>
      <c r="DK1215" s="144"/>
      <c r="DL1215" s="144"/>
      <c r="DM1215" s="144"/>
      <c r="DN1215" s="144"/>
      <c r="DO1215" s="144"/>
      <c r="DP1215" s="144"/>
      <c r="DQ1215" s="144"/>
      <c r="DR1215" s="144"/>
      <c r="DS1215" s="144"/>
      <c r="DT1215" s="144"/>
      <c r="DU1215" s="144"/>
      <c r="DV1215" s="144"/>
      <c r="DW1215" s="144"/>
      <c r="DX1215" s="144"/>
      <c r="DY1215" s="144"/>
      <c r="DZ1215" s="144"/>
      <c r="EA1215" s="144"/>
      <c r="EB1215" s="144"/>
      <c r="EC1215" s="144"/>
      <c r="ED1215" s="144"/>
      <c r="EE1215" s="144"/>
      <c r="EF1215" s="144"/>
      <c r="EG1215" s="144"/>
      <c r="EH1215" s="144"/>
      <c r="EI1215" s="144"/>
      <c r="EJ1215" s="144"/>
      <c r="EK1215" s="144"/>
      <c r="EL1215" s="144"/>
      <c r="EM1215" s="144"/>
      <c r="EN1215" s="144"/>
      <c r="EO1215" s="144"/>
      <c r="EP1215" s="144"/>
      <c r="EQ1215" s="144"/>
      <c r="ER1215" s="144"/>
      <c r="ES1215" s="144"/>
      <c r="ET1215" s="144"/>
      <c r="EU1215" s="144"/>
      <c r="EV1215" s="144"/>
      <c r="EW1215" s="144"/>
      <c r="EX1215" s="144"/>
      <c r="EY1215" s="144"/>
      <c r="EZ1215" s="144"/>
      <c r="FA1215" s="144"/>
      <c r="FB1215" s="144"/>
      <c r="FC1215" s="144"/>
      <c r="FD1215" s="144"/>
      <c r="FE1215" s="144"/>
      <c r="FF1215" s="144"/>
      <c r="FG1215" s="144"/>
      <c r="FH1215" s="144"/>
      <c r="FI1215" s="144"/>
      <c r="FJ1215" s="144"/>
      <c r="FK1215" s="144"/>
      <c r="FL1215" s="144"/>
      <c r="FM1215" s="144"/>
      <c r="FN1215" s="144"/>
      <c r="FO1215" s="144"/>
      <c r="FP1215" s="144"/>
      <c r="FQ1215" s="144"/>
      <c r="FR1215" s="144"/>
      <c r="FS1215" s="144"/>
      <c r="FT1215" s="144"/>
      <c r="FU1215" s="144"/>
      <c r="FV1215" s="144"/>
      <c r="FW1215" s="144"/>
      <c r="FX1215" s="144"/>
      <c r="FY1215" s="144"/>
      <c r="FZ1215" s="144"/>
      <c r="GA1215" s="144"/>
      <c r="GB1215" s="144"/>
      <c r="GC1215" s="144"/>
      <c r="GD1215" s="144"/>
      <c r="GE1215" s="144"/>
      <c r="GF1215" s="144"/>
      <c r="GG1215" s="144"/>
      <c r="GH1215" s="144"/>
      <c r="GI1215" s="144"/>
      <c r="GJ1215" s="144"/>
      <c r="GK1215" s="144"/>
      <c r="GL1215" s="144"/>
      <c r="GM1215" s="144"/>
      <c r="GN1215" s="144"/>
      <c r="GO1215" s="144"/>
      <c r="GP1215" s="144"/>
      <c r="GQ1215" s="144"/>
      <c r="GR1215" s="144"/>
      <c r="GS1215" s="144"/>
      <c r="GT1215" s="144"/>
      <c r="GU1215" s="144"/>
      <c r="GV1215" s="144"/>
      <c r="GW1215" s="144"/>
      <c r="GX1215" s="144"/>
      <c r="GY1215" s="144"/>
      <c r="GZ1215" s="144"/>
      <c r="HA1215" s="144"/>
      <c r="HB1215" s="144"/>
      <c r="HC1215" s="144"/>
      <c r="HD1215" s="144"/>
      <c r="HE1215" s="144"/>
      <c r="HF1215" s="144"/>
      <c r="HG1215" s="144"/>
      <c r="HH1215" s="144"/>
      <c r="HI1215" s="144"/>
      <c r="HJ1215" s="144"/>
      <c r="HK1215" s="144"/>
      <c r="HL1215" s="144"/>
      <c r="HM1215" s="144"/>
      <c r="HN1215" s="144"/>
      <c r="HO1215" s="144"/>
      <c r="HP1215" s="144"/>
      <c r="HQ1215" s="144"/>
      <c r="HR1215" s="144"/>
      <c r="HS1215" s="144"/>
      <c r="HT1215" s="144"/>
      <c r="HU1215" s="144"/>
      <c r="HV1215" s="144"/>
      <c r="HW1215" s="144"/>
      <c r="HX1215" s="144"/>
      <c r="HY1215" s="144"/>
      <c r="HZ1215" s="144"/>
      <c r="IA1215" s="144"/>
      <c r="IB1215" s="144"/>
      <c r="IC1215" s="144"/>
      <c r="ID1215" s="144"/>
      <c r="IE1215" s="144"/>
      <c r="IF1215" s="144"/>
      <c r="IG1215" s="144"/>
      <c r="IH1215" s="144"/>
      <c r="II1215" s="144"/>
      <c r="IJ1215" s="144"/>
      <c r="IK1215" s="144"/>
      <c r="IL1215" s="144"/>
      <c r="IM1215" s="144"/>
      <c r="IN1215" s="144"/>
      <c r="IO1215" s="144"/>
      <c r="IP1215" s="144"/>
      <c r="IQ1215" s="144"/>
      <c r="IR1215" s="144"/>
      <c r="IS1215" s="144"/>
      <c r="IT1215" s="144"/>
      <c r="IU1215" s="144"/>
      <c r="IV1215" s="144"/>
    </row>
    <row r="1216" spans="1:256" s="145" customFormat="1" ht="17.100000000000001" customHeight="1" thickBot="1" x14ac:dyDescent="0.3">
      <c r="A1216" s="421"/>
      <c r="B1216" s="406"/>
      <c r="C1216" s="406"/>
      <c r="D1216" s="406"/>
      <c r="E1216" s="409"/>
      <c r="F1216" s="409"/>
      <c r="G1216" s="146" t="s">
        <v>41</v>
      </c>
      <c r="H1216" s="275">
        <v>161.5</v>
      </c>
      <c r="I1216" s="403"/>
      <c r="J1216" s="412"/>
      <c r="K1216" s="144"/>
      <c r="L1216" s="144"/>
      <c r="M1216" s="144"/>
      <c r="N1216" s="144"/>
      <c r="O1216" s="144"/>
      <c r="P1216" s="144"/>
      <c r="Q1216" s="144"/>
      <c r="R1216" s="144"/>
      <c r="S1216" s="144"/>
      <c r="T1216" s="144"/>
      <c r="U1216" s="144"/>
      <c r="V1216" s="144"/>
      <c r="W1216" s="144"/>
      <c r="X1216" s="144"/>
      <c r="Y1216" s="144"/>
      <c r="Z1216" s="144"/>
      <c r="AA1216" s="144"/>
      <c r="AB1216" s="144"/>
      <c r="AC1216" s="144"/>
      <c r="AD1216" s="144"/>
      <c r="AE1216" s="144"/>
      <c r="AF1216" s="144"/>
      <c r="AG1216" s="144"/>
      <c r="AH1216" s="144"/>
      <c r="AI1216" s="144"/>
      <c r="AJ1216" s="144"/>
      <c r="AK1216" s="144"/>
      <c r="AL1216" s="144"/>
      <c r="AM1216" s="144"/>
      <c r="AN1216" s="144"/>
      <c r="AO1216" s="144"/>
      <c r="AP1216" s="144"/>
      <c r="AQ1216" s="144"/>
      <c r="AR1216" s="144"/>
      <c r="AS1216" s="144"/>
      <c r="AT1216" s="144"/>
      <c r="AU1216" s="144"/>
      <c r="AV1216" s="144"/>
      <c r="AW1216" s="144"/>
      <c r="AX1216" s="144"/>
      <c r="AY1216" s="144"/>
      <c r="AZ1216" s="144"/>
      <c r="BA1216" s="144"/>
      <c r="BB1216" s="144"/>
      <c r="BC1216" s="144"/>
      <c r="BD1216" s="144"/>
      <c r="BE1216" s="144"/>
      <c r="BF1216" s="144"/>
      <c r="BG1216" s="144"/>
      <c r="BH1216" s="144"/>
      <c r="BI1216" s="144"/>
      <c r="BJ1216" s="144"/>
      <c r="BK1216" s="144"/>
      <c r="BL1216" s="144"/>
      <c r="BM1216" s="144"/>
      <c r="BN1216" s="144"/>
      <c r="BO1216" s="144"/>
      <c r="BP1216" s="144"/>
      <c r="BQ1216" s="144"/>
      <c r="BR1216" s="144"/>
      <c r="BS1216" s="144"/>
      <c r="BT1216" s="144"/>
      <c r="BU1216" s="144"/>
      <c r="BV1216" s="144"/>
      <c r="BW1216" s="144"/>
      <c r="BX1216" s="144"/>
      <c r="BY1216" s="144"/>
      <c r="BZ1216" s="144"/>
      <c r="CA1216" s="144"/>
      <c r="CB1216" s="144"/>
      <c r="CC1216" s="144"/>
      <c r="CD1216" s="144"/>
      <c r="CE1216" s="144"/>
      <c r="CF1216" s="144"/>
      <c r="CG1216" s="144"/>
      <c r="CH1216" s="144"/>
      <c r="CI1216" s="144"/>
      <c r="CJ1216" s="144"/>
      <c r="CK1216" s="144"/>
      <c r="CL1216" s="144"/>
      <c r="CM1216" s="144"/>
      <c r="CN1216" s="144"/>
      <c r="CO1216" s="144"/>
      <c r="CP1216" s="144"/>
      <c r="CQ1216" s="144"/>
      <c r="CR1216" s="144"/>
      <c r="CS1216" s="144"/>
      <c r="CT1216" s="144"/>
      <c r="CU1216" s="144"/>
      <c r="CV1216" s="144"/>
      <c r="CW1216" s="144"/>
      <c r="CX1216" s="144"/>
      <c r="CY1216" s="144"/>
      <c r="CZ1216" s="144"/>
      <c r="DA1216" s="144"/>
      <c r="DB1216" s="144"/>
      <c r="DC1216" s="144"/>
      <c r="DD1216" s="144"/>
      <c r="DE1216" s="144"/>
      <c r="DF1216" s="144"/>
      <c r="DG1216" s="144"/>
      <c r="DH1216" s="144"/>
      <c r="DI1216" s="144"/>
      <c r="DJ1216" s="144"/>
      <c r="DK1216" s="144"/>
      <c r="DL1216" s="144"/>
      <c r="DM1216" s="144"/>
      <c r="DN1216" s="144"/>
      <c r="DO1216" s="144"/>
      <c r="DP1216" s="144"/>
      <c r="DQ1216" s="144"/>
      <c r="DR1216" s="144"/>
      <c r="DS1216" s="144"/>
      <c r="DT1216" s="144"/>
      <c r="DU1216" s="144"/>
      <c r="DV1216" s="144"/>
      <c r="DW1216" s="144"/>
      <c r="DX1216" s="144"/>
      <c r="DY1216" s="144"/>
      <c r="DZ1216" s="144"/>
      <c r="EA1216" s="144"/>
      <c r="EB1216" s="144"/>
      <c r="EC1216" s="144"/>
      <c r="ED1216" s="144"/>
      <c r="EE1216" s="144"/>
      <c r="EF1216" s="144"/>
      <c r="EG1216" s="144"/>
      <c r="EH1216" s="144"/>
      <c r="EI1216" s="144"/>
      <c r="EJ1216" s="144"/>
      <c r="EK1216" s="144"/>
      <c r="EL1216" s="144"/>
      <c r="EM1216" s="144"/>
      <c r="EN1216" s="144"/>
      <c r="EO1216" s="144"/>
      <c r="EP1216" s="144"/>
      <c r="EQ1216" s="144"/>
      <c r="ER1216" s="144"/>
      <c r="ES1216" s="144"/>
      <c r="ET1216" s="144"/>
      <c r="EU1216" s="144"/>
      <c r="EV1216" s="144"/>
      <c r="EW1216" s="144"/>
      <c r="EX1216" s="144"/>
      <c r="EY1216" s="144"/>
      <c r="EZ1216" s="144"/>
      <c r="FA1216" s="144"/>
      <c r="FB1216" s="144"/>
      <c r="FC1216" s="144"/>
      <c r="FD1216" s="144"/>
      <c r="FE1216" s="144"/>
      <c r="FF1216" s="144"/>
      <c r="FG1216" s="144"/>
      <c r="FH1216" s="144"/>
      <c r="FI1216" s="144"/>
      <c r="FJ1216" s="144"/>
      <c r="FK1216" s="144"/>
      <c r="FL1216" s="144"/>
      <c r="FM1216" s="144"/>
      <c r="FN1216" s="144"/>
      <c r="FO1216" s="144"/>
      <c r="FP1216" s="144"/>
      <c r="FQ1216" s="144"/>
      <c r="FR1216" s="144"/>
      <c r="FS1216" s="144"/>
      <c r="FT1216" s="144"/>
      <c r="FU1216" s="144"/>
      <c r="FV1216" s="144"/>
      <c r="FW1216" s="144"/>
      <c r="FX1216" s="144"/>
      <c r="FY1216" s="144"/>
      <c r="FZ1216" s="144"/>
      <c r="GA1216" s="144"/>
      <c r="GB1216" s="144"/>
      <c r="GC1216" s="144"/>
      <c r="GD1216" s="144"/>
      <c r="GE1216" s="144"/>
      <c r="GF1216" s="144"/>
      <c r="GG1216" s="144"/>
      <c r="GH1216" s="144"/>
      <c r="GI1216" s="144"/>
      <c r="GJ1216" s="144"/>
      <c r="GK1216" s="144"/>
      <c r="GL1216" s="144"/>
      <c r="GM1216" s="144"/>
      <c r="GN1216" s="144"/>
      <c r="GO1216" s="144"/>
      <c r="GP1216" s="144"/>
      <c r="GQ1216" s="144"/>
      <c r="GR1216" s="144"/>
      <c r="GS1216" s="144"/>
      <c r="GT1216" s="144"/>
      <c r="GU1216" s="144"/>
      <c r="GV1216" s="144"/>
      <c r="GW1216" s="144"/>
      <c r="GX1216" s="144"/>
      <c r="GY1216" s="144"/>
      <c r="GZ1216" s="144"/>
      <c r="HA1216" s="144"/>
      <c r="HB1216" s="144"/>
      <c r="HC1216" s="144"/>
      <c r="HD1216" s="144"/>
      <c r="HE1216" s="144"/>
      <c r="HF1216" s="144"/>
      <c r="HG1216" s="144"/>
      <c r="HH1216" s="144"/>
      <c r="HI1216" s="144"/>
      <c r="HJ1216" s="144"/>
      <c r="HK1216" s="144"/>
      <c r="HL1216" s="144"/>
      <c r="HM1216" s="144"/>
      <c r="HN1216" s="144"/>
      <c r="HO1216" s="144"/>
      <c r="HP1216" s="144"/>
      <c r="HQ1216" s="144"/>
      <c r="HR1216" s="144"/>
      <c r="HS1216" s="144"/>
      <c r="HT1216" s="144"/>
      <c r="HU1216" s="144"/>
      <c r="HV1216" s="144"/>
      <c r="HW1216" s="144"/>
      <c r="HX1216" s="144"/>
      <c r="HY1216" s="144"/>
      <c r="HZ1216" s="144"/>
      <c r="IA1216" s="144"/>
      <c r="IB1216" s="144"/>
      <c r="IC1216" s="144"/>
      <c r="ID1216" s="144"/>
      <c r="IE1216" s="144"/>
      <c r="IF1216" s="144"/>
      <c r="IG1216" s="144"/>
      <c r="IH1216" s="144"/>
      <c r="II1216" s="144"/>
      <c r="IJ1216" s="144"/>
      <c r="IK1216" s="144"/>
      <c r="IL1216" s="144"/>
      <c r="IM1216" s="144"/>
      <c r="IN1216" s="144"/>
      <c r="IO1216" s="144"/>
      <c r="IP1216" s="144"/>
      <c r="IQ1216" s="144"/>
      <c r="IR1216" s="144"/>
      <c r="IS1216" s="144"/>
      <c r="IT1216" s="144"/>
      <c r="IU1216" s="144"/>
      <c r="IV1216" s="144"/>
    </row>
    <row r="1217" spans="1:256" s="145" customFormat="1" ht="17.100000000000001" customHeight="1" x14ac:dyDescent="0.25">
      <c r="A1217" s="421"/>
      <c r="B1217" s="406"/>
      <c r="C1217" s="406"/>
      <c r="D1217" s="406"/>
      <c r="E1217" s="419">
        <f>F1212+1</f>
        <v>43093</v>
      </c>
      <c r="F1217" s="419">
        <v>43093</v>
      </c>
      <c r="G1217" s="147" t="s">
        <v>154</v>
      </c>
      <c r="H1217" s="274">
        <f>H1219/2</f>
        <v>115</v>
      </c>
      <c r="I1217" s="403"/>
      <c r="J1217" s="412"/>
      <c r="K1217" s="144"/>
      <c r="L1217" s="144"/>
      <c r="M1217" s="144"/>
      <c r="N1217" s="144"/>
      <c r="O1217" s="144"/>
      <c r="P1217" s="144"/>
      <c r="Q1217" s="144"/>
      <c r="R1217" s="144"/>
      <c r="S1217" s="144"/>
      <c r="T1217" s="144"/>
      <c r="U1217" s="144"/>
      <c r="V1217" s="144"/>
      <c r="W1217" s="144"/>
      <c r="X1217" s="144"/>
      <c r="Y1217" s="144"/>
      <c r="Z1217" s="144"/>
      <c r="AA1217" s="144"/>
      <c r="AB1217" s="144"/>
      <c r="AC1217" s="144"/>
      <c r="AD1217" s="144"/>
      <c r="AE1217" s="144"/>
      <c r="AF1217" s="144"/>
      <c r="AG1217" s="144"/>
      <c r="AH1217" s="144"/>
      <c r="AI1217" s="144"/>
      <c r="AJ1217" s="144"/>
      <c r="AK1217" s="144"/>
      <c r="AL1217" s="144"/>
      <c r="AM1217" s="144"/>
      <c r="AN1217" s="144"/>
      <c r="AO1217" s="144"/>
      <c r="AP1217" s="144"/>
      <c r="AQ1217" s="144"/>
      <c r="AR1217" s="144"/>
      <c r="AS1217" s="144"/>
      <c r="AT1217" s="144"/>
      <c r="AU1217" s="144"/>
      <c r="AV1217" s="144"/>
      <c r="AW1217" s="144"/>
      <c r="AX1217" s="144"/>
      <c r="AY1217" s="144"/>
      <c r="AZ1217" s="144"/>
      <c r="BA1217" s="144"/>
      <c r="BB1217" s="144"/>
      <c r="BC1217" s="144"/>
      <c r="BD1217" s="144"/>
      <c r="BE1217" s="144"/>
      <c r="BF1217" s="144"/>
      <c r="BG1217" s="144"/>
      <c r="BH1217" s="144"/>
      <c r="BI1217" s="144"/>
      <c r="BJ1217" s="144"/>
      <c r="BK1217" s="144"/>
      <c r="BL1217" s="144"/>
      <c r="BM1217" s="144"/>
      <c r="BN1217" s="144"/>
      <c r="BO1217" s="144"/>
      <c r="BP1217" s="144"/>
      <c r="BQ1217" s="144"/>
      <c r="BR1217" s="144"/>
      <c r="BS1217" s="144"/>
      <c r="BT1217" s="144"/>
      <c r="BU1217" s="144"/>
      <c r="BV1217" s="144"/>
      <c r="BW1217" s="144"/>
      <c r="BX1217" s="144"/>
      <c r="BY1217" s="144"/>
      <c r="BZ1217" s="144"/>
      <c r="CA1217" s="144"/>
      <c r="CB1217" s="144"/>
      <c r="CC1217" s="144"/>
      <c r="CD1217" s="144"/>
      <c r="CE1217" s="144"/>
      <c r="CF1217" s="144"/>
      <c r="CG1217" s="144"/>
      <c r="CH1217" s="144"/>
      <c r="CI1217" s="144"/>
      <c r="CJ1217" s="144"/>
      <c r="CK1217" s="144"/>
      <c r="CL1217" s="144"/>
      <c r="CM1217" s="144"/>
      <c r="CN1217" s="144"/>
      <c r="CO1217" s="144"/>
      <c r="CP1217" s="144"/>
      <c r="CQ1217" s="144"/>
      <c r="CR1217" s="144"/>
      <c r="CS1217" s="144"/>
      <c r="CT1217" s="144"/>
      <c r="CU1217" s="144"/>
      <c r="CV1217" s="144"/>
      <c r="CW1217" s="144"/>
      <c r="CX1217" s="144"/>
      <c r="CY1217" s="144"/>
      <c r="CZ1217" s="144"/>
      <c r="DA1217" s="144"/>
      <c r="DB1217" s="144"/>
      <c r="DC1217" s="144"/>
      <c r="DD1217" s="144"/>
      <c r="DE1217" s="144"/>
      <c r="DF1217" s="144"/>
      <c r="DG1217" s="144"/>
      <c r="DH1217" s="144"/>
      <c r="DI1217" s="144"/>
      <c r="DJ1217" s="144"/>
      <c r="DK1217" s="144"/>
      <c r="DL1217" s="144"/>
      <c r="DM1217" s="144"/>
      <c r="DN1217" s="144"/>
      <c r="DO1217" s="144"/>
      <c r="DP1217" s="144"/>
      <c r="DQ1217" s="144"/>
      <c r="DR1217" s="144"/>
      <c r="DS1217" s="144"/>
      <c r="DT1217" s="144"/>
      <c r="DU1217" s="144"/>
      <c r="DV1217" s="144"/>
      <c r="DW1217" s="144"/>
      <c r="DX1217" s="144"/>
      <c r="DY1217" s="144"/>
      <c r="DZ1217" s="144"/>
      <c r="EA1217" s="144"/>
      <c r="EB1217" s="144"/>
      <c r="EC1217" s="144"/>
      <c r="ED1217" s="144"/>
      <c r="EE1217" s="144"/>
      <c r="EF1217" s="144"/>
      <c r="EG1217" s="144"/>
      <c r="EH1217" s="144"/>
      <c r="EI1217" s="144"/>
      <c r="EJ1217" s="144"/>
      <c r="EK1217" s="144"/>
      <c r="EL1217" s="144"/>
      <c r="EM1217" s="144"/>
      <c r="EN1217" s="144"/>
      <c r="EO1217" s="144"/>
      <c r="EP1217" s="144"/>
      <c r="EQ1217" s="144"/>
      <c r="ER1217" s="144"/>
      <c r="ES1217" s="144"/>
      <c r="ET1217" s="144"/>
      <c r="EU1217" s="144"/>
      <c r="EV1217" s="144"/>
      <c r="EW1217" s="144"/>
      <c r="EX1217" s="144"/>
      <c r="EY1217" s="144"/>
      <c r="EZ1217" s="144"/>
      <c r="FA1217" s="144"/>
      <c r="FB1217" s="144"/>
      <c r="FC1217" s="144"/>
      <c r="FD1217" s="144"/>
      <c r="FE1217" s="144"/>
      <c r="FF1217" s="144"/>
      <c r="FG1217" s="144"/>
      <c r="FH1217" s="144"/>
      <c r="FI1217" s="144"/>
      <c r="FJ1217" s="144"/>
      <c r="FK1217" s="144"/>
      <c r="FL1217" s="144"/>
      <c r="FM1217" s="144"/>
      <c r="FN1217" s="144"/>
      <c r="FO1217" s="144"/>
      <c r="FP1217" s="144"/>
      <c r="FQ1217" s="144"/>
      <c r="FR1217" s="144"/>
      <c r="FS1217" s="144"/>
      <c r="FT1217" s="144"/>
      <c r="FU1217" s="144"/>
      <c r="FV1217" s="144"/>
      <c r="FW1217" s="144"/>
      <c r="FX1217" s="144"/>
      <c r="FY1217" s="144"/>
      <c r="FZ1217" s="144"/>
      <c r="GA1217" s="144"/>
      <c r="GB1217" s="144"/>
      <c r="GC1217" s="144"/>
      <c r="GD1217" s="144"/>
      <c r="GE1217" s="144"/>
      <c r="GF1217" s="144"/>
      <c r="GG1217" s="144"/>
      <c r="GH1217" s="144"/>
      <c r="GI1217" s="144"/>
      <c r="GJ1217" s="144"/>
      <c r="GK1217" s="144"/>
      <c r="GL1217" s="144"/>
      <c r="GM1217" s="144"/>
      <c r="GN1217" s="144"/>
      <c r="GO1217" s="144"/>
      <c r="GP1217" s="144"/>
      <c r="GQ1217" s="144"/>
      <c r="GR1217" s="144"/>
      <c r="GS1217" s="144"/>
      <c r="GT1217" s="144"/>
      <c r="GU1217" s="144"/>
      <c r="GV1217" s="144"/>
      <c r="GW1217" s="144"/>
      <c r="GX1217" s="144"/>
      <c r="GY1217" s="144"/>
      <c r="GZ1217" s="144"/>
      <c r="HA1217" s="144"/>
      <c r="HB1217" s="144"/>
      <c r="HC1217" s="144"/>
      <c r="HD1217" s="144"/>
      <c r="HE1217" s="144"/>
      <c r="HF1217" s="144"/>
      <c r="HG1217" s="144"/>
      <c r="HH1217" s="144"/>
      <c r="HI1217" s="144"/>
      <c r="HJ1217" s="144"/>
      <c r="HK1217" s="144"/>
      <c r="HL1217" s="144"/>
      <c r="HM1217" s="144"/>
      <c r="HN1217" s="144"/>
      <c r="HO1217" s="144"/>
      <c r="HP1217" s="144"/>
      <c r="HQ1217" s="144"/>
      <c r="HR1217" s="144"/>
      <c r="HS1217" s="144"/>
      <c r="HT1217" s="144"/>
      <c r="HU1217" s="144"/>
      <c r="HV1217" s="144"/>
      <c r="HW1217" s="144"/>
      <c r="HX1217" s="144"/>
      <c r="HY1217" s="144"/>
      <c r="HZ1217" s="144"/>
      <c r="IA1217" s="144"/>
      <c r="IB1217" s="144"/>
      <c r="IC1217" s="144"/>
      <c r="ID1217" s="144"/>
      <c r="IE1217" s="144"/>
      <c r="IF1217" s="144"/>
      <c r="IG1217" s="144"/>
      <c r="IH1217" s="144"/>
      <c r="II1217" s="144"/>
      <c r="IJ1217" s="144"/>
      <c r="IK1217" s="144"/>
      <c r="IL1217" s="144"/>
      <c r="IM1217" s="144"/>
      <c r="IN1217" s="144"/>
      <c r="IO1217" s="144"/>
      <c r="IP1217" s="144"/>
      <c r="IQ1217" s="144"/>
      <c r="IR1217" s="144"/>
      <c r="IS1217" s="144"/>
      <c r="IT1217" s="144"/>
      <c r="IU1217" s="144"/>
      <c r="IV1217" s="144"/>
    </row>
    <row r="1218" spans="1:256" s="145" customFormat="1" ht="17.100000000000001" customHeight="1" x14ac:dyDescent="0.25">
      <c r="A1218" s="421"/>
      <c r="B1218" s="406"/>
      <c r="C1218" s="406"/>
      <c r="D1218" s="406"/>
      <c r="E1218" s="408"/>
      <c r="F1218" s="408"/>
      <c r="G1218" s="142" t="s">
        <v>153</v>
      </c>
      <c r="H1218" s="271" t="e">
        <v>#N/A</v>
      </c>
      <c r="I1218" s="403"/>
      <c r="J1218" s="412"/>
      <c r="K1218" s="144"/>
      <c r="L1218" s="144"/>
      <c r="M1218" s="144"/>
      <c r="N1218" s="144"/>
      <c r="O1218" s="144"/>
      <c r="P1218" s="144"/>
      <c r="Q1218" s="144"/>
      <c r="R1218" s="144"/>
      <c r="S1218" s="144"/>
      <c r="T1218" s="144"/>
      <c r="U1218" s="144"/>
      <c r="V1218" s="144"/>
      <c r="W1218" s="144"/>
      <c r="X1218" s="144"/>
      <c r="Y1218" s="144"/>
      <c r="Z1218" s="144"/>
      <c r="AA1218" s="144"/>
      <c r="AB1218" s="144"/>
      <c r="AC1218" s="144"/>
      <c r="AD1218" s="144"/>
      <c r="AE1218" s="144"/>
      <c r="AF1218" s="144"/>
      <c r="AG1218" s="144"/>
      <c r="AH1218" s="144"/>
      <c r="AI1218" s="144"/>
      <c r="AJ1218" s="144"/>
      <c r="AK1218" s="144"/>
      <c r="AL1218" s="144"/>
      <c r="AM1218" s="144"/>
      <c r="AN1218" s="144"/>
      <c r="AO1218" s="144"/>
      <c r="AP1218" s="144"/>
      <c r="AQ1218" s="144"/>
      <c r="AR1218" s="144"/>
      <c r="AS1218" s="144"/>
      <c r="AT1218" s="144"/>
      <c r="AU1218" s="144"/>
      <c r="AV1218" s="144"/>
      <c r="AW1218" s="144"/>
      <c r="AX1218" s="144"/>
      <c r="AY1218" s="144"/>
      <c r="AZ1218" s="144"/>
      <c r="BA1218" s="144"/>
      <c r="BB1218" s="144"/>
      <c r="BC1218" s="144"/>
      <c r="BD1218" s="144"/>
      <c r="BE1218" s="144"/>
      <c r="BF1218" s="144"/>
      <c r="BG1218" s="144"/>
      <c r="BH1218" s="144"/>
      <c r="BI1218" s="144"/>
      <c r="BJ1218" s="144"/>
      <c r="BK1218" s="144"/>
      <c r="BL1218" s="144"/>
      <c r="BM1218" s="144"/>
      <c r="BN1218" s="144"/>
      <c r="BO1218" s="144"/>
      <c r="BP1218" s="144"/>
      <c r="BQ1218" s="144"/>
      <c r="BR1218" s="144"/>
      <c r="BS1218" s="144"/>
      <c r="BT1218" s="144"/>
      <c r="BU1218" s="144"/>
      <c r="BV1218" s="144"/>
      <c r="BW1218" s="144"/>
      <c r="BX1218" s="144"/>
      <c r="BY1218" s="144"/>
      <c r="BZ1218" s="144"/>
      <c r="CA1218" s="144"/>
      <c r="CB1218" s="144"/>
      <c r="CC1218" s="144"/>
      <c r="CD1218" s="144"/>
      <c r="CE1218" s="144"/>
      <c r="CF1218" s="144"/>
      <c r="CG1218" s="144"/>
      <c r="CH1218" s="144"/>
      <c r="CI1218" s="144"/>
      <c r="CJ1218" s="144"/>
      <c r="CK1218" s="144"/>
      <c r="CL1218" s="144"/>
      <c r="CM1218" s="144"/>
      <c r="CN1218" s="144"/>
      <c r="CO1218" s="144"/>
      <c r="CP1218" s="144"/>
      <c r="CQ1218" s="144"/>
      <c r="CR1218" s="144"/>
      <c r="CS1218" s="144"/>
      <c r="CT1218" s="144"/>
      <c r="CU1218" s="144"/>
      <c r="CV1218" s="144"/>
      <c r="CW1218" s="144"/>
      <c r="CX1218" s="144"/>
      <c r="CY1218" s="144"/>
      <c r="CZ1218" s="144"/>
      <c r="DA1218" s="144"/>
      <c r="DB1218" s="144"/>
      <c r="DC1218" s="144"/>
      <c r="DD1218" s="144"/>
      <c r="DE1218" s="144"/>
      <c r="DF1218" s="144"/>
      <c r="DG1218" s="144"/>
      <c r="DH1218" s="144"/>
      <c r="DI1218" s="144"/>
      <c r="DJ1218" s="144"/>
      <c r="DK1218" s="144"/>
      <c r="DL1218" s="144"/>
      <c r="DM1218" s="144"/>
      <c r="DN1218" s="144"/>
      <c r="DO1218" s="144"/>
      <c r="DP1218" s="144"/>
      <c r="DQ1218" s="144"/>
      <c r="DR1218" s="144"/>
      <c r="DS1218" s="144"/>
      <c r="DT1218" s="144"/>
      <c r="DU1218" s="144"/>
      <c r="DV1218" s="144"/>
      <c r="DW1218" s="144"/>
      <c r="DX1218" s="144"/>
      <c r="DY1218" s="144"/>
      <c r="DZ1218" s="144"/>
      <c r="EA1218" s="144"/>
      <c r="EB1218" s="144"/>
      <c r="EC1218" s="144"/>
      <c r="ED1218" s="144"/>
      <c r="EE1218" s="144"/>
      <c r="EF1218" s="144"/>
      <c r="EG1218" s="144"/>
      <c r="EH1218" s="144"/>
      <c r="EI1218" s="144"/>
      <c r="EJ1218" s="144"/>
      <c r="EK1218" s="144"/>
      <c r="EL1218" s="144"/>
      <c r="EM1218" s="144"/>
      <c r="EN1218" s="144"/>
      <c r="EO1218" s="144"/>
      <c r="EP1218" s="144"/>
      <c r="EQ1218" s="144"/>
      <c r="ER1218" s="144"/>
      <c r="ES1218" s="144"/>
      <c r="ET1218" s="144"/>
      <c r="EU1218" s="144"/>
      <c r="EV1218" s="144"/>
      <c r="EW1218" s="144"/>
      <c r="EX1218" s="144"/>
      <c r="EY1218" s="144"/>
      <c r="EZ1218" s="144"/>
      <c r="FA1218" s="144"/>
      <c r="FB1218" s="144"/>
      <c r="FC1218" s="144"/>
      <c r="FD1218" s="144"/>
      <c r="FE1218" s="144"/>
      <c r="FF1218" s="144"/>
      <c r="FG1218" s="144"/>
      <c r="FH1218" s="144"/>
      <c r="FI1218" s="144"/>
      <c r="FJ1218" s="144"/>
      <c r="FK1218" s="144"/>
      <c r="FL1218" s="144"/>
      <c r="FM1218" s="144"/>
      <c r="FN1218" s="144"/>
      <c r="FO1218" s="144"/>
      <c r="FP1218" s="144"/>
      <c r="FQ1218" s="144"/>
      <c r="FR1218" s="144"/>
      <c r="FS1218" s="144"/>
      <c r="FT1218" s="144"/>
      <c r="FU1218" s="144"/>
      <c r="FV1218" s="144"/>
      <c r="FW1218" s="144"/>
      <c r="FX1218" s="144"/>
      <c r="FY1218" s="144"/>
      <c r="FZ1218" s="144"/>
      <c r="GA1218" s="144"/>
      <c r="GB1218" s="144"/>
      <c r="GC1218" s="144"/>
      <c r="GD1218" s="144"/>
      <c r="GE1218" s="144"/>
      <c r="GF1218" s="144"/>
      <c r="GG1218" s="144"/>
      <c r="GH1218" s="144"/>
      <c r="GI1218" s="144"/>
      <c r="GJ1218" s="144"/>
      <c r="GK1218" s="144"/>
      <c r="GL1218" s="144"/>
      <c r="GM1218" s="144"/>
      <c r="GN1218" s="144"/>
      <c r="GO1218" s="144"/>
      <c r="GP1218" s="144"/>
      <c r="GQ1218" s="144"/>
      <c r="GR1218" s="144"/>
      <c r="GS1218" s="144"/>
      <c r="GT1218" s="144"/>
      <c r="GU1218" s="144"/>
      <c r="GV1218" s="144"/>
      <c r="GW1218" s="144"/>
      <c r="GX1218" s="144"/>
      <c r="GY1218" s="144"/>
      <c r="GZ1218" s="144"/>
      <c r="HA1218" s="144"/>
      <c r="HB1218" s="144"/>
      <c r="HC1218" s="144"/>
      <c r="HD1218" s="144"/>
      <c r="HE1218" s="144"/>
      <c r="HF1218" s="144"/>
      <c r="HG1218" s="144"/>
      <c r="HH1218" s="144"/>
      <c r="HI1218" s="144"/>
      <c r="HJ1218" s="144"/>
      <c r="HK1218" s="144"/>
      <c r="HL1218" s="144"/>
      <c r="HM1218" s="144"/>
      <c r="HN1218" s="144"/>
      <c r="HO1218" s="144"/>
      <c r="HP1218" s="144"/>
      <c r="HQ1218" s="144"/>
      <c r="HR1218" s="144"/>
      <c r="HS1218" s="144"/>
      <c r="HT1218" s="144"/>
      <c r="HU1218" s="144"/>
      <c r="HV1218" s="144"/>
      <c r="HW1218" s="144"/>
      <c r="HX1218" s="144"/>
      <c r="HY1218" s="144"/>
      <c r="HZ1218" s="144"/>
      <c r="IA1218" s="144"/>
      <c r="IB1218" s="144"/>
      <c r="IC1218" s="144"/>
      <c r="ID1218" s="144"/>
      <c r="IE1218" s="144"/>
      <c r="IF1218" s="144"/>
      <c r="IG1218" s="144"/>
      <c r="IH1218" s="144"/>
      <c r="II1218" s="144"/>
      <c r="IJ1218" s="144"/>
      <c r="IK1218" s="144"/>
      <c r="IL1218" s="144"/>
      <c r="IM1218" s="144"/>
      <c r="IN1218" s="144"/>
      <c r="IO1218" s="144"/>
      <c r="IP1218" s="144"/>
      <c r="IQ1218" s="144"/>
      <c r="IR1218" s="144"/>
      <c r="IS1218" s="144"/>
      <c r="IT1218" s="144"/>
      <c r="IU1218" s="144"/>
      <c r="IV1218" s="144"/>
    </row>
    <row r="1219" spans="1:256" s="145" customFormat="1" ht="17.100000000000001" customHeight="1" x14ac:dyDescent="0.25">
      <c r="A1219" s="421"/>
      <c r="B1219" s="406"/>
      <c r="C1219" s="406"/>
      <c r="D1219" s="406"/>
      <c r="E1219" s="408"/>
      <c r="F1219" s="408"/>
      <c r="G1219" s="142" t="s">
        <v>40</v>
      </c>
      <c r="H1219" s="275">
        <f>H1214+60</f>
        <v>230</v>
      </c>
      <c r="I1219" s="403"/>
      <c r="J1219" s="412"/>
      <c r="K1219" s="144"/>
      <c r="L1219" s="144"/>
      <c r="M1219" s="144"/>
      <c r="N1219" s="144"/>
      <c r="O1219" s="144"/>
      <c r="P1219" s="144"/>
      <c r="Q1219" s="144"/>
      <c r="R1219" s="144"/>
      <c r="S1219" s="144"/>
      <c r="T1219" s="144"/>
      <c r="U1219" s="144"/>
      <c r="V1219" s="144"/>
      <c r="W1219" s="144"/>
      <c r="X1219" s="144"/>
      <c r="Y1219" s="144"/>
      <c r="Z1219" s="144"/>
      <c r="AA1219" s="144"/>
      <c r="AB1219" s="144"/>
      <c r="AC1219" s="144"/>
      <c r="AD1219" s="144"/>
      <c r="AE1219" s="144"/>
      <c r="AF1219" s="144"/>
      <c r="AG1219" s="144"/>
      <c r="AH1219" s="144"/>
      <c r="AI1219" s="144"/>
      <c r="AJ1219" s="144"/>
      <c r="AK1219" s="144"/>
      <c r="AL1219" s="144"/>
      <c r="AM1219" s="144"/>
      <c r="AN1219" s="144"/>
      <c r="AO1219" s="144"/>
      <c r="AP1219" s="144"/>
      <c r="AQ1219" s="144"/>
      <c r="AR1219" s="144"/>
      <c r="AS1219" s="144"/>
      <c r="AT1219" s="144"/>
      <c r="AU1219" s="144"/>
      <c r="AV1219" s="144"/>
      <c r="AW1219" s="144"/>
      <c r="AX1219" s="144"/>
      <c r="AY1219" s="144"/>
      <c r="AZ1219" s="144"/>
      <c r="BA1219" s="144"/>
      <c r="BB1219" s="144"/>
      <c r="BC1219" s="144"/>
      <c r="BD1219" s="144"/>
      <c r="BE1219" s="144"/>
      <c r="BF1219" s="144"/>
      <c r="BG1219" s="144"/>
      <c r="BH1219" s="144"/>
      <c r="BI1219" s="144"/>
      <c r="BJ1219" s="144"/>
      <c r="BK1219" s="144"/>
      <c r="BL1219" s="144"/>
      <c r="BM1219" s="144"/>
      <c r="BN1219" s="144"/>
      <c r="BO1219" s="144"/>
      <c r="BP1219" s="144"/>
      <c r="BQ1219" s="144"/>
      <c r="BR1219" s="144"/>
      <c r="BS1219" s="144"/>
      <c r="BT1219" s="144"/>
      <c r="BU1219" s="144"/>
      <c r="BV1219" s="144"/>
      <c r="BW1219" s="144"/>
      <c r="BX1219" s="144"/>
      <c r="BY1219" s="144"/>
      <c r="BZ1219" s="144"/>
      <c r="CA1219" s="144"/>
      <c r="CB1219" s="144"/>
      <c r="CC1219" s="144"/>
      <c r="CD1219" s="144"/>
      <c r="CE1219" s="144"/>
      <c r="CF1219" s="144"/>
      <c r="CG1219" s="144"/>
      <c r="CH1219" s="144"/>
      <c r="CI1219" s="144"/>
      <c r="CJ1219" s="144"/>
      <c r="CK1219" s="144"/>
      <c r="CL1219" s="144"/>
      <c r="CM1219" s="144"/>
      <c r="CN1219" s="144"/>
      <c r="CO1219" s="144"/>
      <c r="CP1219" s="144"/>
      <c r="CQ1219" s="144"/>
      <c r="CR1219" s="144"/>
      <c r="CS1219" s="144"/>
      <c r="CT1219" s="144"/>
      <c r="CU1219" s="144"/>
      <c r="CV1219" s="144"/>
      <c r="CW1219" s="144"/>
      <c r="CX1219" s="144"/>
      <c r="CY1219" s="144"/>
      <c r="CZ1219" s="144"/>
      <c r="DA1219" s="144"/>
      <c r="DB1219" s="144"/>
      <c r="DC1219" s="144"/>
      <c r="DD1219" s="144"/>
      <c r="DE1219" s="144"/>
      <c r="DF1219" s="144"/>
      <c r="DG1219" s="144"/>
      <c r="DH1219" s="144"/>
      <c r="DI1219" s="144"/>
      <c r="DJ1219" s="144"/>
      <c r="DK1219" s="144"/>
      <c r="DL1219" s="144"/>
      <c r="DM1219" s="144"/>
      <c r="DN1219" s="144"/>
      <c r="DO1219" s="144"/>
      <c r="DP1219" s="144"/>
      <c r="DQ1219" s="144"/>
      <c r="DR1219" s="144"/>
      <c r="DS1219" s="144"/>
      <c r="DT1219" s="144"/>
      <c r="DU1219" s="144"/>
      <c r="DV1219" s="144"/>
      <c r="DW1219" s="144"/>
      <c r="DX1219" s="144"/>
      <c r="DY1219" s="144"/>
      <c r="DZ1219" s="144"/>
      <c r="EA1219" s="144"/>
      <c r="EB1219" s="144"/>
      <c r="EC1219" s="144"/>
      <c r="ED1219" s="144"/>
      <c r="EE1219" s="144"/>
      <c r="EF1219" s="144"/>
      <c r="EG1219" s="144"/>
      <c r="EH1219" s="144"/>
      <c r="EI1219" s="144"/>
      <c r="EJ1219" s="144"/>
      <c r="EK1219" s="144"/>
      <c r="EL1219" s="144"/>
      <c r="EM1219" s="144"/>
      <c r="EN1219" s="144"/>
      <c r="EO1219" s="144"/>
      <c r="EP1219" s="144"/>
      <c r="EQ1219" s="144"/>
      <c r="ER1219" s="144"/>
      <c r="ES1219" s="144"/>
      <c r="ET1219" s="144"/>
      <c r="EU1219" s="144"/>
      <c r="EV1219" s="144"/>
      <c r="EW1219" s="144"/>
      <c r="EX1219" s="144"/>
      <c r="EY1219" s="144"/>
      <c r="EZ1219" s="144"/>
      <c r="FA1219" s="144"/>
      <c r="FB1219" s="144"/>
      <c r="FC1219" s="144"/>
      <c r="FD1219" s="144"/>
      <c r="FE1219" s="144"/>
      <c r="FF1219" s="144"/>
      <c r="FG1219" s="144"/>
      <c r="FH1219" s="144"/>
      <c r="FI1219" s="144"/>
      <c r="FJ1219" s="144"/>
      <c r="FK1219" s="144"/>
      <c r="FL1219" s="144"/>
      <c r="FM1219" s="144"/>
      <c r="FN1219" s="144"/>
      <c r="FO1219" s="144"/>
      <c r="FP1219" s="144"/>
      <c r="FQ1219" s="144"/>
      <c r="FR1219" s="144"/>
      <c r="FS1219" s="144"/>
      <c r="FT1219" s="144"/>
      <c r="FU1219" s="144"/>
      <c r="FV1219" s="144"/>
      <c r="FW1219" s="144"/>
      <c r="FX1219" s="144"/>
      <c r="FY1219" s="144"/>
      <c r="FZ1219" s="144"/>
      <c r="GA1219" s="144"/>
      <c r="GB1219" s="144"/>
      <c r="GC1219" s="144"/>
      <c r="GD1219" s="144"/>
      <c r="GE1219" s="144"/>
      <c r="GF1219" s="144"/>
      <c r="GG1219" s="144"/>
      <c r="GH1219" s="144"/>
      <c r="GI1219" s="144"/>
      <c r="GJ1219" s="144"/>
      <c r="GK1219" s="144"/>
      <c r="GL1219" s="144"/>
      <c r="GM1219" s="144"/>
      <c r="GN1219" s="144"/>
      <c r="GO1219" s="144"/>
      <c r="GP1219" s="144"/>
      <c r="GQ1219" s="144"/>
      <c r="GR1219" s="144"/>
      <c r="GS1219" s="144"/>
      <c r="GT1219" s="144"/>
      <c r="GU1219" s="144"/>
      <c r="GV1219" s="144"/>
      <c r="GW1219" s="144"/>
      <c r="GX1219" s="144"/>
      <c r="GY1219" s="144"/>
      <c r="GZ1219" s="144"/>
      <c r="HA1219" s="144"/>
      <c r="HB1219" s="144"/>
      <c r="HC1219" s="144"/>
      <c r="HD1219" s="144"/>
      <c r="HE1219" s="144"/>
      <c r="HF1219" s="144"/>
      <c r="HG1219" s="144"/>
      <c r="HH1219" s="144"/>
      <c r="HI1219" s="144"/>
      <c r="HJ1219" s="144"/>
      <c r="HK1219" s="144"/>
      <c r="HL1219" s="144"/>
      <c r="HM1219" s="144"/>
      <c r="HN1219" s="144"/>
      <c r="HO1219" s="144"/>
      <c r="HP1219" s="144"/>
      <c r="HQ1219" s="144"/>
      <c r="HR1219" s="144"/>
      <c r="HS1219" s="144"/>
      <c r="HT1219" s="144"/>
      <c r="HU1219" s="144"/>
      <c r="HV1219" s="144"/>
      <c r="HW1219" s="144"/>
      <c r="HX1219" s="144"/>
      <c r="HY1219" s="144"/>
      <c r="HZ1219" s="144"/>
      <c r="IA1219" s="144"/>
      <c r="IB1219" s="144"/>
      <c r="IC1219" s="144"/>
      <c r="ID1219" s="144"/>
      <c r="IE1219" s="144"/>
      <c r="IF1219" s="144"/>
      <c r="IG1219" s="144"/>
      <c r="IH1219" s="144"/>
      <c r="II1219" s="144"/>
      <c r="IJ1219" s="144"/>
      <c r="IK1219" s="144"/>
      <c r="IL1219" s="144"/>
      <c r="IM1219" s="144"/>
      <c r="IN1219" s="144"/>
      <c r="IO1219" s="144"/>
      <c r="IP1219" s="144"/>
      <c r="IQ1219" s="144"/>
      <c r="IR1219" s="144"/>
      <c r="IS1219" s="144"/>
      <c r="IT1219" s="144"/>
      <c r="IU1219" s="144"/>
      <c r="IV1219" s="144"/>
    </row>
    <row r="1220" spans="1:256" s="145" customFormat="1" ht="17.100000000000001" customHeight="1" x14ac:dyDescent="0.25">
      <c r="A1220" s="421"/>
      <c r="B1220" s="406"/>
      <c r="C1220" s="406"/>
      <c r="D1220" s="406"/>
      <c r="E1220" s="408"/>
      <c r="F1220" s="408"/>
      <c r="G1220" s="142" t="s">
        <v>39</v>
      </c>
      <c r="H1220" s="275">
        <f>H1219+70</f>
        <v>300</v>
      </c>
      <c r="I1220" s="403"/>
      <c r="J1220" s="412"/>
      <c r="K1220" s="144"/>
      <c r="L1220" s="144"/>
      <c r="M1220" s="144"/>
      <c r="N1220" s="144"/>
      <c r="O1220" s="144"/>
      <c r="P1220" s="144"/>
      <c r="Q1220" s="144"/>
      <c r="R1220" s="144"/>
      <c r="S1220" s="144"/>
      <c r="T1220" s="144"/>
      <c r="U1220" s="144"/>
      <c r="V1220" s="144"/>
      <c r="W1220" s="144"/>
      <c r="X1220" s="144"/>
      <c r="Y1220" s="144"/>
      <c r="Z1220" s="144"/>
      <c r="AA1220" s="144"/>
      <c r="AB1220" s="144"/>
      <c r="AC1220" s="144"/>
      <c r="AD1220" s="144"/>
      <c r="AE1220" s="144"/>
      <c r="AF1220" s="144"/>
      <c r="AG1220" s="144"/>
      <c r="AH1220" s="144"/>
      <c r="AI1220" s="144"/>
      <c r="AJ1220" s="144"/>
      <c r="AK1220" s="144"/>
      <c r="AL1220" s="144"/>
      <c r="AM1220" s="144"/>
      <c r="AN1220" s="144"/>
      <c r="AO1220" s="144"/>
      <c r="AP1220" s="144"/>
      <c r="AQ1220" s="144"/>
      <c r="AR1220" s="144"/>
      <c r="AS1220" s="144"/>
      <c r="AT1220" s="144"/>
      <c r="AU1220" s="144"/>
      <c r="AV1220" s="144"/>
      <c r="AW1220" s="144"/>
      <c r="AX1220" s="144"/>
      <c r="AY1220" s="144"/>
      <c r="AZ1220" s="144"/>
      <c r="BA1220" s="144"/>
      <c r="BB1220" s="144"/>
      <c r="BC1220" s="144"/>
      <c r="BD1220" s="144"/>
      <c r="BE1220" s="144"/>
      <c r="BF1220" s="144"/>
      <c r="BG1220" s="144"/>
      <c r="BH1220" s="144"/>
      <c r="BI1220" s="144"/>
      <c r="BJ1220" s="144"/>
      <c r="BK1220" s="144"/>
      <c r="BL1220" s="144"/>
      <c r="BM1220" s="144"/>
      <c r="BN1220" s="144"/>
      <c r="BO1220" s="144"/>
      <c r="BP1220" s="144"/>
      <c r="BQ1220" s="144"/>
      <c r="BR1220" s="144"/>
      <c r="BS1220" s="144"/>
      <c r="BT1220" s="144"/>
      <c r="BU1220" s="144"/>
      <c r="BV1220" s="144"/>
      <c r="BW1220" s="144"/>
      <c r="BX1220" s="144"/>
      <c r="BY1220" s="144"/>
      <c r="BZ1220" s="144"/>
      <c r="CA1220" s="144"/>
      <c r="CB1220" s="144"/>
      <c r="CC1220" s="144"/>
      <c r="CD1220" s="144"/>
      <c r="CE1220" s="144"/>
      <c r="CF1220" s="144"/>
      <c r="CG1220" s="144"/>
      <c r="CH1220" s="144"/>
      <c r="CI1220" s="144"/>
      <c r="CJ1220" s="144"/>
      <c r="CK1220" s="144"/>
      <c r="CL1220" s="144"/>
      <c r="CM1220" s="144"/>
      <c r="CN1220" s="144"/>
      <c r="CO1220" s="144"/>
      <c r="CP1220" s="144"/>
      <c r="CQ1220" s="144"/>
      <c r="CR1220" s="144"/>
      <c r="CS1220" s="144"/>
      <c r="CT1220" s="144"/>
      <c r="CU1220" s="144"/>
      <c r="CV1220" s="144"/>
      <c r="CW1220" s="144"/>
      <c r="CX1220" s="144"/>
      <c r="CY1220" s="144"/>
      <c r="CZ1220" s="144"/>
      <c r="DA1220" s="144"/>
      <c r="DB1220" s="144"/>
      <c r="DC1220" s="144"/>
      <c r="DD1220" s="144"/>
      <c r="DE1220" s="144"/>
      <c r="DF1220" s="144"/>
      <c r="DG1220" s="144"/>
      <c r="DH1220" s="144"/>
      <c r="DI1220" s="144"/>
      <c r="DJ1220" s="144"/>
      <c r="DK1220" s="144"/>
      <c r="DL1220" s="144"/>
      <c r="DM1220" s="144"/>
      <c r="DN1220" s="144"/>
      <c r="DO1220" s="144"/>
      <c r="DP1220" s="144"/>
      <c r="DQ1220" s="144"/>
      <c r="DR1220" s="144"/>
      <c r="DS1220" s="144"/>
      <c r="DT1220" s="144"/>
      <c r="DU1220" s="144"/>
      <c r="DV1220" s="144"/>
      <c r="DW1220" s="144"/>
      <c r="DX1220" s="144"/>
      <c r="DY1220" s="144"/>
      <c r="DZ1220" s="144"/>
      <c r="EA1220" s="144"/>
      <c r="EB1220" s="144"/>
      <c r="EC1220" s="144"/>
      <c r="ED1220" s="144"/>
      <c r="EE1220" s="144"/>
      <c r="EF1220" s="144"/>
      <c r="EG1220" s="144"/>
      <c r="EH1220" s="144"/>
      <c r="EI1220" s="144"/>
      <c r="EJ1220" s="144"/>
      <c r="EK1220" s="144"/>
      <c r="EL1220" s="144"/>
      <c r="EM1220" s="144"/>
      <c r="EN1220" s="144"/>
      <c r="EO1220" s="144"/>
      <c r="EP1220" s="144"/>
      <c r="EQ1220" s="144"/>
      <c r="ER1220" s="144"/>
      <c r="ES1220" s="144"/>
      <c r="ET1220" s="144"/>
      <c r="EU1220" s="144"/>
      <c r="EV1220" s="144"/>
      <c r="EW1220" s="144"/>
      <c r="EX1220" s="144"/>
      <c r="EY1220" s="144"/>
      <c r="EZ1220" s="144"/>
      <c r="FA1220" s="144"/>
      <c r="FB1220" s="144"/>
      <c r="FC1220" s="144"/>
      <c r="FD1220" s="144"/>
      <c r="FE1220" s="144"/>
      <c r="FF1220" s="144"/>
      <c r="FG1220" s="144"/>
      <c r="FH1220" s="144"/>
      <c r="FI1220" s="144"/>
      <c r="FJ1220" s="144"/>
      <c r="FK1220" s="144"/>
      <c r="FL1220" s="144"/>
      <c r="FM1220" s="144"/>
      <c r="FN1220" s="144"/>
      <c r="FO1220" s="144"/>
      <c r="FP1220" s="144"/>
      <c r="FQ1220" s="144"/>
      <c r="FR1220" s="144"/>
      <c r="FS1220" s="144"/>
      <c r="FT1220" s="144"/>
      <c r="FU1220" s="144"/>
      <c r="FV1220" s="144"/>
      <c r="FW1220" s="144"/>
      <c r="FX1220" s="144"/>
      <c r="FY1220" s="144"/>
      <c r="FZ1220" s="144"/>
      <c r="GA1220" s="144"/>
      <c r="GB1220" s="144"/>
      <c r="GC1220" s="144"/>
      <c r="GD1220" s="144"/>
      <c r="GE1220" s="144"/>
      <c r="GF1220" s="144"/>
      <c r="GG1220" s="144"/>
      <c r="GH1220" s="144"/>
      <c r="GI1220" s="144"/>
      <c r="GJ1220" s="144"/>
      <c r="GK1220" s="144"/>
      <c r="GL1220" s="144"/>
      <c r="GM1220" s="144"/>
      <c r="GN1220" s="144"/>
      <c r="GO1220" s="144"/>
      <c r="GP1220" s="144"/>
      <c r="GQ1220" s="144"/>
      <c r="GR1220" s="144"/>
      <c r="GS1220" s="144"/>
      <c r="GT1220" s="144"/>
      <c r="GU1220" s="144"/>
      <c r="GV1220" s="144"/>
      <c r="GW1220" s="144"/>
      <c r="GX1220" s="144"/>
      <c r="GY1220" s="144"/>
      <c r="GZ1220" s="144"/>
      <c r="HA1220" s="144"/>
      <c r="HB1220" s="144"/>
      <c r="HC1220" s="144"/>
      <c r="HD1220" s="144"/>
      <c r="HE1220" s="144"/>
      <c r="HF1220" s="144"/>
      <c r="HG1220" s="144"/>
      <c r="HH1220" s="144"/>
      <c r="HI1220" s="144"/>
      <c r="HJ1220" s="144"/>
      <c r="HK1220" s="144"/>
      <c r="HL1220" s="144"/>
      <c r="HM1220" s="144"/>
      <c r="HN1220" s="144"/>
      <c r="HO1220" s="144"/>
      <c r="HP1220" s="144"/>
      <c r="HQ1220" s="144"/>
      <c r="HR1220" s="144"/>
      <c r="HS1220" s="144"/>
      <c r="HT1220" s="144"/>
      <c r="HU1220" s="144"/>
      <c r="HV1220" s="144"/>
      <c r="HW1220" s="144"/>
      <c r="HX1220" s="144"/>
      <c r="HY1220" s="144"/>
      <c r="HZ1220" s="144"/>
      <c r="IA1220" s="144"/>
      <c r="IB1220" s="144"/>
      <c r="IC1220" s="144"/>
      <c r="ID1220" s="144"/>
      <c r="IE1220" s="144"/>
      <c r="IF1220" s="144"/>
      <c r="IG1220" s="144"/>
      <c r="IH1220" s="144"/>
      <c r="II1220" s="144"/>
      <c r="IJ1220" s="144"/>
      <c r="IK1220" s="144"/>
      <c r="IL1220" s="144"/>
      <c r="IM1220" s="144"/>
      <c r="IN1220" s="144"/>
      <c r="IO1220" s="144"/>
      <c r="IP1220" s="144"/>
      <c r="IQ1220" s="144"/>
      <c r="IR1220" s="144"/>
      <c r="IS1220" s="144"/>
      <c r="IT1220" s="144"/>
      <c r="IU1220" s="144"/>
      <c r="IV1220" s="144"/>
    </row>
    <row r="1221" spans="1:256" s="145" customFormat="1" ht="17.100000000000001" customHeight="1" thickBot="1" x14ac:dyDescent="0.3">
      <c r="A1221" s="421"/>
      <c r="B1221" s="406"/>
      <c r="C1221" s="406"/>
      <c r="D1221" s="406"/>
      <c r="E1221" s="409"/>
      <c r="F1221" s="409"/>
      <c r="G1221" s="146" t="s">
        <v>41</v>
      </c>
      <c r="H1221" s="275">
        <v>218.49999999999997</v>
      </c>
      <c r="I1221" s="403"/>
      <c r="J1221" s="412"/>
      <c r="K1221" s="144"/>
      <c r="L1221" s="144"/>
      <c r="M1221" s="144"/>
      <c r="N1221" s="144"/>
      <c r="O1221" s="144"/>
      <c r="P1221" s="144"/>
      <c r="Q1221" s="144"/>
      <c r="R1221" s="144"/>
      <c r="S1221" s="144"/>
      <c r="T1221" s="144"/>
      <c r="U1221" s="144"/>
      <c r="V1221" s="144"/>
      <c r="W1221" s="144"/>
      <c r="X1221" s="144"/>
      <c r="Y1221" s="144"/>
      <c r="Z1221" s="144"/>
      <c r="AA1221" s="144"/>
      <c r="AB1221" s="144"/>
      <c r="AC1221" s="144"/>
      <c r="AD1221" s="144"/>
      <c r="AE1221" s="144"/>
      <c r="AF1221" s="144"/>
      <c r="AG1221" s="144"/>
      <c r="AH1221" s="144"/>
      <c r="AI1221" s="144"/>
      <c r="AJ1221" s="144"/>
      <c r="AK1221" s="144"/>
      <c r="AL1221" s="144"/>
      <c r="AM1221" s="144"/>
      <c r="AN1221" s="144"/>
      <c r="AO1221" s="144"/>
      <c r="AP1221" s="144"/>
      <c r="AQ1221" s="144"/>
      <c r="AR1221" s="144"/>
      <c r="AS1221" s="144"/>
      <c r="AT1221" s="144"/>
      <c r="AU1221" s="144"/>
      <c r="AV1221" s="144"/>
      <c r="AW1221" s="144"/>
      <c r="AX1221" s="144"/>
      <c r="AY1221" s="144"/>
      <c r="AZ1221" s="144"/>
      <c r="BA1221" s="144"/>
      <c r="BB1221" s="144"/>
      <c r="BC1221" s="144"/>
      <c r="BD1221" s="144"/>
      <c r="BE1221" s="144"/>
      <c r="BF1221" s="144"/>
      <c r="BG1221" s="144"/>
      <c r="BH1221" s="144"/>
      <c r="BI1221" s="144"/>
      <c r="BJ1221" s="144"/>
      <c r="BK1221" s="144"/>
      <c r="BL1221" s="144"/>
      <c r="BM1221" s="144"/>
      <c r="BN1221" s="144"/>
      <c r="BO1221" s="144"/>
      <c r="BP1221" s="144"/>
      <c r="BQ1221" s="144"/>
      <c r="BR1221" s="144"/>
      <c r="BS1221" s="144"/>
      <c r="BT1221" s="144"/>
      <c r="BU1221" s="144"/>
      <c r="BV1221" s="144"/>
      <c r="BW1221" s="144"/>
      <c r="BX1221" s="144"/>
      <c r="BY1221" s="144"/>
      <c r="BZ1221" s="144"/>
      <c r="CA1221" s="144"/>
      <c r="CB1221" s="144"/>
      <c r="CC1221" s="144"/>
      <c r="CD1221" s="144"/>
      <c r="CE1221" s="144"/>
      <c r="CF1221" s="144"/>
      <c r="CG1221" s="144"/>
      <c r="CH1221" s="144"/>
      <c r="CI1221" s="144"/>
      <c r="CJ1221" s="144"/>
      <c r="CK1221" s="144"/>
      <c r="CL1221" s="144"/>
      <c r="CM1221" s="144"/>
      <c r="CN1221" s="144"/>
      <c r="CO1221" s="144"/>
      <c r="CP1221" s="144"/>
      <c r="CQ1221" s="144"/>
      <c r="CR1221" s="144"/>
      <c r="CS1221" s="144"/>
      <c r="CT1221" s="144"/>
      <c r="CU1221" s="144"/>
      <c r="CV1221" s="144"/>
      <c r="CW1221" s="144"/>
      <c r="CX1221" s="144"/>
      <c r="CY1221" s="144"/>
      <c r="CZ1221" s="144"/>
      <c r="DA1221" s="144"/>
      <c r="DB1221" s="144"/>
      <c r="DC1221" s="144"/>
      <c r="DD1221" s="144"/>
      <c r="DE1221" s="144"/>
      <c r="DF1221" s="144"/>
      <c r="DG1221" s="144"/>
      <c r="DH1221" s="144"/>
      <c r="DI1221" s="144"/>
      <c r="DJ1221" s="144"/>
      <c r="DK1221" s="144"/>
      <c r="DL1221" s="144"/>
      <c r="DM1221" s="144"/>
      <c r="DN1221" s="144"/>
      <c r="DO1221" s="144"/>
      <c r="DP1221" s="144"/>
      <c r="DQ1221" s="144"/>
      <c r="DR1221" s="144"/>
      <c r="DS1221" s="144"/>
      <c r="DT1221" s="144"/>
      <c r="DU1221" s="144"/>
      <c r="DV1221" s="144"/>
      <c r="DW1221" s="144"/>
      <c r="DX1221" s="144"/>
      <c r="DY1221" s="144"/>
      <c r="DZ1221" s="144"/>
      <c r="EA1221" s="144"/>
      <c r="EB1221" s="144"/>
      <c r="EC1221" s="144"/>
      <c r="ED1221" s="144"/>
      <c r="EE1221" s="144"/>
      <c r="EF1221" s="144"/>
      <c r="EG1221" s="144"/>
      <c r="EH1221" s="144"/>
      <c r="EI1221" s="144"/>
      <c r="EJ1221" s="144"/>
      <c r="EK1221" s="144"/>
      <c r="EL1221" s="144"/>
      <c r="EM1221" s="144"/>
      <c r="EN1221" s="144"/>
      <c r="EO1221" s="144"/>
      <c r="EP1221" s="144"/>
      <c r="EQ1221" s="144"/>
      <c r="ER1221" s="144"/>
      <c r="ES1221" s="144"/>
      <c r="ET1221" s="144"/>
      <c r="EU1221" s="144"/>
      <c r="EV1221" s="144"/>
      <c r="EW1221" s="144"/>
      <c r="EX1221" s="144"/>
      <c r="EY1221" s="144"/>
      <c r="EZ1221" s="144"/>
      <c r="FA1221" s="144"/>
      <c r="FB1221" s="144"/>
      <c r="FC1221" s="144"/>
      <c r="FD1221" s="144"/>
      <c r="FE1221" s="144"/>
      <c r="FF1221" s="144"/>
      <c r="FG1221" s="144"/>
      <c r="FH1221" s="144"/>
      <c r="FI1221" s="144"/>
      <c r="FJ1221" s="144"/>
      <c r="FK1221" s="144"/>
      <c r="FL1221" s="144"/>
      <c r="FM1221" s="144"/>
      <c r="FN1221" s="144"/>
      <c r="FO1221" s="144"/>
      <c r="FP1221" s="144"/>
      <c r="FQ1221" s="144"/>
      <c r="FR1221" s="144"/>
      <c r="FS1221" s="144"/>
      <c r="FT1221" s="144"/>
      <c r="FU1221" s="144"/>
      <c r="FV1221" s="144"/>
      <c r="FW1221" s="144"/>
      <c r="FX1221" s="144"/>
      <c r="FY1221" s="144"/>
      <c r="FZ1221" s="144"/>
      <c r="GA1221" s="144"/>
      <c r="GB1221" s="144"/>
      <c r="GC1221" s="144"/>
      <c r="GD1221" s="144"/>
      <c r="GE1221" s="144"/>
      <c r="GF1221" s="144"/>
      <c r="GG1221" s="144"/>
      <c r="GH1221" s="144"/>
      <c r="GI1221" s="144"/>
      <c r="GJ1221" s="144"/>
      <c r="GK1221" s="144"/>
      <c r="GL1221" s="144"/>
      <c r="GM1221" s="144"/>
      <c r="GN1221" s="144"/>
      <c r="GO1221" s="144"/>
      <c r="GP1221" s="144"/>
      <c r="GQ1221" s="144"/>
      <c r="GR1221" s="144"/>
      <c r="GS1221" s="144"/>
      <c r="GT1221" s="144"/>
      <c r="GU1221" s="144"/>
      <c r="GV1221" s="144"/>
      <c r="GW1221" s="144"/>
      <c r="GX1221" s="144"/>
      <c r="GY1221" s="144"/>
      <c r="GZ1221" s="144"/>
      <c r="HA1221" s="144"/>
      <c r="HB1221" s="144"/>
      <c r="HC1221" s="144"/>
      <c r="HD1221" s="144"/>
      <c r="HE1221" s="144"/>
      <c r="HF1221" s="144"/>
      <c r="HG1221" s="144"/>
      <c r="HH1221" s="144"/>
      <c r="HI1221" s="144"/>
      <c r="HJ1221" s="144"/>
      <c r="HK1221" s="144"/>
      <c r="HL1221" s="144"/>
      <c r="HM1221" s="144"/>
      <c r="HN1221" s="144"/>
      <c r="HO1221" s="144"/>
      <c r="HP1221" s="144"/>
      <c r="HQ1221" s="144"/>
      <c r="HR1221" s="144"/>
      <c r="HS1221" s="144"/>
      <c r="HT1221" s="144"/>
      <c r="HU1221" s="144"/>
      <c r="HV1221" s="144"/>
      <c r="HW1221" s="144"/>
      <c r="HX1221" s="144"/>
      <c r="HY1221" s="144"/>
      <c r="HZ1221" s="144"/>
      <c r="IA1221" s="144"/>
      <c r="IB1221" s="144"/>
      <c r="IC1221" s="144"/>
      <c r="ID1221" s="144"/>
      <c r="IE1221" s="144"/>
      <c r="IF1221" s="144"/>
      <c r="IG1221" s="144"/>
      <c r="IH1221" s="144"/>
      <c r="II1221" s="144"/>
      <c r="IJ1221" s="144"/>
      <c r="IK1221" s="144"/>
      <c r="IL1221" s="144"/>
      <c r="IM1221" s="144"/>
      <c r="IN1221" s="144"/>
      <c r="IO1221" s="144"/>
      <c r="IP1221" s="144"/>
      <c r="IQ1221" s="144"/>
      <c r="IR1221" s="144"/>
      <c r="IS1221" s="144"/>
      <c r="IT1221" s="144"/>
      <c r="IU1221" s="144"/>
      <c r="IV1221" s="144"/>
    </row>
    <row r="1222" spans="1:256" s="145" customFormat="1" ht="17.100000000000001" customHeight="1" x14ac:dyDescent="0.25">
      <c r="A1222" s="421"/>
      <c r="B1222" s="406"/>
      <c r="C1222" s="406"/>
      <c r="D1222" s="406"/>
      <c r="E1222" s="419">
        <f>F1217+1</f>
        <v>43094</v>
      </c>
      <c r="F1222" s="419">
        <v>43099</v>
      </c>
      <c r="G1222" s="147" t="s">
        <v>154</v>
      </c>
      <c r="H1222" s="274">
        <f>H1224/2</f>
        <v>85</v>
      </c>
      <c r="I1222" s="403"/>
      <c r="J1222" s="412"/>
      <c r="K1222" s="144"/>
      <c r="L1222" s="144"/>
      <c r="M1222" s="144"/>
      <c r="N1222" s="144"/>
      <c r="O1222" s="144"/>
      <c r="P1222" s="144"/>
      <c r="Q1222" s="144"/>
      <c r="R1222" s="144"/>
      <c r="S1222" s="144"/>
      <c r="T1222" s="144"/>
      <c r="U1222" s="144"/>
      <c r="V1222" s="144"/>
      <c r="W1222" s="144"/>
      <c r="X1222" s="144"/>
      <c r="Y1222" s="144"/>
      <c r="Z1222" s="144"/>
      <c r="AA1222" s="144"/>
      <c r="AB1222" s="144"/>
      <c r="AC1222" s="144"/>
      <c r="AD1222" s="144"/>
      <c r="AE1222" s="144"/>
      <c r="AF1222" s="144"/>
      <c r="AG1222" s="144"/>
      <c r="AH1222" s="144"/>
      <c r="AI1222" s="144"/>
      <c r="AJ1222" s="144"/>
      <c r="AK1222" s="144"/>
      <c r="AL1222" s="144"/>
      <c r="AM1222" s="144"/>
      <c r="AN1222" s="144"/>
      <c r="AO1222" s="144"/>
      <c r="AP1222" s="144"/>
      <c r="AQ1222" s="144"/>
      <c r="AR1222" s="144"/>
      <c r="AS1222" s="144"/>
      <c r="AT1222" s="144"/>
      <c r="AU1222" s="144"/>
      <c r="AV1222" s="144"/>
      <c r="AW1222" s="144"/>
      <c r="AX1222" s="144"/>
      <c r="AY1222" s="144"/>
      <c r="AZ1222" s="144"/>
      <c r="BA1222" s="144"/>
      <c r="BB1222" s="144"/>
      <c r="BC1222" s="144"/>
      <c r="BD1222" s="144"/>
      <c r="BE1222" s="144"/>
      <c r="BF1222" s="144"/>
      <c r="BG1222" s="144"/>
      <c r="BH1222" s="144"/>
      <c r="BI1222" s="144"/>
      <c r="BJ1222" s="144"/>
      <c r="BK1222" s="144"/>
      <c r="BL1222" s="144"/>
      <c r="BM1222" s="144"/>
      <c r="BN1222" s="144"/>
      <c r="BO1222" s="144"/>
      <c r="BP1222" s="144"/>
      <c r="BQ1222" s="144"/>
      <c r="BR1222" s="144"/>
      <c r="BS1222" s="144"/>
      <c r="BT1222" s="144"/>
      <c r="BU1222" s="144"/>
      <c r="BV1222" s="144"/>
      <c r="BW1222" s="144"/>
      <c r="BX1222" s="144"/>
      <c r="BY1222" s="144"/>
      <c r="BZ1222" s="144"/>
      <c r="CA1222" s="144"/>
      <c r="CB1222" s="144"/>
      <c r="CC1222" s="144"/>
      <c r="CD1222" s="144"/>
      <c r="CE1222" s="144"/>
      <c r="CF1222" s="144"/>
      <c r="CG1222" s="144"/>
      <c r="CH1222" s="144"/>
      <c r="CI1222" s="144"/>
      <c r="CJ1222" s="144"/>
      <c r="CK1222" s="144"/>
      <c r="CL1222" s="144"/>
      <c r="CM1222" s="144"/>
      <c r="CN1222" s="144"/>
      <c r="CO1222" s="144"/>
      <c r="CP1222" s="144"/>
      <c r="CQ1222" s="144"/>
      <c r="CR1222" s="144"/>
      <c r="CS1222" s="144"/>
      <c r="CT1222" s="144"/>
      <c r="CU1222" s="144"/>
      <c r="CV1222" s="144"/>
      <c r="CW1222" s="144"/>
      <c r="CX1222" s="144"/>
      <c r="CY1222" s="144"/>
      <c r="CZ1222" s="144"/>
      <c r="DA1222" s="144"/>
      <c r="DB1222" s="144"/>
      <c r="DC1222" s="144"/>
      <c r="DD1222" s="144"/>
      <c r="DE1222" s="144"/>
      <c r="DF1222" s="144"/>
      <c r="DG1222" s="144"/>
      <c r="DH1222" s="144"/>
      <c r="DI1222" s="144"/>
      <c r="DJ1222" s="144"/>
      <c r="DK1222" s="144"/>
      <c r="DL1222" s="144"/>
      <c r="DM1222" s="144"/>
      <c r="DN1222" s="144"/>
      <c r="DO1222" s="144"/>
      <c r="DP1222" s="144"/>
      <c r="DQ1222" s="144"/>
      <c r="DR1222" s="144"/>
      <c r="DS1222" s="144"/>
      <c r="DT1222" s="144"/>
      <c r="DU1222" s="144"/>
      <c r="DV1222" s="144"/>
      <c r="DW1222" s="144"/>
      <c r="DX1222" s="144"/>
      <c r="DY1222" s="144"/>
      <c r="DZ1222" s="144"/>
      <c r="EA1222" s="144"/>
      <c r="EB1222" s="144"/>
      <c r="EC1222" s="144"/>
      <c r="ED1222" s="144"/>
      <c r="EE1222" s="144"/>
      <c r="EF1222" s="144"/>
      <c r="EG1222" s="144"/>
      <c r="EH1222" s="144"/>
      <c r="EI1222" s="144"/>
      <c r="EJ1222" s="144"/>
      <c r="EK1222" s="144"/>
      <c r="EL1222" s="144"/>
      <c r="EM1222" s="144"/>
      <c r="EN1222" s="144"/>
      <c r="EO1222" s="144"/>
      <c r="EP1222" s="144"/>
      <c r="EQ1222" s="144"/>
      <c r="ER1222" s="144"/>
      <c r="ES1222" s="144"/>
      <c r="ET1222" s="144"/>
      <c r="EU1222" s="144"/>
      <c r="EV1222" s="144"/>
      <c r="EW1222" s="144"/>
      <c r="EX1222" s="144"/>
      <c r="EY1222" s="144"/>
      <c r="EZ1222" s="144"/>
      <c r="FA1222" s="144"/>
      <c r="FB1222" s="144"/>
      <c r="FC1222" s="144"/>
      <c r="FD1222" s="144"/>
      <c r="FE1222" s="144"/>
      <c r="FF1222" s="144"/>
      <c r="FG1222" s="144"/>
      <c r="FH1222" s="144"/>
      <c r="FI1222" s="144"/>
      <c r="FJ1222" s="144"/>
      <c r="FK1222" s="144"/>
      <c r="FL1222" s="144"/>
      <c r="FM1222" s="144"/>
      <c r="FN1222" s="144"/>
      <c r="FO1222" s="144"/>
      <c r="FP1222" s="144"/>
      <c r="FQ1222" s="144"/>
      <c r="FR1222" s="144"/>
      <c r="FS1222" s="144"/>
      <c r="FT1222" s="144"/>
      <c r="FU1222" s="144"/>
      <c r="FV1222" s="144"/>
      <c r="FW1222" s="144"/>
      <c r="FX1222" s="144"/>
      <c r="FY1222" s="144"/>
      <c r="FZ1222" s="144"/>
      <c r="GA1222" s="144"/>
      <c r="GB1222" s="144"/>
      <c r="GC1222" s="144"/>
      <c r="GD1222" s="144"/>
      <c r="GE1222" s="144"/>
      <c r="GF1222" s="144"/>
      <c r="GG1222" s="144"/>
      <c r="GH1222" s="144"/>
      <c r="GI1222" s="144"/>
      <c r="GJ1222" s="144"/>
      <c r="GK1222" s="144"/>
      <c r="GL1222" s="144"/>
      <c r="GM1222" s="144"/>
      <c r="GN1222" s="144"/>
      <c r="GO1222" s="144"/>
      <c r="GP1222" s="144"/>
      <c r="GQ1222" s="144"/>
      <c r="GR1222" s="144"/>
      <c r="GS1222" s="144"/>
      <c r="GT1222" s="144"/>
      <c r="GU1222" s="144"/>
      <c r="GV1222" s="144"/>
      <c r="GW1222" s="144"/>
      <c r="GX1222" s="144"/>
      <c r="GY1222" s="144"/>
      <c r="GZ1222" s="144"/>
      <c r="HA1222" s="144"/>
      <c r="HB1222" s="144"/>
      <c r="HC1222" s="144"/>
      <c r="HD1222" s="144"/>
      <c r="HE1222" s="144"/>
      <c r="HF1222" s="144"/>
      <c r="HG1222" s="144"/>
      <c r="HH1222" s="144"/>
      <c r="HI1222" s="144"/>
      <c r="HJ1222" s="144"/>
      <c r="HK1222" s="144"/>
      <c r="HL1222" s="144"/>
      <c r="HM1222" s="144"/>
      <c r="HN1222" s="144"/>
      <c r="HO1222" s="144"/>
      <c r="HP1222" s="144"/>
      <c r="HQ1222" s="144"/>
      <c r="HR1222" s="144"/>
      <c r="HS1222" s="144"/>
      <c r="HT1222" s="144"/>
      <c r="HU1222" s="144"/>
      <c r="HV1222" s="144"/>
      <c r="HW1222" s="144"/>
      <c r="HX1222" s="144"/>
      <c r="HY1222" s="144"/>
      <c r="HZ1222" s="144"/>
      <c r="IA1222" s="144"/>
      <c r="IB1222" s="144"/>
      <c r="IC1222" s="144"/>
      <c r="ID1222" s="144"/>
      <c r="IE1222" s="144"/>
      <c r="IF1222" s="144"/>
      <c r="IG1222" s="144"/>
      <c r="IH1222" s="144"/>
      <c r="II1222" s="144"/>
      <c r="IJ1222" s="144"/>
      <c r="IK1222" s="144"/>
      <c r="IL1222" s="144"/>
      <c r="IM1222" s="144"/>
      <c r="IN1222" s="144"/>
      <c r="IO1222" s="144"/>
      <c r="IP1222" s="144"/>
      <c r="IQ1222" s="144"/>
      <c r="IR1222" s="144"/>
      <c r="IS1222" s="144"/>
      <c r="IT1222" s="144"/>
      <c r="IU1222" s="144"/>
      <c r="IV1222" s="144"/>
    </row>
    <row r="1223" spans="1:256" s="145" customFormat="1" ht="17.100000000000001" customHeight="1" x14ac:dyDescent="0.25">
      <c r="A1223" s="421"/>
      <c r="B1223" s="406"/>
      <c r="C1223" s="406"/>
      <c r="D1223" s="406"/>
      <c r="E1223" s="408"/>
      <c r="F1223" s="408"/>
      <c r="G1223" s="142" t="s">
        <v>153</v>
      </c>
      <c r="H1223" s="271" t="e">
        <v>#N/A</v>
      </c>
      <c r="I1223" s="403"/>
      <c r="J1223" s="412"/>
      <c r="K1223" s="144"/>
      <c r="L1223" s="144"/>
      <c r="M1223" s="144"/>
      <c r="N1223" s="144"/>
      <c r="O1223" s="144"/>
      <c r="P1223" s="144"/>
      <c r="Q1223" s="144"/>
      <c r="R1223" s="144"/>
      <c r="S1223" s="144"/>
      <c r="T1223" s="144"/>
      <c r="U1223" s="144"/>
      <c r="V1223" s="144"/>
      <c r="W1223" s="144"/>
      <c r="X1223" s="144"/>
      <c r="Y1223" s="144"/>
      <c r="Z1223" s="144"/>
      <c r="AA1223" s="144"/>
      <c r="AB1223" s="144"/>
      <c r="AC1223" s="144"/>
      <c r="AD1223" s="144"/>
      <c r="AE1223" s="144"/>
      <c r="AF1223" s="144"/>
      <c r="AG1223" s="144"/>
      <c r="AH1223" s="144"/>
      <c r="AI1223" s="144"/>
      <c r="AJ1223" s="144"/>
      <c r="AK1223" s="144"/>
      <c r="AL1223" s="144"/>
      <c r="AM1223" s="144"/>
      <c r="AN1223" s="144"/>
      <c r="AO1223" s="144"/>
      <c r="AP1223" s="144"/>
      <c r="AQ1223" s="144"/>
      <c r="AR1223" s="144"/>
      <c r="AS1223" s="144"/>
      <c r="AT1223" s="144"/>
      <c r="AU1223" s="144"/>
      <c r="AV1223" s="144"/>
      <c r="AW1223" s="144"/>
      <c r="AX1223" s="144"/>
      <c r="AY1223" s="144"/>
      <c r="AZ1223" s="144"/>
      <c r="BA1223" s="144"/>
      <c r="BB1223" s="144"/>
      <c r="BC1223" s="144"/>
      <c r="BD1223" s="144"/>
      <c r="BE1223" s="144"/>
      <c r="BF1223" s="144"/>
      <c r="BG1223" s="144"/>
      <c r="BH1223" s="144"/>
      <c r="BI1223" s="144"/>
      <c r="BJ1223" s="144"/>
      <c r="BK1223" s="144"/>
      <c r="BL1223" s="144"/>
      <c r="BM1223" s="144"/>
      <c r="BN1223" s="144"/>
      <c r="BO1223" s="144"/>
      <c r="BP1223" s="144"/>
      <c r="BQ1223" s="144"/>
      <c r="BR1223" s="144"/>
      <c r="BS1223" s="144"/>
      <c r="BT1223" s="144"/>
      <c r="BU1223" s="144"/>
      <c r="BV1223" s="144"/>
      <c r="BW1223" s="144"/>
      <c r="BX1223" s="144"/>
      <c r="BY1223" s="144"/>
      <c r="BZ1223" s="144"/>
      <c r="CA1223" s="144"/>
      <c r="CB1223" s="144"/>
      <c r="CC1223" s="144"/>
      <c r="CD1223" s="144"/>
      <c r="CE1223" s="144"/>
      <c r="CF1223" s="144"/>
      <c r="CG1223" s="144"/>
      <c r="CH1223" s="144"/>
      <c r="CI1223" s="144"/>
      <c r="CJ1223" s="144"/>
      <c r="CK1223" s="144"/>
      <c r="CL1223" s="144"/>
      <c r="CM1223" s="144"/>
      <c r="CN1223" s="144"/>
      <c r="CO1223" s="144"/>
      <c r="CP1223" s="144"/>
      <c r="CQ1223" s="144"/>
      <c r="CR1223" s="144"/>
      <c r="CS1223" s="144"/>
      <c r="CT1223" s="144"/>
      <c r="CU1223" s="144"/>
      <c r="CV1223" s="144"/>
      <c r="CW1223" s="144"/>
      <c r="CX1223" s="144"/>
      <c r="CY1223" s="144"/>
      <c r="CZ1223" s="144"/>
      <c r="DA1223" s="144"/>
      <c r="DB1223" s="144"/>
      <c r="DC1223" s="144"/>
      <c r="DD1223" s="144"/>
      <c r="DE1223" s="144"/>
      <c r="DF1223" s="144"/>
      <c r="DG1223" s="144"/>
      <c r="DH1223" s="144"/>
      <c r="DI1223" s="144"/>
      <c r="DJ1223" s="144"/>
      <c r="DK1223" s="144"/>
      <c r="DL1223" s="144"/>
      <c r="DM1223" s="144"/>
      <c r="DN1223" s="144"/>
      <c r="DO1223" s="144"/>
      <c r="DP1223" s="144"/>
      <c r="DQ1223" s="144"/>
      <c r="DR1223" s="144"/>
      <c r="DS1223" s="144"/>
      <c r="DT1223" s="144"/>
      <c r="DU1223" s="144"/>
      <c r="DV1223" s="144"/>
      <c r="DW1223" s="144"/>
      <c r="DX1223" s="144"/>
      <c r="DY1223" s="144"/>
      <c r="DZ1223" s="144"/>
      <c r="EA1223" s="144"/>
      <c r="EB1223" s="144"/>
      <c r="EC1223" s="144"/>
      <c r="ED1223" s="144"/>
      <c r="EE1223" s="144"/>
      <c r="EF1223" s="144"/>
      <c r="EG1223" s="144"/>
      <c r="EH1223" s="144"/>
      <c r="EI1223" s="144"/>
      <c r="EJ1223" s="144"/>
      <c r="EK1223" s="144"/>
      <c r="EL1223" s="144"/>
      <c r="EM1223" s="144"/>
      <c r="EN1223" s="144"/>
      <c r="EO1223" s="144"/>
      <c r="EP1223" s="144"/>
      <c r="EQ1223" s="144"/>
      <c r="ER1223" s="144"/>
      <c r="ES1223" s="144"/>
      <c r="ET1223" s="144"/>
      <c r="EU1223" s="144"/>
      <c r="EV1223" s="144"/>
      <c r="EW1223" s="144"/>
      <c r="EX1223" s="144"/>
      <c r="EY1223" s="144"/>
      <c r="EZ1223" s="144"/>
      <c r="FA1223" s="144"/>
      <c r="FB1223" s="144"/>
      <c r="FC1223" s="144"/>
      <c r="FD1223" s="144"/>
      <c r="FE1223" s="144"/>
      <c r="FF1223" s="144"/>
      <c r="FG1223" s="144"/>
      <c r="FH1223" s="144"/>
      <c r="FI1223" s="144"/>
      <c r="FJ1223" s="144"/>
      <c r="FK1223" s="144"/>
      <c r="FL1223" s="144"/>
      <c r="FM1223" s="144"/>
      <c r="FN1223" s="144"/>
      <c r="FO1223" s="144"/>
      <c r="FP1223" s="144"/>
      <c r="FQ1223" s="144"/>
      <c r="FR1223" s="144"/>
      <c r="FS1223" s="144"/>
      <c r="FT1223" s="144"/>
      <c r="FU1223" s="144"/>
      <c r="FV1223" s="144"/>
      <c r="FW1223" s="144"/>
      <c r="FX1223" s="144"/>
      <c r="FY1223" s="144"/>
      <c r="FZ1223" s="144"/>
      <c r="GA1223" s="144"/>
      <c r="GB1223" s="144"/>
      <c r="GC1223" s="144"/>
      <c r="GD1223" s="144"/>
      <c r="GE1223" s="144"/>
      <c r="GF1223" s="144"/>
      <c r="GG1223" s="144"/>
      <c r="GH1223" s="144"/>
      <c r="GI1223" s="144"/>
      <c r="GJ1223" s="144"/>
      <c r="GK1223" s="144"/>
      <c r="GL1223" s="144"/>
      <c r="GM1223" s="144"/>
      <c r="GN1223" s="144"/>
      <c r="GO1223" s="144"/>
      <c r="GP1223" s="144"/>
      <c r="GQ1223" s="144"/>
      <c r="GR1223" s="144"/>
      <c r="GS1223" s="144"/>
      <c r="GT1223" s="144"/>
      <c r="GU1223" s="144"/>
      <c r="GV1223" s="144"/>
      <c r="GW1223" s="144"/>
      <c r="GX1223" s="144"/>
      <c r="GY1223" s="144"/>
      <c r="GZ1223" s="144"/>
      <c r="HA1223" s="144"/>
      <c r="HB1223" s="144"/>
      <c r="HC1223" s="144"/>
      <c r="HD1223" s="144"/>
      <c r="HE1223" s="144"/>
      <c r="HF1223" s="144"/>
      <c r="HG1223" s="144"/>
      <c r="HH1223" s="144"/>
      <c r="HI1223" s="144"/>
      <c r="HJ1223" s="144"/>
      <c r="HK1223" s="144"/>
      <c r="HL1223" s="144"/>
      <c r="HM1223" s="144"/>
      <c r="HN1223" s="144"/>
      <c r="HO1223" s="144"/>
      <c r="HP1223" s="144"/>
      <c r="HQ1223" s="144"/>
      <c r="HR1223" s="144"/>
      <c r="HS1223" s="144"/>
      <c r="HT1223" s="144"/>
      <c r="HU1223" s="144"/>
      <c r="HV1223" s="144"/>
      <c r="HW1223" s="144"/>
      <c r="HX1223" s="144"/>
      <c r="HY1223" s="144"/>
      <c r="HZ1223" s="144"/>
      <c r="IA1223" s="144"/>
      <c r="IB1223" s="144"/>
      <c r="IC1223" s="144"/>
      <c r="ID1223" s="144"/>
      <c r="IE1223" s="144"/>
      <c r="IF1223" s="144"/>
      <c r="IG1223" s="144"/>
      <c r="IH1223" s="144"/>
      <c r="II1223" s="144"/>
      <c r="IJ1223" s="144"/>
      <c r="IK1223" s="144"/>
      <c r="IL1223" s="144"/>
      <c r="IM1223" s="144"/>
      <c r="IN1223" s="144"/>
      <c r="IO1223" s="144"/>
      <c r="IP1223" s="144"/>
      <c r="IQ1223" s="144"/>
      <c r="IR1223" s="144"/>
      <c r="IS1223" s="144"/>
      <c r="IT1223" s="144"/>
      <c r="IU1223" s="144"/>
      <c r="IV1223" s="144"/>
    </row>
    <row r="1224" spans="1:256" s="145" customFormat="1" ht="17.100000000000001" customHeight="1" x14ac:dyDescent="0.25">
      <c r="A1224" s="421"/>
      <c r="B1224" s="406"/>
      <c r="C1224" s="406"/>
      <c r="D1224" s="406"/>
      <c r="E1224" s="408"/>
      <c r="F1224" s="408"/>
      <c r="G1224" s="142" t="s">
        <v>40</v>
      </c>
      <c r="H1224" s="275">
        <v>170</v>
      </c>
      <c r="I1224" s="403"/>
      <c r="J1224" s="412"/>
      <c r="K1224" s="144"/>
      <c r="L1224" s="144"/>
      <c r="M1224" s="144"/>
      <c r="N1224" s="144"/>
      <c r="O1224" s="144"/>
      <c r="P1224" s="144"/>
      <c r="Q1224" s="144"/>
      <c r="R1224" s="144"/>
      <c r="S1224" s="144"/>
      <c r="T1224" s="144"/>
      <c r="U1224" s="144"/>
      <c r="V1224" s="144"/>
      <c r="W1224" s="144"/>
      <c r="X1224" s="144"/>
      <c r="Y1224" s="144"/>
      <c r="Z1224" s="144"/>
      <c r="AA1224" s="144"/>
      <c r="AB1224" s="144"/>
      <c r="AC1224" s="144"/>
      <c r="AD1224" s="144"/>
      <c r="AE1224" s="144"/>
      <c r="AF1224" s="144"/>
      <c r="AG1224" s="144"/>
      <c r="AH1224" s="144"/>
      <c r="AI1224" s="144"/>
      <c r="AJ1224" s="144"/>
      <c r="AK1224" s="144"/>
      <c r="AL1224" s="144"/>
      <c r="AM1224" s="144"/>
      <c r="AN1224" s="144"/>
      <c r="AO1224" s="144"/>
      <c r="AP1224" s="144"/>
      <c r="AQ1224" s="144"/>
      <c r="AR1224" s="144"/>
      <c r="AS1224" s="144"/>
      <c r="AT1224" s="144"/>
      <c r="AU1224" s="144"/>
      <c r="AV1224" s="144"/>
      <c r="AW1224" s="144"/>
      <c r="AX1224" s="144"/>
      <c r="AY1224" s="144"/>
      <c r="AZ1224" s="144"/>
      <c r="BA1224" s="144"/>
      <c r="BB1224" s="144"/>
      <c r="BC1224" s="144"/>
      <c r="BD1224" s="144"/>
      <c r="BE1224" s="144"/>
      <c r="BF1224" s="144"/>
      <c r="BG1224" s="144"/>
      <c r="BH1224" s="144"/>
      <c r="BI1224" s="144"/>
      <c r="BJ1224" s="144"/>
      <c r="BK1224" s="144"/>
      <c r="BL1224" s="144"/>
      <c r="BM1224" s="144"/>
      <c r="BN1224" s="144"/>
      <c r="BO1224" s="144"/>
      <c r="BP1224" s="144"/>
      <c r="BQ1224" s="144"/>
      <c r="BR1224" s="144"/>
      <c r="BS1224" s="144"/>
      <c r="BT1224" s="144"/>
      <c r="BU1224" s="144"/>
      <c r="BV1224" s="144"/>
      <c r="BW1224" s="144"/>
      <c r="BX1224" s="144"/>
      <c r="BY1224" s="144"/>
      <c r="BZ1224" s="144"/>
      <c r="CA1224" s="144"/>
      <c r="CB1224" s="144"/>
      <c r="CC1224" s="144"/>
      <c r="CD1224" s="144"/>
      <c r="CE1224" s="144"/>
      <c r="CF1224" s="144"/>
      <c r="CG1224" s="144"/>
      <c r="CH1224" s="144"/>
      <c r="CI1224" s="144"/>
      <c r="CJ1224" s="144"/>
      <c r="CK1224" s="144"/>
      <c r="CL1224" s="144"/>
      <c r="CM1224" s="144"/>
      <c r="CN1224" s="144"/>
      <c r="CO1224" s="144"/>
      <c r="CP1224" s="144"/>
      <c r="CQ1224" s="144"/>
      <c r="CR1224" s="144"/>
      <c r="CS1224" s="144"/>
      <c r="CT1224" s="144"/>
      <c r="CU1224" s="144"/>
      <c r="CV1224" s="144"/>
      <c r="CW1224" s="144"/>
      <c r="CX1224" s="144"/>
      <c r="CY1224" s="144"/>
      <c r="CZ1224" s="144"/>
      <c r="DA1224" s="144"/>
      <c r="DB1224" s="144"/>
      <c r="DC1224" s="144"/>
      <c r="DD1224" s="144"/>
      <c r="DE1224" s="144"/>
      <c r="DF1224" s="144"/>
      <c r="DG1224" s="144"/>
      <c r="DH1224" s="144"/>
      <c r="DI1224" s="144"/>
      <c r="DJ1224" s="144"/>
      <c r="DK1224" s="144"/>
      <c r="DL1224" s="144"/>
      <c r="DM1224" s="144"/>
      <c r="DN1224" s="144"/>
      <c r="DO1224" s="144"/>
      <c r="DP1224" s="144"/>
      <c r="DQ1224" s="144"/>
      <c r="DR1224" s="144"/>
      <c r="DS1224" s="144"/>
      <c r="DT1224" s="144"/>
      <c r="DU1224" s="144"/>
      <c r="DV1224" s="144"/>
      <c r="DW1224" s="144"/>
      <c r="DX1224" s="144"/>
      <c r="DY1224" s="144"/>
      <c r="DZ1224" s="144"/>
      <c r="EA1224" s="144"/>
      <c r="EB1224" s="144"/>
      <c r="EC1224" s="144"/>
      <c r="ED1224" s="144"/>
      <c r="EE1224" s="144"/>
      <c r="EF1224" s="144"/>
      <c r="EG1224" s="144"/>
      <c r="EH1224" s="144"/>
      <c r="EI1224" s="144"/>
      <c r="EJ1224" s="144"/>
      <c r="EK1224" s="144"/>
      <c r="EL1224" s="144"/>
      <c r="EM1224" s="144"/>
      <c r="EN1224" s="144"/>
      <c r="EO1224" s="144"/>
      <c r="EP1224" s="144"/>
      <c r="EQ1224" s="144"/>
      <c r="ER1224" s="144"/>
      <c r="ES1224" s="144"/>
      <c r="ET1224" s="144"/>
      <c r="EU1224" s="144"/>
      <c r="EV1224" s="144"/>
      <c r="EW1224" s="144"/>
      <c r="EX1224" s="144"/>
      <c r="EY1224" s="144"/>
      <c r="EZ1224" s="144"/>
      <c r="FA1224" s="144"/>
      <c r="FB1224" s="144"/>
      <c r="FC1224" s="144"/>
      <c r="FD1224" s="144"/>
      <c r="FE1224" s="144"/>
      <c r="FF1224" s="144"/>
      <c r="FG1224" s="144"/>
      <c r="FH1224" s="144"/>
      <c r="FI1224" s="144"/>
      <c r="FJ1224" s="144"/>
      <c r="FK1224" s="144"/>
      <c r="FL1224" s="144"/>
      <c r="FM1224" s="144"/>
      <c r="FN1224" s="144"/>
      <c r="FO1224" s="144"/>
      <c r="FP1224" s="144"/>
      <c r="FQ1224" s="144"/>
      <c r="FR1224" s="144"/>
      <c r="FS1224" s="144"/>
      <c r="FT1224" s="144"/>
      <c r="FU1224" s="144"/>
      <c r="FV1224" s="144"/>
      <c r="FW1224" s="144"/>
      <c r="FX1224" s="144"/>
      <c r="FY1224" s="144"/>
      <c r="FZ1224" s="144"/>
      <c r="GA1224" s="144"/>
      <c r="GB1224" s="144"/>
      <c r="GC1224" s="144"/>
      <c r="GD1224" s="144"/>
      <c r="GE1224" s="144"/>
      <c r="GF1224" s="144"/>
      <c r="GG1224" s="144"/>
      <c r="GH1224" s="144"/>
      <c r="GI1224" s="144"/>
      <c r="GJ1224" s="144"/>
      <c r="GK1224" s="144"/>
      <c r="GL1224" s="144"/>
      <c r="GM1224" s="144"/>
      <c r="GN1224" s="144"/>
      <c r="GO1224" s="144"/>
      <c r="GP1224" s="144"/>
      <c r="GQ1224" s="144"/>
      <c r="GR1224" s="144"/>
      <c r="GS1224" s="144"/>
      <c r="GT1224" s="144"/>
      <c r="GU1224" s="144"/>
      <c r="GV1224" s="144"/>
      <c r="GW1224" s="144"/>
      <c r="GX1224" s="144"/>
      <c r="GY1224" s="144"/>
      <c r="GZ1224" s="144"/>
      <c r="HA1224" s="144"/>
      <c r="HB1224" s="144"/>
      <c r="HC1224" s="144"/>
      <c r="HD1224" s="144"/>
      <c r="HE1224" s="144"/>
      <c r="HF1224" s="144"/>
      <c r="HG1224" s="144"/>
      <c r="HH1224" s="144"/>
      <c r="HI1224" s="144"/>
      <c r="HJ1224" s="144"/>
      <c r="HK1224" s="144"/>
      <c r="HL1224" s="144"/>
      <c r="HM1224" s="144"/>
      <c r="HN1224" s="144"/>
      <c r="HO1224" s="144"/>
      <c r="HP1224" s="144"/>
      <c r="HQ1224" s="144"/>
      <c r="HR1224" s="144"/>
      <c r="HS1224" s="144"/>
      <c r="HT1224" s="144"/>
      <c r="HU1224" s="144"/>
      <c r="HV1224" s="144"/>
      <c r="HW1224" s="144"/>
      <c r="HX1224" s="144"/>
      <c r="HY1224" s="144"/>
      <c r="HZ1224" s="144"/>
      <c r="IA1224" s="144"/>
      <c r="IB1224" s="144"/>
      <c r="IC1224" s="144"/>
      <c r="ID1224" s="144"/>
      <c r="IE1224" s="144"/>
      <c r="IF1224" s="144"/>
      <c r="IG1224" s="144"/>
      <c r="IH1224" s="144"/>
      <c r="II1224" s="144"/>
      <c r="IJ1224" s="144"/>
      <c r="IK1224" s="144"/>
      <c r="IL1224" s="144"/>
      <c r="IM1224" s="144"/>
      <c r="IN1224" s="144"/>
      <c r="IO1224" s="144"/>
      <c r="IP1224" s="144"/>
      <c r="IQ1224" s="144"/>
      <c r="IR1224" s="144"/>
      <c r="IS1224" s="144"/>
      <c r="IT1224" s="144"/>
      <c r="IU1224" s="144"/>
      <c r="IV1224" s="144"/>
    </row>
    <row r="1225" spans="1:256" s="145" customFormat="1" ht="17.100000000000001" customHeight="1" x14ac:dyDescent="0.25">
      <c r="A1225" s="421"/>
      <c r="B1225" s="406"/>
      <c r="C1225" s="406"/>
      <c r="D1225" s="406"/>
      <c r="E1225" s="408"/>
      <c r="F1225" s="408"/>
      <c r="G1225" s="142" t="s">
        <v>39</v>
      </c>
      <c r="H1225" s="275">
        <f>H1224+70</f>
        <v>240</v>
      </c>
      <c r="I1225" s="403"/>
      <c r="J1225" s="412"/>
      <c r="K1225" s="144"/>
      <c r="L1225" s="144"/>
      <c r="M1225" s="144"/>
      <c r="N1225" s="144"/>
      <c r="O1225" s="144"/>
      <c r="P1225" s="144"/>
      <c r="Q1225" s="144"/>
      <c r="R1225" s="144"/>
      <c r="S1225" s="144"/>
      <c r="T1225" s="144"/>
      <c r="U1225" s="144"/>
      <c r="V1225" s="144"/>
      <c r="W1225" s="144"/>
      <c r="X1225" s="144"/>
      <c r="Y1225" s="144"/>
      <c r="Z1225" s="144"/>
      <c r="AA1225" s="144"/>
      <c r="AB1225" s="144"/>
      <c r="AC1225" s="144"/>
      <c r="AD1225" s="144"/>
      <c r="AE1225" s="144"/>
      <c r="AF1225" s="144"/>
      <c r="AG1225" s="144"/>
      <c r="AH1225" s="144"/>
      <c r="AI1225" s="144"/>
      <c r="AJ1225" s="144"/>
      <c r="AK1225" s="144"/>
      <c r="AL1225" s="144"/>
      <c r="AM1225" s="144"/>
      <c r="AN1225" s="144"/>
      <c r="AO1225" s="144"/>
      <c r="AP1225" s="144"/>
      <c r="AQ1225" s="144"/>
      <c r="AR1225" s="144"/>
      <c r="AS1225" s="144"/>
      <c r="AT1225" s="144"/>
      <c r="AU1225" s="144"/>
      <c r="AV1225" s="144"/>
      <c r="AW1225" s="144"/>
      <c r="AX1225" s="144"/>
      <c r="AY1225" s="144"/>
      <c r="AZ1225" s="144"/>
      <c r="BA1225" s="144"/>
      <c r="BB1225" s="144"/>
      <c r="BC1225" s="144"/>
      <c r="BD1225" s="144"/>
      <c r="BE1225" s="144"/>
      <c r="BF1225" s="144"/>
      <c r="BG1225" s="144"/>
      <c r="BH1225" s="144"/>
      <c r="BI1225" s="144"/>
      <c r="BJ1225" s="144"/>
      <c r="BK1225" s="144"/>
      <c r="BL1225" s="144"/>
      <c r="BM1225" s="144"/>
      <c r="BN1225" s="144"/>
      <c r="BO1225" s="144"/>
      <c r="BP1225" s="144"/>
      <c r="BQ1225" s="144"/>
      <c r="BR1225" s="144"/>
      <c r="BS1225" s="144"/>
      <c r="BT1225" s="144"/>
      <c r="BU1225" s="144"/>
      <c r="BV1225" s="144"/>
      <c r="BW1225" s="144"/>
      <c r="BX1225" s="144"/>
      <c r="BY1225" s="144"/>
      <c r="BZ1225" s="144"/>
      <c r="CA1225" s="144"/>
      <c r="CB1225" s="144"/>
      <c r="CC1225" s="144"/>
      <c r="CD1225" s="144"/>
      <c r="CE1225" s="144"/>
      <c r="CF1225" s="144"/>
      <c r="CG1225" s="144"/>
      <c r="CH1225" s="144"/>
      <c r="CI1225" s="144"/>
      <c r="CJ1225" s="144"/>
      <c r="CK1225" s="144"/>
      <c r="CL1225" s="144"/>
      <c r="CM1225" s="144"/>
      <c r="CN1225" s="144"/>
      <c r="CO1225" s="144"/>
      <c r="CP1225" s="144"/>
      <c r="CQ1225" s="144"/>
      <c r="CR1225" s="144"/>
      <c r="CS1225" s="144"/>
      <c r="CT1225" s="144"/>
      <c r="CU1225" s="144"/>
      <c r="CV1225" s="144"/>
      <c r="CW1225" s="144"/>
      <c r="CX1225" s="144"/>
      <c r="CY1225" s="144"/>
      <c r="CZ1225" s="144"/>
      <c r="DA1225" s="144"/>
      <c r="DB1225" s="144"/>
      <c r="DC1225" s="144"/>
      <c r="DD1225" s="144"/>
      <c r="DE1225" s="144"/>
      <c r="DF1225" s="144"/>
      <c r="DG1225" s="144"/>
      <c r="DH1225" s="144"/>
      <c r="DI1225" s="144"/>
      <c r="DJ1225" s="144"/>
      <c r="DK1225" s="144"/>
      <c r="DL1225" s="144"/>
      <c r="DM1225" s="144"/>
      <c r="DN1225" s="144"/>
      <c r="DO1225" s="144"/>
      <c r="DP1225" s="144"/>
      <c r="DQ1225" s="144"/>
      <c r="DR1225" s="144"/>
      <c r="DS1225" s="144"/>
      <c r="DT1225" s="144"/>
      <c r="DU1225" s="144"/>
      <c r="DV1225" s="144"/>
      <c r="DW1225" s="144"/>
      <c r="DX1225" s="144"/>
      <c r="DY1225" s="144"/>
      <c r="DZ1225" s="144"/>
      <c r="EA1225" s="144"/>
      <c r="EB1225" s="144"/>
      <c r="EC1225" s="144"/>
      <c r="ED1225" s="144"/>
      <c r="EE1225" s="144"/>
      <c r="EF1225" s="144"/>
      <c r="EG1225" s="144"/>
      <c r="EH1225" s="144"/>
      <c r="EI1225" s="144"/>
      <c r="EJ1225" s="144"/>
      <c r="EK1225" s="144"/>
      <c r="EL1225" s="144"/>
      <c r="EM1225" s="144"/>
      <c r="EN1225" s="144"/>
      <c r="EO1225" s="144"/>
      <c r="EP1225" s="144"/>
      <c r="EQ1225" s="144"/>
      <c r="ER1225" s="144"/>
      <c r="ES1225" s="144"/>
      <c r="ET1225" s="144"/>
      <c r="EU1225" s="144"/>
      <c r="EV1225" s="144"/>
      <c r="EW1225" s="144"/>
      <c r="EX1225" s="144"/>
      <c r="EY1225" s="144"/>
      <c r="EZ1225" s="144"/>
      <c r="FA1225" s="144"/>
      <c r="FB1225" s="144"/>
      <c r="FC1225" s="144"/>
      <c r="FD1225" s="144"/>
      <c r="FE1225" s="144"/>
      <c r="FF1225" s="144"/>
      <c r="FG1225" s="144"/>
      <c r="FH1225" s="144"/>
      <c r="FI1225" s="144"/>
      <c r="FJ1225" s="144"/>
      <c r="FK1225" s="144"/>
      <c r="FL1225" s="144"/>
      <c r="FM1225" s="144"/>
      <c r="FN1225" s="144"/>
      <c r="FO1225" s="144"/>
      <c r="FP1225" s="144"/>
      <c r="FQ1225" s="144"/>
      <c r="FR1225" s="144"/>
      <c r="FS1225" s="144"/>
      <c r="FT1225" s="144"/>
      <c r="FU1225" s="144"/>
      <c r="FV1225" s="144"/>
      <c r="FW1225" s="144"/>
      <c r="FX1225" s="144"/>
      <c r="FY1225" s="144"/>
      <c r="FZ1225" s="144"/>
      <c r="GA1225" s="144"/>
      <c r="GB1225" s="144"/>
      <c r="GC1225" s="144"/>
      <c r="GD1225" s="144"/>
      <c r="GE1225" s="144"/>
      <c r="GF1225" s="144"/>
      <c r="GG1225" s="144"/>
      <c r="GH1225" s="144"/>
      <c r="GI1225" s="144"/>
      <c r="GJ1225" s="144"/>
      <c r="GK1225" s="144"/>
      <c r="GL1225" s="144"/>
      <c r="GM1225" s="144"/>
      <c r="GN1225" s="144"/>
      <c r="GO1225" s="144"/>
      <c r="GP1225" s="144"/>
      <c r="GQ1225" s="144"/>
      <c r="GR1225" s="144"/>
      <c r="GS1225" s="144"/>
      <c r="GT1225" s="144"/>
      <c r="GU1225" s="144"/>
      <c r="GV1225" s="144"/>
      <c r="GW1225" s="144"/>
      <c r="GX1225" s="144"/>
      <c r="GY1225" s="144"/>
      <c r="GZ1225" s="144"/>
      <c r="HA1225" s="144"/>
      <c r="HB1225" s="144"/>
      <c r="HC1225" s="144"/>
      <c r="HD1225" s="144"/>
      <c r="HE1225" s="144"/>
      <c r="HF1225" s="144"/>
      <c r="HG1225" s="144"/>
      <c r="HH1225" s="144"/>
      <c r="HI1225" s="144"/>
      <c r="HJ1225" s="144"/>
      <c r="HK1225" s="144"/>
      <c r="HL1225" s="144"/>
      <c r="HM1225" s="144"/>
      <c r="HN1225" s="144"/>
      <c r="HO1225" s="144"/>
      <c r="HP1225" s="144"/>
      <c r="HQ1225" s="144"/>
      <c r="HR1225" s="144"/>
      <c r="HS1225" s="144"/>
      <c r="HT1225" s="144"/>
      <c r="HU1225" s="144"/>
      <c r="HV1225" s="144"/>
      <c r="HW1225" s="144"/>
      <c r="HX1225" s="144"/>
      <c r="HY1225" s="144"/>
      <c r="HZ1225" s="144"/>
      <c r="IA1225" s="144"/>
      <c r="IB1225" s="144"/>
      <c r="IC1225" s="144"/>
      <c r="ID1225" s="144"/>
      <c r="IE1225" s="144"/>
      <c r="IF1225" s="144"/>
      <c r="IG1225" s="144"/>
      <c r="IH1225" s="144"/>
      <c r="II1225" s="144"/>
      <c r="IJ1225" s="144"/>
      <c r="IK1225" s="144"/>
      <c r="IL1225" s="144"/>
      <c r="IM1225" s="144"/>
      <c r="IN1225" s="144"/>
      <c r="IO1225" s="144"/>
      <c r="IP1225" s="144"/>
      <c r="IQ1225" s="144"/>
      <c r="IR1225" s="144"/>
      <c r="IS1225" s="144"/>
      <c r="IT1225" s="144"/>
      <c r="IU1225" s="144"/>
      <c r="IV1225" s="144"/>
    </row>
    <row r="1226" spans="1:256" s="145" customFormat="1" ht="17.100000000000001" customHeight="1" thickBot="1" x14ac:dyDescent="0.3">
      <c r="A1226" s="421"/>
      <c r="B1226" s="406"/>
      <c r="C1226" s="406"/>
      <c r="D1226" s="406"/>
      <c r="E1226" s="409"/>
      <c r="F1226" s="409"/>
      <c r="G1226" s="146" t="s">
        <v>41</v>
      </c>
      <c r="H1226" s="275">
        <v>161.5</v>
      </c>
      <c r="I1226" s="403"/>
      <c r="J1226" s="412"/>
      <c r="K1226" s="144"/>
      <c r="L1226" s="144"/>
      <c r="M1226" s="144"/>
      <c r="N1226" s="144"/>
      <c r="O1226" s="144"/>
      <c r="P1226" s="144"/>
      <c r="Q1226" s="144"/>
      <c r="R1226" s="144"/>
      <c r="S1226" s="144"/>
      <c r="T1226" s="144"/>
      <c r="U1226" s="144"/>
      <c r="V1226" s="144"/>
      <c r="W1226" s="144"/>
      <c r="X1226" s="144"/>
      <c r="Y1226" s="144"/>
      <c r="Z1226" s="144"/>
      <c r="AA1226" s="144"/>
      <c r="AB1226" s="144"/>
      <c r="AC1226" s="144"/>
      <c r="AD1226" s="144"/>
      <c r="AE1226" s="144"/>
      <c r="AF1226" s="144"/>
      <c r="AG1226" s="144"/>
      <c r="AH1226" s="144"/>
      <c r="AI1226" s="144"/>
      <c r="AJ1226" s="144"/>
      <c r="AK1226" s="144"/>
      <c r="AL1226" s="144"/>
      <c r="AM1226" s="144"/>
      <c r="AN1226" s="144"/>
      <c r="AO1226" s="144"/>
      <c r="AP1226" s="144"/>
      <c r="AQ1226" s="144"/>
      <c r="AR1226" s="144"/>
      <c r="AS1226" s="144"/>
      <c r="AT1226" s="144"/>
      <c r="AU1226" s="144"/>
      <c r="AV1226" s="144"/>
      <c r="AW1226" s="144"/>
      <c r="AX1226" s="144"/>
      <c r="AY1226" s="144"/>
      <c r="AZ1226" s="144"/>
      <c r="BA1226" s="144"/>
      <c r="BB1226" s="144"/>
      <c r="BC1226" s="144"/>
      <c r="BD1226" s="144"/>
      <c r="BE1226" s="144"/>
      <c r="BF1226" s="144"/>
      <c r="BG1226" s="144"/>
      <c r="BH1226" s="144"/>
      <c r="BI1226" s="144"/>
      <c r="BJ1226" s="144"/>
      <c r="BK1226" s="144"/>
      <c r="BL1226" s="144"/>
      <c r="BM1226" s="144"/>
      <c r="BN1226" s="144"/>
      <c r="BO1226" s="144"/>
      <c r="BP1226" s="144"/>
      <c r="BQ1226" s="144"/>
      <c r="BR1226" s="144"/>
      <c r="BS1226" s="144"/>
      <c r="BT1226" s="144"/>
      <c r="BU1226" s="144"/>
      <c r="BV1226" s="144"/>
      <c r="BW1226" s="144"/>
      <c r="BX1226" s="144"/>
      <c r="BY1226" s="144"/>
      <c r="BZ1226" s="144"/>
      <c r="CA1226" s="144"/>
      <c r="CB1226" s="144"/>
      <c r="CC1226" s="144"/>
      <c r="CD1226" s="144"/>
      <c r="CE1226" s="144"/>
      <c r="CF1226" s="144"/>
      <c r="CG1226" s="144"/>
      <c r="CH1226" s="144"/>
      <c r="CI1226" s="144"/>
      <c r="CJ1226" s="144"/>
      <c r="CK1226" s="144"/>
      <c r="CL1226" s="144"/>
      <c r="CM1226" s="144"/>
      <c r="CN1226" s="144"/>
      <c r="CO1226" s="144"/>
      <c r="CP1226" s="144"/>
      <c r="CQ1226" s="144"/>
      <c r="CR1226" s="144"/>
      <c r="CS1226" s="144"/>
      <c r="CT1226" s="144"/>
      <c r="CU1226" s="144"/>
      <c r="CV1226" s="144"/>
      <c r="CW1226" s="144"/>
      <c r="CX1226" s="144"/>
      <c r="CY1226" s="144"/>
      <c r="CZ1226" s="144"/>
      <c r="DA1226" s="144"/>
      <c r="DB1226" s="144"/>
      <c r="DC1226" s="144"/>
      <c r="DD1226" s="144"/>
      <c r="DE1226" s="144"/>
      <c r="DF1226" s="144"/>
      <c r="DG1226" s="144"/>
      <c r="DH1226" s="144"/>
      <c r="DI1226" s="144"/>
      <c r="DJ1226" s="144"/>
      <c r="DK1226" s="144"/>
      <c r="DL1226" s="144"/>
      <c r="DM1226" s="144"/>
      <c r="DN1226" s="144"/>
      <c r="DO1226" s="144"/>
      <c r="DP1226" s="144"/>
      <c r="DQ1226" s="144"/>
      <c r="DR1226" s="144"/>
      <c r="DS1226" s="144"/>
      <c r="DT1226" s="144"/>
      <c r="DU1226" s="144"/>
      <c r="DV1226" s="144"/>
      <c r="DW1226" s="144"/>
      <c r="DX1226" s="144"/>
      <c r="DY1226" s="144"/>
      <c r="DZ1226" s="144"/>
      <c r="EA1226" s="144"/>
      <c r="EB1226" s="144"/>
      <c r="EC1226" s="144"/>
      <c r="ED1226" s="144"/>
      <c r="EE1226" s="144"/>
      <c r="EF1226" s="144"/>
      <c r="EG1226" s="144"/>
      <c r="EH1226" s="144"/>
      <c r="EI1226" s="144"/>
      <c r="EJ1226" s="144"/>
      <c r="EK1226" s="144"/>
      <c r="EL1226" s="144"/>
      <c r="EM1226" s="144"/>
      <c r="EN1226" s="144"/>
      <c r="EO1226" s="144"/>
      <c r="EP1226" s="144"/>
      <c r="EQ1226" s="144"/>
      <c r="ER1226" s="144"/>
      <c r="ES1226" s="144"/>
      <c r="ET1226" s="144"/>
      <c r="EU1226" s="144"/>
      <c r="EV1226" s="144"/>
      <c r="EW1226" s="144"/>
      <c r="EX1226" s="144"/>
      <c r="EY1226" s="144"/>
      <c r="EZ1226" s="144"/>
      <c r="FA1226" s="144"/>
      <c r="FB1226" s="144"/>
      <c r="FC1226" s="144"/>
      <c r="FD1226" s="144"/>
      <c r="FE1226" s="144"/>
      <c r="FF1226" s="144"/>
      <c r="FG1226" s="144"/>
      <c r="FH1226" s="144"/>
      <c r="FI1226" s="144"/>
      <c r="FJ1226" s="144"/>
      <c r="FK1226" s="144"/>
      <c r="FL1226" s="144"/>
      <c r="FM1226" s="144"/>
      <c r="FN1226" s="144"/>
      <c r="FO1226" s="144"/>
      <c r="FP1226" s="144"/>
      <c r="FQ1226" s="144"/>
      <c r="FR1226" s="144"/>
      <c r="FS1226" s="144"/>
      <c r="FT1226" s="144"/>
      <c r="FU1226" s="144"/>
      <c r="FV1226" s="144"/>
      <c r="FW1226" s="144"/>
      <c r="FX1226" s="144"/>
      <c r="FY1226" s="144"/>
      <c r="FZ1226" s="144"/>
      <c r="GA1226" s="144"/>
      <c r="GB1226" s="144"/>
      <c r="GC1226" s="144"/>
      <c r="GD1226" s="144"/>
      <c r="GE1226" s="144"/>
      <c r="GF1226" s="144"/>
      <c r="GG1226" s="144"/>
      <c r="GH1226" s="144"/>
      <c r="GI1226" s="144"/>
      <c r="GJ1226" s="144"/>
      <c r="GK1226" s="144"/>
      <c r="GL1226" s="144"/>
      <c r="GM1226" s="144"/>
      <c r="GN1226" s="144"/>
      <c r="GO1226" s="144"/>
      <c r="GP1226" s="144"/>
      <c r="GQ1226" s="144"/>
      <c r="GR1226" s="144"/>
      <c r="GS1226" s="144"/>
      <c r="GT1226" s="144"/>
      <c r="GU1226" s="144"/>
      <c r="GV1226" s="144"/>
      <c r="GW1226" s="144"/>
      <c r="GX1226" s="144"/>
      <c r="GY1226" s="144"/>
      <c r="GZ1226" s="144"/>
      <c r="HA1226" s="144"/>
      <c r="HB1226" s="144"/>
      <c r="HC1226" s="144"/>
      <c r="HD1226" s="144"/>
      <c r="HE1226" s="144"/>
      <c r="HF1226" s="144"/>
      <c r="HG1226" s="144"/>
      <c r="HH1226" s="144"/>
      <c r="HI1226" s="144"/>
      <c r="HJ1226" s="144"/>
      <c r="HK1226" s="144"/>
      <c r="HL1226" s="144"/>
      <c r="HM1226" s="144"/>
      <c r="HN1226" s="144"/>
      <c r="HO1226" s="144"/>
      <c r="HP1226" s="144"/>
      <c r="HQ1226" s="144"/>
      <c r="HR1226" s="144"/>
      <c r="HS1226" s="144"/>
      <c r="HT1226" s="144"/>
      <c r="HU1226" s="144"/>
      <c r="HV1226" s="144"/>
      <c r="HW1226" s="144"/>
      <c r="HX1226" s="144"/>
      <c r="HY1226" s="144"/>
      <c r="HZ1226" s="144"/>
      <c r="IA1226" s="144"/>
      <c r="IB1226" s="144"/>
      <c r="IC1226" s="144"/>
      <c r="ID1226" s="144"/>
      <c r="IE1226" s="144"/>
      <c r="IF1226" s="144"/>
      <c r="IG1226" s="144"/>
      <c r="IH1226" s="144"/>
      <c r="II1226" s="144"/>
      <c r="IJ1226" s="144"/>
      <c r="IK1226" s="144"/>
      <c r="IL1226" s="144"/>
      <c r="IM1226" s="144"/>
      <c r="IN1226" s="144"/>
      <c r="IO1226" s="144"/>
      <c r="IP1226" s="144"/>
      <c r="IQ1226" s="144"/>
      <c r="IR1226" s="144"/>
      <c r="IS1226" s="144"/>
      <c r="IT1226" s="144"/>
      <c r="IU1226" s="144"/>
      <c r="IV1226" s="144"/>
    </row>
    <row r="1227" spans="1:256" s="145" customFormat="1" ht="17.100000000000001" customHeight="1" x14ac:dyDescent="0.25">
      <c r="A1227" s="421"/>
      <c r="B1227" s="406"/>
      <c r="C1227" s="406"/>
      <c r="D1227" s="406"/>
      <c r="E1227" s="419">
        <f>F1222+1</f>
        <v>43100</v>
      </c>
      <c r="F1227" s="419">
        <v>43100</v>
      </c>
      <c r="G1227" s="147" t="s">
        <v>154</v>
      </c>
      <c r="H1227" s="274">
        <f>H1229/2</f>
        <v>122.5</v>
      </c>
      <c r="I1227" s="403"/>
      <c r="J1227" s="412"/>
      <c r="K1227" s="144"/>
      <c r="L1227" s="144"/>
      <c r="M1227" s="144"/>
      <c r="N1227" s="144"/>
      <c r="O1227" s="144"/>
      <c r="P1227" s="144"/>
      <c r="Q1227" s="144"/>
      <c r="R1227" s="144"/>
      <c r="S1227" s="144"/>
      <c r="T1227" s="144"/>
      <c r="U1227" s="144"/>
      <c r="V1227" s="144"/>
      <c r="W1227" s="144"/>
      <c r="X1227" s="144"/>
      <c r="Y1227" s="144"/>
      <c r="Z1227" s="144"/>
      <c r="AA1227" s="144"/>
      <c r="AB1227" s="144"/>
      <c r="AC1227" s="144"/>
      <c r="AD1227" s="144"/>
      <c r="AE1227" s="144"/>
      <c r="AF1227" s="144"/>
      <c r="AG1227" s="144"/>
      <c r="AH1227" s="144"/>
      <c r="AI1227" s="144"/>
      <c r="AJ1227" s="144"/>
      <c r="AK1227" s="144"/>
      <c r="AL1227" s="144"/>
      <c r="AM1227" s="144"/>
      <c r="AN1227" s="144"/>
      <c r="AO1227" s="144"/>
      <c r="AP1227" s="144"/>
      <c r="AQ1227" s="144"/>
      <c r="AR1227" s="144"/>
      <c r="AS1227" s="144"/>
      <c r="AT1227" s="144"/>
      <c r="AU1227" s="144"/>
      <c r="AV1227" s="144"/>
      <c r="AW1227" s="144"/>
      <c r="AX1227" s="144"/>
      <c r="AY1227" s="144"/>
      <c r="AZ1227" s="144"/>
      <c r="BA1227" s="144"/>
      <c r="BB1227" s="144"/>
      <c r="BC1227" s="144"/>
      <c r="BD1227" s="144"/>
      <c r="BE1227" s="144"/>
      <c r="BF1227" s="144"/>
      <c r="BG1227" s="144"/>
      <c r="BH1227" s="144"/>
      <c r="BI1227" s="144"/>
      <c r="BJ1227" s="144"/>
      <c r="BK1227" s="144"/>
      <c r="BL1227" s="144"/>
      <c r="BM1227" s="144"/>
      <c r="BN1227" s="144"/>
      <c r="BO1227" s="144"/>
      <c r="BP1227" s="144"/>
      <c r="BQ1227" s="144"/>
      <c r="BR1227" s="144"/>
      <c r="BS1227" s="144"/>
      <c r="BT1227" s="144"/>
      <c r="BU1227" s="144"/>
      <c r="BV1227" s="144"/>
      <c r="BW1227" s="144"/>
      <c r="BX1227" s="144"/>
      <c r="BY1227" s="144"/>
      <c r="BZ1227" s="144"/>
      <c r="CA1227" s="144"/>
      <c r="CB1227" s="144"/>
      <c r="CC1227" s="144"/>
      <c r="CD1227" s="144"/>
      <c r="CE1227" s="144"/>
      <c r="CF1227" s="144"/>
      <c r="CG1227" s="144"/>
      <c r="CH1227" s="144"/>
      <c r="CI1227" s="144"/>
      <c r="CJ1227" s="144"/>
      <c r="CK1227" s="144"/>
      <c r="CL1227" s="144"/>
      <c r="CM1227" s="144"/>
      <c r="CN1227" s="144"/>
      <c r="CO1227" s="144"/>
      <c r="CP1227" s="144"/>
      <c r="CQ1227" s="144"/>
      <c r="CR1227" s="144"/>
      <c r="CS1227" s="144"/>
      <c r="CT1227" s="144"/>
      <c r="CU1227" s="144"/>
      <c r="CV1227" s="144"/>
      <c r="CW1227" s="144"/>
      <c r="CX1227" s="144"/>
      <c r="CY1227" s="144"/>
      <c r="CZ1227" s="144"/>
      <c r="DA1227" s="144"/>
      <c r="DB1227" s="144"/>
      <c r="DC1227" s="144"/>
      <c r="DD1227" s="144"/>
      <c r="DE1227" s="144"/>
      <c r="DF1227" s="144"/>
      <c r="DG1227" s="144"/>
      <c r="DH1227" s="144"/>
      <c r="DI1227" s="144"/>
      <c r="DJ1227" s="144"/>
      <c r="DK1227" s="144"/>
      <c r="DL1227" s="144"/>
      <c r="DM1227" s="144"/>
      <c r="DN1227" s="144"/>
      <c r="DO1227" s="144"/>
      <c r="DP1227" s="144"/>
      <c r="DQ1227" s="144"/>
      <c r="DR1227" s="144"/>
      <c r="DS1227" s="144"/>
      <c r="DT1227" s="144"/>
      <c r="DU1227" s="144"/>
      <c r="DV1227" s="144"/>
      <c r="DW1227" s="144"/>
      <c r="DX1227" s="144"/>
      <c r="DY1227" s="144"/>
      <c r="DZ1227" s="144"/>
      <c r="EA1227" s="144"/>
      <c r="EB1227" s="144"/>
      <c r="EC1227" s="144"/>
      <c r="ED1227" s="144"/>
      <c r="EE1227" s="144"/>
      <c r="EF1227" s="144"/>
      <c r="EG1227" s="144"/>
      <c r="EH1227" s="144"/>
      <c r="EI1227" s="144"/>
      <c r="EJ1227" s="144"/>
      <c r="EK1227" s="144"/>
      <c r="EL1227" s="144"/>
      <c r="EM1227" s="144"/>
      <c r="EN1227" s="144"/>
      <c r="EO1227" s="144"/>
      <c r="EP1227" s="144"/>
      <c r="EQ1227" s="144"/>
      <c r="ER1227" s="144"/>
      <c r="ES1227" s="144"/>
      <c r="ET1227" s="144"/>
      <c r="EU1227" s="144"/>
      <c r="EV1227" s="144"/>
      <c r="EW1227" s="144"/>
      <c r="EX1227" s="144"/>
      <c r="EY1227" s="144"/>
      <c r="EZ1227" s="144"/>
      <c r="FA1227" s="144"/>
      <c r="FB1227" s="144"/>
      <c r="FC1227" s="144"/>
      <c r="FD1227" s="144"/>
      <c r="FE1227" s="144"/>
      <c r="FF1227" s="144"/>
      <c r="FG1227" s="144"/>
      <c r="FH1227" s="144"/>
      <c r="FI1227" s="144"/>
      <c r="FJ1227" s="144"/>
      <c r="FK1227" s="144"/>
      <c r="FL1227" s="144"/>
      <c r="FM1227" s="144"/>
      <c r="FN1227" s="144"/>
      <c r="FO1227" s="144"/>
      <c r="FP1227" s="144"/>
      <c r="FQ1227" s="144"/>
      <c r="FR1227" s="144"/>
      <c r="FS1227" s="144"/>
      <c r="FT1227" s="144"/>
      <c r="FU1227" s="144"/>
      <c r="FV1227" s="144"/>
      <c r="FW1227" s="144"/>
      <c r="FX1227" s="144"/>
      <c r="FY1227" s="144"/>
      <c r="FZ1227" s="144"/>
      <c r="GA1227" s="144"/>
      <c r="GB1227" s="144"/>
      <c r="GC1227" s="144"/>
      <c r="GD1227" s="144"/>
      <c r="GE1227" s="144"/>
      <c r="GF1227" s="144"/>
      <c r="GG1227" s="144"/>
      <c r="GH1227" s="144"/>
      <c r="GI1227" s="144"/>
      <c r="GJ1227" s="144"/>
      <c r="GK1227" s="144"/>
      <c r="GL1227" s="144"/>
      <c r="GM1227" s="144"/>
      <c r="GN1227" s="144"/>
      <c r="GO1227" s="144"/>
      <c r="GP1227" s="144"/>
      <c r="GQ1227" s="144"/>
      <c r="GR1227" s="144"/>
      <c r="GS1227" s="144"/>
      <c r="GT1227" s="144"/>
      <c r="GU1227" s="144"/>
      <c r="GV1227" s="144"/>
      <c r="GW1227" s="144"/>
      <c r="GX1227" s="144"/>
      <c r="GY1227" s="144"/>
      <c r="GZ1227" s="144"/>
      <c r="HA1227" s="144"/>
      <c r="HB1227" s="144"/>
      <c r="HC1227" s="144"/>
      <c r="HD1227" s="144"/>
      <c r="HE1227" s="144"/>
      <c r="HF1227" s="144"/>
      <c r="HG1227" s="144"/>
      <c r="HH1227" s="144"/>
      <c r="HI1227" s="144"/>
      <c r="HJ1227" s="144"/>
      <c r="HK1227" s="144"/>
      <c r="HL1227" s="144"/>
      <c r="HM1227" s="144"/>
      <c r="HN1227" s="144"/>
      <c r="HO1227" s="144"/>
      <c r="HP1227" s="144"/>
      <c r="HQ1227" s="144"/>
      <c r="HR1227" s="144"/>
      <c r="HS1227" s="144"/>
      <c r="HT1227" s="144"/>
      <c r="HU1227" s="144"/>
      <c r="HV1227" s="144"/>
      <c r="HW1227" s="144"/>
      <c r="HX1227" s="144"/>
      <c r="HY1227" s="144"/>
      <c r="HZ1227" s="144"/>
      <c r="IA1227" s="144"/>
      <c r="IB1227" s="144"/>
      <c r="IC1227" s="144"/>
      <c r="ID1227" s="144"/>
      <c r="IE1227" s="144"/>
      <c r="IF1227" s="144"/>
      <c r="IG1227" s="144"/>
      <c r="IH1227" s="144"/>
      <c r="II1227" s="144"/>
      <c r="IJ1227" s="144"/>
      <c r="IK1227" s="144"/>
      <c r="IL1227" s="144"/>
      <c r="IM1227" s="144"/>
      <c r="IN1227" s="144"/>
      <c r="IO1227" s="144"/>
      <c r="IP1227" s="144"/>
      <c r="IQ1227" s="144"/>
      <c r="IR1227" s="144"/>
      <c r="IS1227" s="144"/>
      <c r="IT1227" s="144"/>
      <c r="IU1227" s="144"/>
      <c r="IV1227" s="144"/>
    </row>
    <row r="1228" spans="1:256" s="145" customFormat="1" ht="17.100000000000001" customHeight="1" x14ac:dyDescent="0.25">
      <c r="A1228" s="421"/>
      <c r="B1228" s="406"/>
      <c r="C1228" s="406"/>
      <c r="D1228" s="406"/>
      <c r="E1228" s="408"/>
      <c r="F1228" s="408"/>
      <c r="G1228" s="142" t="s">
        <v>153</v>
      </c>
      <c r="H1228" s="271" t="e">
        <v>#N/A</v>
      </c>
      <c r="I1228" s="403"/>
      <c r="J1228" s="412"/>
      <c r="K1228" s="144"/>
      <c r="L1228" s="144"/>
      <c r="M1228" s="144"/>
      <c r="N1228" s="144"/>
      <c r="O1228" s="144"/>
      <c r="P1228" s="144"/>
      <c r="Q1228" s="144"/>
      <c r="R1228" s="144"/>
      <c r="S1228" s="144"/>
      <c r="T1228" s="144"/>
      <c r="U1228" s="144"/>
      <c r="V1228" s="144"/>
      <c r="W1228" s="144"/>
      <c r="X1228" s="144"/>
      <c r="Y1228" s="144"/>
      <c r="Z1228" s="144"/>
      <c r="AA1228" s="144"/>
      <c r="AB1228" s="144"/>
      <c r="AC1228" s="144"/>
      <c r="AD1228" s="144"/>
      <c r="AE1228" s="144"/>
      <c r="AF1228" s="144"/>
      <c r="AG1228" s="144"/>
      <c r="AH1228" s="144"/>
      <c r="AI1228" s="144"/>
      <c r="AJ1228" s="144"/>
      <c r="AK1228" s="144"/>
      <c r="AL1228" s="144"/>
      <c r="AM1228" s="144"/>
      <c r="AN1228" s="144"/>
      <c r="AO1228" s="144"/>
      <c r="AP1228" s="144"/>
      <c r="AQ1228" s="144"/>
      <c r="AR1228" s="144"/>
      <c r="AS1228" s="144"/>
      <c r="AT1228" s="144"/>
      <c r="AU1228" s="144"/>
      <c r="AV1228" s="144"/>
      <c r="AW1228" s="144"/>
      <c r="AX1228" s="144"/>
      <c r="AY1228" s="144"/>
      <c r="AZ1228" s="144"/>
      <c r="BA1228" s="144"/>
      <c r="BB1228" s="144"/>
      <c r="BC1228" s="144"/>
      <c r="BD1228" s="144"/>
      <c r="BE1228" s="144"/>
      <c r="BF1228" s="144"/>
      <c r="BG1228" s="144"/>
      <c r="BH1228" s="144"/>
      <c r="BI1228" s="144"/>
      <c r="BJ1228" s="144"/>
      <c r="BK1228" s="144"/>
      <c r="BL1228" s="144"/>
      <c r="BM1228" s="144"/>
      <c r="BN1228" s="144"/>
      <c r="BO1228" s="144"/>
      <c r="BP1228" s="144"/>
      <c r="BQ1228" s="144"/>
      <c r="BR1228" s="144"/>
      <c r="BS1228" s="144"/>
      <c r="BT1228" s="144"/>
      <c r="BU1228" s="144"/>
      <c r="BV1228" s="144"/>
      <c r="BW1228" s="144"/>
      <c r="BX1228" s="144"/>
      <c r="BY1228" s="144"/>
      <c r="BZ1228" s="144"/>
      <c r="CA1228" s="144"/>
      <c r="CB1228" s="144"/>
      <c r="CC1228" s="144"/>
      <c r="CD1228" s="144"/>
      <c r="CE1228" s="144"/>
      <c r="CF1228" s="144"/>
      <c r="CG1228" s="144"/>
      <c r="CH1228" s="144"/>
      <c r="CI1228" s="144"/>
      <c r="CJ1228" s="144"/>
      <c r="CK1228" s="144"/>
      <c r="CL1228" s="144"/>
      <c r="CM1228" s="144"/>
      <c r="CN1228" s="144"/>
      <c r="CO1228" s="144"/>
      <c r="CP1228" s="144"/>
      <c r="CQ1228" s="144"/>
      <c r="CR1228" s="144"/>
      <c r="CS1228" s="144"/>
      <c r="CT1228" s="144"/>
      <c r="CU1228" s="144"/>
      <c r="CV1228" s="144"/>
      <c r="CW1228" s="144"/>
      <c r="CX1228" s="144"/>
      <c r="CY1228" s="144"/>
      <c r="CZ1228" s="144"/>
      <c r="DA1228" s="144"/>
      <c r="DB1228" s="144"/>
      <c r="DC1228" s="144"/>
      <c r="DD1228" s="144"/>
      <c r="DE1228" s="144"/>
      <c r="DF1228" s="144"/>
      <c r="DG1228" s="144"/>
      <c r="DH1228" s="144"/>
      <c r="DI1228" s="144"/>
      <c r="DJ1228" s="144"/>
      <c r="DK1228" s="144"/>
      <c r="DL1228" s="144"/>
      <c r="DM1228" s="144"/>
      <c r="DN1228" s="144"/>
      <c r="DO1228" s="144"/>
      <c r="DP1228" s="144"/>
      <c r="DQ1228" s="144"/>
      <c r="DR1228" s="144"/>
      <c r="DS1228" s="144"/>
      <c r="DT1228" s="144"/>
      <c r="DU1228" s="144"/>
      <c r="DV1228" s="144"/>
      <c r="DW1228" s="144"/>
      <c r="DX1228" s="144"/>
      <c r="DY1228" s="144"/>
      <c r="DZ1228" s="144"/>
      <c r="EA1228" s="144"/>
      <c r="EB1228" s="144"/>
      <c r="EC1228" s="144"/>
      <c r="ED1228" s="144"/>
      <c r="EE1228" s="144"/>
      <c r="EF1228" s="144"/>
      <c r="EG1228" s="144"/>
      <c r="EH1228" s="144"/>
      <c r="EI1228" s="144"/>
      <c r="EJ1228" s="144"/>
      <c r="EK1228" s="144"/>
      <c r="EL1228" s="144"/>
      <c r="EM1228" s="144"/>
      <c r="EN1228" s="144"/>
      <c r="EO1228" s="144"/>
      <c r="EP1228" s="144"/>
      <c r="EQ1228" s="144"/>
      <c r="ER1228" s="144"/>
      <c r="ES1228" s="144"/>
      <c r="ET1228" s="144"/>
      <c r="EU1228" s="144"/>
      <c r="EV1228" s="144"/>
      <c r="EW1228" s="144"/>
      <c r="EX1228" s="144"/>
      <c r="EY1228" s="144"/>
      <c r="EZ1228" s="144"/>
      <c r="FA1228" s="144"/>
      <c r="FB1228" s="144"/>
      <c r="FC1228" s="144"/>
      <c r="FD1228" s="144"/>
      <c r="FE1228" s="144"/>
      <c r="FF1228" s="144"/>
      <c r="FG1228" s="144"/>
      <c r="FH1228" s="144"/>
      <c r="FI1228" s="144"/>
      <c r="FJ1228" s="144"/>
      <c r="FK1228" s="144"/>
      <c r="FL1228" s="144"/>
      <c r="FM1228" s="144"/>
      <c r="FN1228" s="144"/>
      <c r="FO1228" s="144"/>
      <c r="FP1228" s="144"/>
      <c r="FQ1228" s="144"/>
      <c r="FR1228" s="144"/>
      <c r="FS1228" s="144"/>
      <c r="FT1228" s="144"/>
      <c r="FU1228" s="144"/>
      <c r="FV1228" s="144"/>
      <c r="FW1228" s="144"/>
      <c r="FX1228" s="144"/>
      <c r="FY1228" s="144"/>
      <c r="FZ1228" s="144"/>
      <c r="GA1228" s="144"/>
      <c r="GB1228" s="144"/>
      <c r="GC1228" s="144"/>
      <c r="GD1228" s="144"/>
      <c r="GE1228" s="144"/>
      <c r="GF1228" s="144"/>
      <c r="GG1228" s="144"/>
      <c r="GH1228" s="144"/>
      <c r="GI1228" s="144"/>
      <c r="GJ1228" s="144"/>
      <c r="GK1228" s="144"/>
      <c r="GL1228" s="144"/>
      <c r="GM1228" s="144"/>
      <c r="GN1228" s="144"/>
      <c r="GO1228" s="144"/>
      <c r="GP1228" s="144"/>
      <c r="GQ1228" s="144"/>
      <c r="GR1228" s="144"/>
      <c r="GS1228" s="144"/>
      <c r="GT1228" s="144"/>
      <c r="GU1228" s="144"/>
      <c r="GV1228" s="144"/>
      <c r="GW1228" s="144"/>
      <c r="GX1228" s="144"/>
      <c r="GY1228" s="144"/>
      <c r="GZ1228" s="144"/>
      <c r="HA1228" s="144"/>
      <c r="HB1228" s="144"/>
      <c r="HC1228" s="144"/>
      <c r="HD1228" s="144"/>
      <c r="HE1228" s="144"/>
      <c r="HF1228" s="144"/>
      <c r="HG1228" s="144"/>
      <c r="HH1228" s="144"/>
      <c r="HI1228" s="144"/>
      <c r="HJ1228" s="144"/>
      <c r="HK1228" s="144"/>
      <c r="HL1228" s="144"/>
      <c r="HM1228" s="144"/>
      <c r="HN1228" s="144"/>
      <c r="HO1228" s="144"/>
      <c r="HP1228" s="144"/>
      <c r="HQ1228" s="144"/>
      <c r="HR1228" s="144"/>
      <c r="HS1228" s="144"/>
      <c r="HT1228" s="144"/>
      <c r="HU1228" s="144"/>
      <c r="HV1228" s="144"/>
      <c r="HW1228" s="144"/>
      <c r="HX1228" s="144"/>
      <c r="HY1228" s="144"/>
      <c r="HZ1228" s="144"/>
      <c r="IA1228" s="144"/>
      <c r="IB1228" s="144"/>
      <c r="IC1228" s="144"/>
      <c r="ID1228" s="144"/>
      <c r="IE1228" s="144"/>
      <c r="IF1228" s="144"/>
      <c r="IG1228" s="144"/>
      <c r="IH1228" s="144"/>
      <c r="II1228" s="144"/>
      <c r="IJ1228" s="144"/>
      <c r="IK1228" s="144"/>
      <c r="IL1228" s="144"/>
      <c r="IM1228" s="144"/>
      <c r="IN1228" s="144"/>
      <c r="IO1228" s="144"/>
      <c r="IP1228" s="144"/>
      <c r="IQ1228" s="144"/>
      <c r="IR1228" s="144"/>
      <c r="IS1228" s="144"/>
      <c r="IT1228" s="144"/>
      <c r="IU1228" s="144"/>
      <c r="IV1228" s="144"/>
    </row>
    <row r="1229" spans="1:256" s="145" customFormat="1" ht="17.100000000000001" customHeight="1" x14ac:dyDescent="0.25">
      <c r="A1229" s="421"/>
      <c r="B1229" s="406"/>
      <c r="C1229" s="406"/>
      <c r="D1229" s="406"/>
      <c r="E1229" s="408"/>
      <c r="F1229" s="408"/>
      <c r="G1229" s="142" t="s">
        <v>40</v>
      </c>
      <c r="H1229" s="275">
        <f>H1224+75</f>
        <v>245</v>
      </c>
      <c r="I1229" s="403"/>
      <c r="J1229" s="412"/>
      <c r="K1229" s="144"/>
      <c r="L1229" s="144"/>
      <c r="M1229" s="144"/>
      <c r="N1229" s="144"/>
      <c r="O1229" s="144"/>
      <c r="P1229" s="144"/>
      <c r="Q1229" s="144"/>
      <c r="R1229" s="144"/>
      <c r="S1229" s="144"/>
      <c r="T1229" s="144"/>
      <c r="U1229" s="144"/>
      <c r="V1229" s="144"/>
      <c r="W1229" s="144"/>
      <c r="X1229" s="144"/>
      <c r="Y1229" s="144"/>
      <c r="Z1229" s="144"/>
      <c r="AA1229" s="144"/>
      <c r="AB1229" s="144"/>
      <c r="AC1229" s="144"/>
      <c r="AD1229" s="144"/>
      <c r="AE1229" s="144"/>
      <c r="AF1229" s="144"/>
      <c r="AG1229" s="144"/>
      <c r="AH1229" s="144"/>
      <c r="AI1229" s="144"/>
      <c r="AJ1229" s="144"/>
      <c r="AK1229" s="144"/>
      <c r="AL1229" s="144"/>
      <c r="AM1229" s="144"/>
      <c r="AN1229" s="144"/>
      <c r="AO1229" s="144"/>
      <c r="AP1229" s="144"/>
      <c r="AQ1229" s="144"/>
      <c r="AR1229" s="144"/>
      <c r="AS1229" s="144"/>
      <c r="AT1229" s="144"/>
      <c r="AU1229" s="144"/>
      <c r="AV1229" s="144"/>
      <c r="AW1229" s="144"/>
      <c r="AX1229" s="144"/>
      <c r="AY1229" s="144"/>
      <c r="AZ1229" s="144"/>
      <c r="BA1229" s="144"/>
      <c r="BB1229" s="144"/>
      <c r="BC1229" s="144"/>
      <c r="BD1229" s="144"/>
      <c r="BE1229" s="144"/>
      <c r="BF1229" s="144"/>
      <c r="BG1229" s="144"/>
      <c r="BH1229" s="144"/>
      <c r="BI1229" s="144"/>
      <c r="BJ1229" s="144"/>
      <c r="BK1229" s="144"/>
      <c r="BL1229" s="144"/>
      <c r="BM1229" s="144"/>
      <c r="BN1229" s="144"/>
      <c r="BO1229" s="144"/>
      <c r="BP1229" s="144"/>
      <c r="BQ1229" s="144"/>
      <c r="BR1229" s="144"/>
      <c r="BS1229" s="144"/>
      <c r="BT1229" s="144"/>
      <c r="BU1229" s="144"/>
      <c r="BV1229" s="144"/>
      <c r="BW1229" s="144"/>
      <c r="BX1229" s="144"/>
      <c r="BY1229" s="144"/>
      <c r="BZ1229" s="144"/>
      <c r="CA1229" s="144"/>
      <c r="CB1229" s="144"/>
      <c r="CC1229" s="144"/>
      <c r="CD1229" s="144"/>
      <c r="CE1229" s="144"/>
      <c r="CF1229" s="144"/>
      <c r="CG1229" s="144"/>
      <c r="CH1229" s="144"/>
      <c r="CI1229" s="144"/>
      <c r="CJ1229" s="144"/>
      <c r="CK1229" s="144"/>
      <c r="CL1229" s="144"/>
      <c r="CM1229" s="144"/>
      <c r="CN1229" s="144"/>
      <c r="CO1229" s="144"/>
      <c r="CP1229" s="144"/>
      <c r="CQ1229" s="144"/>
      <c r="CR1229" s="144"/>
      <c r="CS1229" s="144"/>
      <c r="CT1229" s="144"/>
      <c r="CU1229" s="144"/>
      <c r="CV1229" s="144"/>
      <c r="CW1229" s="144"/>
      <c r="CX1229" s="144"/>
      <c r="CY1229" s="144"/>
      <c r="CZ1229" s="144"/>
      <c r="DA1229" s="144"/>
      <c r="DB1229" s="144"/>
      <c r="DC1229" s="144"/>
      <c r="DD1229" s="144"/>
      <c r="DE1229" s="144"/>
      <c r="DF1229" s="144"/>
      <c r="DG1229" s="144"/>
      <c r="DH1229" s="144"/>
      <c r="DI1229" s="144"/>
      <c r="DJ1229" s="144"/>
      <c r="DK1229" s="144"/>
      <c r="DL1229" s="144"/>
      <c r="DM1229" s="144"/>
      <c r="DN1229" s="144"/>
      <c r="DO1229" s="144"/>
      <c r="DP1229" s="144"/>
      <c r="DQ1229" s="144"/>
      <c r="DR1229" s="144"/>
      <c r="DS1229" s="144"/>
      <c r="DT1229" s="144"/>
      <c r="DU1229" s="144"/>
      <c r="DV1229" s="144"/>
      <c r="DW1229" s="144"/>
      <c r="DX1229" s="144"/>
      <c r="DY1229" s="144"/>
      <c r="DZ1229" s="144"/>
      <c r="EA1229" s="144"/>
      <c r="EB1229" s="144"/>
      <c r="EC1229" s="144"/>
      <c r="ED1229" s="144"/>
      <c r="EE1229" s="144"/>
      <c r="EF1229" s="144"/>
      <c r="EG1229" s="144"/>
      <c r="EH1229" s="144"/>
      <c r="EI1229" s="144"/>
      <c r="EJ1229" s="144"/>
      <c r="EK1229" s="144"/>
      <c r="EL1229" s="144"/>
      <c r="EM1229" s="144"/>
      <c r="EN1229" s="144"/>
      <c r="EO1229" s="144"/>
      <c r="EP1229" s="144"/>
      <c r="EQ1229" s="144"/>
      <c r="ER1229" s="144"/>
      <c r="ES1229" s="144"/>
      <c r="ET1229" s="144"/>
      <c r="EU1229" s="144"/>
      <c r="EV1229" s="144"/>
      <c r="EW1229" s="144"/>
      <c r="EX1229" s="144"/>
      <c r="EY1229" s="144"/>
      <c r="EZ1229" s="144"/>
      <c r="FA1229" s="144"/>
      <c r="FB1229" s="144"/>
      <c r="FC1229" s="144"/>
      <c r="FD1229" s="144"/>
      <c r="FE1229" s="144"/>
      <c r="FF1229" s="144"/>
      <c r="FG1229" s="144"/>
      <c r="FH1229" s="144"/>
      <c r="FI1229" s="144"/>
      <c r="FJ1229" s="144"/>
      <c r="FK1229" s="144"/>
      <c r="FL1229" s="144"/>
      <c r="FM1229" s="144"/>
      <c r="FN1229" s="144"/>
      <c r="FO1229" s="144"/>
      <c r="FP1229" s="144"/>
      <c r="FQ1229" s="144"/>
      <c r="FR1229" s="144"/>
      <c r="FS1229" s="144"/>
      <c r="FT1229" s="144"/>
      <c r="FU1229" s="144"/>
      <c r="FV1229" s="144"/>
      <c r="FW1229" s="144"/>
      <c r="FX1229" s="144"/>
      <c r="FY1229" s="144"/>
      <c r="FZ1229" s="144"/>
      <c r="GA1229" s="144"/>
      <c r="GB1229" s="144"/>
      <c r="GC1229" s="144"/>
      <c r="GD1229" s="144"/>
      <c r="GE1229" s="144"/>
      <c r="GF1229" s="144"/>
      <c r="GG1229" s="144"/>
      <c r="GH1229" s="144"/>
      <c r="GI1229" s="144"/>
      <c r="GJ1229" s="144"/>
      <c r="GK1229" s="144"/>
      <c r="GL1229" s="144"/>
      <c r="GM1229" s="144"/>
      <c r="GN1229" s="144"/>
      <c r="GO1229" s="144"/>
      <c r="GP1229" s="144"/>
      <c r="GQ1229" s="144"/>
      <c r="GR1229" s="144"/>
      <c r="GS1229" s="144"/>
      <c r="GT1229" s="144"/>
      <c r="GU1229" s="144"/>
      <c r="GV1229" s="144"/>
      <c r="GW1229" s="144"/>
      <c r="GX1229" s="144"/>
      <c r="GY1229" s="144"/>
      <c r="GZ1229" s="144"/>
      <c r="HA1229" s="144"/>
      <c r="HB1229" s="144"/>
      <c r="HC1229" s="144"/>
      <c r="HD1229" s="144"/>
      <c r="HE1229" s="144"/>
      <c r="HF1229" s="144"/>
      <c r="HG1229" s="144"/>
      <c r="HH1229" s="144"/>
      <c r="HI1229" s="144"/>
      <c r="HJ1229" s="144"/>
      <c r="HK1229" s="144"/>
      <c r="HL1229" s="144"/>
      <c r="HM1229" s="144"/>
      <c r="HN1229" s="144"/>
      <c r="HO1229" s="144"/>
      <c r="HP1229" s="144"/>
      <c r="HQ1229" s="144"/>
      <c r="HR1229" s="144"/>
      <c r="HS1229" s="144"/>
      <c r="HT1229" s="144"/>
      <c r="HU1229" s="144"/>
      <c r="HV1229" s="144"/>
      <c r="HW1229" s="144"/>
      <c r="HX1229" s="144"/>
      <c r="HY1229" s="144"/>
      <c r="HZ1229" s="144"/>
      <c r="IA1229" s="144"/>
      <c r="IB1229" s="144"/>
      <c r="IC1229" s="144"/>
      <c r="ID1229" s="144"/>
      <c r="IE1229" s="144"/>
      <c r="IF1229" s="144"/>
      <c r="IG1229" s="144"/>
      <c r="IH1229" s="144"/>
      <c r="II1229" s="144"/>
      <c r="IJ1229" s="144"/>
      <c r="IK1229" s="144"/>
      <c r="IL1229" s="144"/>
      <c r="IM1229" s="144"/>
      <c r="IN1229" s="144"/>
      <c r="IO1229" s="144"/>
      <c r="IP1229" s="144"/>
      <c r="IQ1229" s="144"/>
      <c r="IR1229" s="144"/>
      <c r="IS1229" s="144"/>
      <c r="IT1229" s="144"/>
      <c r="IU1229" s="144"/>
      <c r="IV1229" s="144"/>
    </row>
    <row r="1230" spans="1:256" s="145" customFormat="1" ht="17.100000000000001" customHeight="1" x14ac:dyDescent="0.25">
      <c r="A1230" s="421"/>
      <c r="B1230" s="406"/>
      <c r="C1230" s="406"/>
      <c r="D1230" s="406"/>
      <c r="E1230" s="408"/>
      <c r="F1230" s="408"/>
      <c r="G1230" s="142" t="s">
        <v>39</v>
      </c>
      <c r="H1230" s="275">
        <f>H1229+70</f>
        <v>315</v>
      </c>
      <c r="I1230" s="403"/>
      <c r="J1230" s="412"/>
      <c r="K1230" s="144"/>
      <c r="L1230" s="144"/>
      <c r="M1230" s="144"/>
      <c r="N1230" s="144"/>
      <c r="O1230" s="144"/>
      <c r="P1230" s="144"/>
      <c r="Q1230" s="144"/>
      <c r="R1230" s="144"/>
      <c r="S1230" s="144"/>
      <c r="T1230" s="144"/>
      <c r="U1230" s="144"/>
      <c r="V1230" s="144"/>
      <c r="W1230" s="144"/>
      <c r="X1230" s="144"/>
      <c r="Y1230" s="144"/>
      <c r="Z1230" s="144"/>
      <c r="AA1230" s="144"/>
      <c r="AB1230" s="144"/>
      <c r="AC1230" s="144"/>
      <c r="AD1230" s="144"/>
      <c r="AE1230" s="144"/>
      <c r="AF1230" s="144"/>
      <c r="AG1230" s="144"/>
      <c r="AH1230" s="144"/>
      <c r="AI1230" s="144"/>
      <c r="AJ1230" s="144"/>
      <c r="AK1230" s="144"/>
      <c r="AL1230" s="144"/>
      <c r="AM1230" s="144"/>
      <c r="AN1230" s="144"/>
      <c r="AO1230" s="144"/>
      <c r="AP1230" s="144"/>
      <c r="AQ1230" s="144"/>
      <c r="AR1230" s="144"/>
      <c r="AS1230" s="144"/>
      <c r="AT1230" s="144"/>
      <c r="AU1230" s="144"/>
      <c r="AV1230" s="144"/>
      <c r="AW1230" s="144"/>
      <c r="AX1230" s="144"/>
      <c r="AY1230" s="144"/>
      <c r="AZ1230" s="144"/>
      <c r="BA1230" s="144"/>
      <c r="BB1230" s="144"/>
      <c r="BC1230" s="144"/>
      <c r="BD1230" s="144"/>
      <c r="BE1230" s="144"/>
      <c r="BF1230" s="144"/>
      <c r="BG1230" s="144"/>
      <c r="BH1230" s="144"/>
      <c r="BI1230" s="144"/>
      <c r="BJ1230" s="144"/>
      <c r="BK1230" s="144"/>
      <c r="BL1230" s="144"/>
      <c r="BM1230" s="144"/>
      <c r="BN1230" s="144"/>
      <c r="BO1230" s="144"/>
      <c r="BP1230" s="144"/>
      <c r="BQ1230" s="144"/>
      <c r="BR1230" s="144"/>
      <c r="BS1230" s="144"/>
      <c r="BT1230" s="144"/>
      <c r="BU1230" s="144"/>
      <c r="BV1230" s="144"/>
      <c r="BW1230" s="144"/>
      <c r="BX1230" s="144"/>
      <c r="BY1230" s="144"/>
      <c r="BZ1230" s="144"/>
      <c r="CA1230" s="144"/>
      <c r="CB1230" s="144"/>
      <c r="CC1230" s="144"/>
      <c r="CD1230" s="144"/>
      <c r="CE1230" s="144"/>
      <c r="CF1230" s="144"/>
      <c r="CG1230" s="144"/>
      <c r="CH1230" s="144"/>
      <c r="CI1230" s="144"/>
      <c r="CJ1230" s="144"/>
      <c r="CK1230" s="144"/>
      <c r="CL1230" s="144"/>
      <c r="CM1230" s="144"/>
      <c r="CN1230" s="144"/>
      <c r="CO1230" s="144"/>
      <c r="CP1230" s="144"/>
      <c r="CQ1230" s="144"/>
      <c r="CR1230" s="144"/>
      <c r="CS1230" s="144"/>
      <c r="CT1230" s="144"/>
      <c r="CU1230" s="144"/>
      <c r="CV1230" s="144"/>
      <c r="CW1230" s="144"/>
      <c r="CX1230" s="144"/>
      <c r="CY1230" s="144"/>
      <c r="CZ1230" s="144"/>
      <c r="DA1230" s="144"/>
      <c r="DB1230" s="144"/>
      <c r="DC1230" s="144"/>
      <c r="DD1230" s="144"/>
      <c r="DE1230" s="144"/>
      <c r="DF1230" s="144"/>
      <c r="DG1230" s="144"/>
      <c r="DH1230" s="144"/>
      <c r="DI1230" s="144"/>
      <c r="DJ1230" s="144"/>
      <c r="DK1230" s="144"/>
      <c r="DL1230" s="144"/>
      <c r="DM1230" s="144"/>
      <c r="DN1230" s="144"/>
      <c r="DO1230" s="144"/>
      <c r="DP1230" s="144"/>
      <c r="DQ1230" s="144"/>
      <c r="DR1230" s="144"/>
      <c r="DS1230" s="144"/>
      <c r="DT1230" s="144"/>
      <c r="DU1230" s="144"/>
      <c r="DV1230" s="144"/>
      <c r="DW1230" s="144"/>
      <c r="DX1230" s="144"/>
      <c r="DY1230" s="144"/>
      <c r="DZ1230" s="144"/>
      <c r="EA1230" s="144"/>
      <c r="EB1230" s="144"/>
      <c r="EC1230" s="144"/>
      <c r="ED1230" s="144"/>
      <c r="EE1230" s="144"/>
      <c r="EF1230" s="144"/>
      <c r="EG1230" s="144"/>
      <c r="EH1230" s="144"/>
      <c r="EI1230" s="144"/>
      <c r="EJ1230" s="144"/>
      <c r="EK1230" s="144"/>
      <c r="EL1230" s="144"/>
      <c r="EM1230" s="144"/>
      <c r="EN1230" s="144"/>
      <c r="EO1230" s="144"/>
      <c r="EP1230" s="144"/>
      <c r="EQ1230" s="144"/>
      <c r="ER1230" s="144"/>
      <c r="ES1230" s="144"/>
      <c r="ET1230" s="144"/>
      <c r="EU1230" s="144"/>
      <c r="EV1230" s="144"/>
      <c r="EW1230" s="144"/>
      <c r="EX1230" s="144"/>
      <c r="EY1230" s="144"/>
      <c r="EZ1230" s="144"/>
      <c r="FA1230" s="144"/>
      <c r="FB1230" s="144"/>
      <c r="FC1230" s="144"/>
      <c r="FD1230" s="144"/>
      <c r="FE1230" s="144"/>
      <c r="FF1230" s="144"/>
      <c r="FG1230" s="144"/>
      <c r="FH1230" s="144"/>
      <c r="FI1230" s="144"/>
      <c r="FJ1230" s="144"/>
      <c r="FK1230" s="144"/>
      <c r="FL1230" s="144"/>
      <c r="FM1230" s="144"/>
      <c r="FN1230" s="144"/>
      <c r="FO1230" s="144"/>
      <c r="FP1230" s="144"/>
      <c r="FQ1230" s="144"/>
      <c r="FR1230" s="144"/>
      <c r="FS1230" s="144"/>
      <c r="FT1230" s="144"/>
      <c r="FU1230" s="144"/>
      <c r="FV1230" s="144"/>
      <c r="FW1230" s="144"/>
      <c r="FX1230" s="144"/>
      <c r="FY1230" s="144"/>
      <c r="FZ1230" s="144"/>
      <c r="GA1230" s="144"/>
      <c r="GB1230" s="144"/>
      <c r="GC1230" s="144"/>
      <c r="GD1230" s="144"/>
      <c r="GE1230" s="144"/>
      <c r="GF1230" s="144"/>
      <c r="GG1230" s="144"/>
      <c r="GH1230" s="144"/>
      <c r="GI1230" s="144"/>
      <c r="GJ1230" s="144"/>
      <c r="GK1230" s="144"/>
      <c r="GL1230" s="144"/>
      <c r="GM1230" s="144"/>
      <c r="GN1230" s="144"/>
      <c r="GO1230" s="144"/>
      <c r="GP1230" s="144"/>
      <c r="GQ1230" s="144"/>
      <c r="GR1230" s="144"/>
      <c r="GS1230" s="144"/>
      <c r="GT1230" s="144"/>
      <c r="GU1230" s="144"/>
      <c r="GV1230" s="144"/>
      <c r="GW1230" s="144"/>
      <c r="GX1230" s="144"/>
      <c r="GY1230" s="144"/>
      <c r="GZ1230" s="144"/>
      <c r="HA1230" s="144"/>
      <c r="HB1230" s="144"/>
      <c r="HC1230" s="144"/>
      <c r="HD1230" s="144"/>
      <c r="HE1230" s="144"/>
      <c r="HF1230" s="144"/>
      <c r="HG1230" s="144"/>
      <c r="HH1230" s="144"/>
      <c r="HI1230" s="144"/>
      <c r="HJ1230" s="144"/>
      <c r="HK1230" s="144"/>
      <c r="HL1230" s="144"/>
      <c r="HM1230" s="144"/>
      <c r="HN1230" s="144"/>
      <c r="HO1230" s="144"/>
      <c r="HP1230" s="144"/>
      <c r="HQ1230" s="144"/>
      <c r="HR1230" s="144"/>
      <c r="HS1230" s="144"/>
      <c r="HT1230" s="144"/>
      <c r="HU1230" s="144"/>
      <c r="HV1230" s="144"/>
      <c r="HW1230" s="144"/>
      <c r="HX1230" s="144"/>
      <c r="HY1230" s="144"/>
      <c r="HZ1230" s="144"/>
      <c r="IA1230" s="144"/>
      <c r="IB1230" s="144"/>
      <c r="IC1230" s="144"/>
      <c r="ID1230" s="144"/>
      <c r="IE1230" s="144"/>
      <c r="IF1230" s="144"/>
      <c r="IG1230" s="144"/>
      <c r="IH1230" s="144"/>
      <c r="II1230" s="144"/>
      <c r="IJ1230" s="144"/>
      <c r="IK1230" s="144"/>
      <c r="IL1230" s="144"/>
      <c r="IM1230" s="144"/>
      <c r="IN1230" s="144"/>
      <c r="IO1230" s="144"/>
      <c r="IP1230" s="144"/>
      <c r="IQ1230" s="144"/>
      <c r="IR1230" s="144"/>
      <c r="IS1230" s="144"/>
      <c r="IT1230" s="144"/>
      <c r="IU1230" s="144"/>
      <c r="IV1230" s="144"/>
    </row>
    <row r="1231" spans="1:256" s="145" customFormat="1" ht="17.100000000000001" customHeight="1" thickBot="1" x14ac:dyDescent="0.3">
      <c r="A1231" s="421"/>
      <c r="B1231" s="406"/>
      <c r="C1231" s="406"/>
      <c r="D1231" s="406"/>
      <c r="E1231" s="409"/>
      <c r="F1231" s="409"/>
      <c r="G1231" s="146" t="s">
        <v>41</v>
      </c>
      <c r="H1231" s="275">
        <v>232.75</v>
      </c>
      <c r="I1231" s="403"/>
      <c r="J1231" s="412"/>
      <c r="K1231" s="144"/>
      <c r="L1231" s="144"/>
      <c r="M1231" s="144"/>
      <c r="N1231" s="144"/>
      <c r="O1231" s="144"/>
      <c r="P1231" s="144"/>
      <c r="Q1231" s="144"/>
      <c r="R1231" s="144"/>
      <c r="S1231" s="144"/>
      <c r="T1231" s="144"/>
      <c r="U1231" s="144"/>
      <c r="V1231" s="144"/>
      <c r="W1231" s="144"/>
      <c r="X1231" s="144"/>
      <c r="Y1231" s="144"/>
      <c r="Z1231" s="144"/>
      <c r="AA1231" s="144"/>
      <c r="AB1231" s="144"/>
      <c r="AC1231" s="144"/>
      <c r="AD1231" s="144"/>
      <c r="AE1231" s="144"/>
      <c r="AF1231" s="144"/>
      <c r="AG1231" s="144"/>
      <c r="AH1231" s="144"/>
      <c r="AI1231" s="144"/>
      <c r="AJ1231" s="144"/>
      <c r="AK1231" s="144"/>
      <c r="AL1231" s="144"/>
      <c r="AM1231" s="144"/>
      <c r="AN1231" s="144"/>
      <c r="AO1231" s="144"/>
      <c r="AP1231" s="144"/>
      <c r="AQ1231" s="144"/>
      <c r="AR1231" s="144"/>
      <c r="AS1231" s="144"/>
      <c r="AT1231" s="144"/>
      <c r="AU1231" s="144"/>
      <c r="AV1231" s="144"/>
      <c r="AW1231" s="144"/>
      <c r="AX1231" s="144"/>
      <c r="AY1231" s="144"/>
      <c r="AZ1231" s="144"/>
      <c r="BA1231" s="144"/>
      <c r="BB1231" s="144"/>
      <c r="BC1231" s="144"/>
      <c r="BD1231" s="144"/>
      <c r="BE1231" s="144"/>
      <c r="BF1231" s="144"/>
      <c r="BG1231" s="144"/>
      <c r="BH1231" s="144"/>
      <c r="BI1231" s="144"/>
      <c r="BJ1231" s="144"/>
      <c r="BK1231" s="144"/>
      <c r="BL1231" s="144"/>
      <c r="BM1231" s="144"/>
      <c r="BN1231" s="144"/>
      <c r="BO1231" s="144"/>
      <c r="BP1231" s="144"/>
      <c r="BQ1231" s="144"/>
      <c r="BR1231" s="144"/>
      <c r="BS1231" s="144"/>
      <c r="BT1231" s="144"/>
      <c r="BU1231" s="144"/>
      <c r="BV1231" s="144"/>
      <c r="BW1231" s="144"/>
      <c r="BX1231" s="144"/>
      <c r="BY1231" s="144"/>
      <c r="BZ1231" s="144"/>
      <c r="CA1231" s="144"/>
      <c r="CB1231" s="144"/>
      <c r="CC1231" s="144"/>
      <c r="CD1231" s="144"/>
      <c r="CE1231" s="144"/>
      <c r="CF1231" s="144"/>
      <c r="CG1231" s="144"/>
      <c r="CH1231" s="144"/>
      <c r="CI1231" s="144"/>
      <c r="CJ1231" s="144"/>
      <c r="CK1231" s="144"/>
      <c r="CL1231" s="144"/>
      <c r="CM1231" s="144"/>
      <c r="CN1231" s="144"/>
      <c r="CO1231" s="144"/>
      <c r="CP1231" s="144"/>
      <c r="CQ1231" s="144"/>
      <c r="CR1231" s="144"/>
      <c r="CS1231" s="144"/>
      <c r="CT1231" s="144"/>
      <c r="CU1231" s="144"/>
      <c r="CV1231" s="144"/>
      <c r="CW1231" s="144"/>
      <c r="CX1231" s="144"/>
      <c r="CY1231" s="144"/>
      <c r="CZ1231" s="144"/>
      <c r="DA1231" s="144"/>
      <c r="DB1231" s="144"/>
      <c r="DC1231" s="144"/>
      <c r="DD1231" s="144"/>
      <c r="DE1231" s="144"/>
      <c r="DF1231" s="144"/>
      <c r="DG1231" s="144"/>
      <c r="DH1231" s="144"/>
      <c r="DI1231" s="144"/>
      <c r="DJ1231" s="144"/>
      <c r="DK1231" s="144"/>
      <c r="DL1231" s="144"/>
      <c r="DM1231" s="144"/>
      <c r="DN1231" s="144"/>
      <c r="DO1231" s="144"/>
      <c r="DP1231" s="144"/>
      <c r="DQ1231" s="144"/>
      <c r="DR1231" s="144"/>
      <c r="DS1231" s="144"/>
      <c r="DT1231" s="144"/>
      <c r="DU1231" s="144"/>
      <c r="DV1231" s="144"/>
      <c r="DW1231" s="144"/>
      <c r="DX1231" s="144"/>
      <c r="DY1231" s="144"/>
      <c r="DZ1231" s="144"/>
      <c r="EA1231" s="144"/>
      <c r="EB1231" s="144"/>
      <c r="EC1231" s="144"/>
      <c r="ED1231" s="144"/>
      <c r="EE1231" s="144"/>
      <c r="EF1231" s="144"/>
      <c r="EG1231" s="144"/>
      <c r="EH1231" s="144"/>
      <c r="EI1231" s="144"/>
      <c r="EJ1231" s="144"/>
      <c r="EK1231" s="144"/>
      <c r="EL1231" s="144"/>
      <c r="EM1231" s="144"/>
      <c r="EN1231" s="144"/>
      <c r="EO1231" s="144"/>
      <c r="EP1231" s="144"/>
      <c r="EQ1231" s="144"/>
      <c r="ER1231" s="144"/>
      <c r="ES1231" s="144"/>
      <c r="ET1231" s="144"/>
      <c r="EU1231" s="144"/>
      <c r="EV1231" s="144"/>
      <c r="EW1231" s="144"/>
      <c r="EX1231" s="144"/>
      <c r="EY1231" s="144"/>
      <c r="EZ1231" s="144"/>
      <c r="FA1231" s="144"/>
      <c r="FB1231" s="144"/>
      <c r="FC1231" s="144"/>
      <c r="FD1231" s="144"/>
      <c r="FE1231" s="144"/>
      <c r="FF1231" s="144"/>
      <c r="FG1231" s="144"/>
      <c r="FH1231" s="144"/>
      <c r="FI1231" s="144"/>
      <c r="FJ1231" s="144"/>
      <c r="FK1231" s="144"/>
      <c r="FL1231" s="144"/>
      <c r="FM1231" s="144"/>
      <c r="FN1231" s="144"/>
      <c r="FO1231" s="144"/>
      <c r="FP1231" s="144"/>
      <c r="FQ1231" s="144"/>
      <c r="FR1231" s="144"/>
      <c r="FS1231" s="144"/>
      <c r="FT1231" s="144"/>
      <c r="FU1231" s="144"/>
      <c r="FV1231" s="144"/>
      <c r="FW1231" s="144"/>
      <c r="FX1231" s="144"/>
      <c r="FY1231" s="144"/>
      <c r="FZ1231" s="144"/>
      <c r="GA1231" s="144"/>
      <c r="GB1231" s="144"/>
      <c r="GC1231" s="144"/>
      <c r="GD1231" s="144"/>
      <c r="GE1231" s="144"/>
      <c r="GF1231" s="144"/>
      <c r="GG1231" s="144"/>
      <c r="GH1231" s="144"/>
      <c r="GI1231" s="144"/>
      <c r="GJ1231" s="144"/>
      <c r="GK1231" s="144"/>
      <c r="GL1231" s="144"/>
      <c r="GM1231" s="144"/>
      <c r="GN1231" s="144"/>
      <c r="GO1231" s="144"/>
      <c r="GP1231" s="144"/>
      <c r="GQ1231" s="144"/>
      <c r="GR1231" s="144"/>
      <c r="GS1231" s="144"/>
      <c r="GT1231" s="144"/>
      <c r="GU1231" s="144"/>
      <c r="GV1231" s="144"/>
      <c r="GW1231" s="144"/>
      <c r="GX1231" s="144"/>
      <c r="GY1231" s="144"/>
      <c r="GZ1231" s="144"/>
      <c r="HA1231" s="144"/>
      <c r="HB1231" s="144"/>
      <c r="HC1231" s="144"/>
      <c r="HD1231" s="144"/>
      <c r="HE1231" s="144"/>
      <c r="HF1231" s="144"/>
      <c r="HG1231" s="144"/>
      <c r="HH1231" s="144"/>
      <c r="HI1231" s="144"/>
      <c r="HJ1231" s="144"/>
      <c r="HK1231" s="144"/>
      <c r="HL1231" s="144"/>
      <c r="HM1231" s="144"/>
      <c r="HN1231" s="144"/>
      <c r="HO1231" s="144"/>
      <c r="HP1231" s="144"/>
      <c r="HQ1231" s="144"/>
      <c r="HR1231" s="144"/>
      <c r="HS1231" s="144"/>
      <c r="HT1231" s="144"/>
      <c r="HU1231" s="144"/>
      <c r="HV1231" s="144"/>
      <c r="HW1231" s="144"/>
      <c r="HX1231" s="144"/>
      <c r="HY1231" s="144"/>
      <c r="HZ1231" s="144"/>
      <c r="IA1231" s="144"/>
      <c r="IB1231" s="144"/>
      <c r="IC1231" s="144"/>
      <c r="ID1231" s="144"/>
      <c r="IE1231" s="144"/>
      <c r="IF1231" s="144"/>
      <c r="IG1231" s="144"/>
      <c r="IH1231" s="144"/>
      <c r="II1231" s="144"/>
      <c r="IJ1231" s="144"/>
      <c r="IK1231" s="144"/>
      <c r="IL1231" s="144"/>
      <c r="IM1231" s="144"/>
      <c r="IN1231" s="144"/>
      <c r="IO1231" s="144"/>
      <c r="IP1231" s="144"/>
      <c r="IQ1231" s="144"/>
      <c r="IR1231" s="144"/>
      <c r="IS1231" s="144"/>
      <c r="IT1231" s="144"/>
      <c r="IU1231" s="144"/>
      <c r="IV1231" s="144"/>
    </row>
    <row r="1232" spans="1:256" s="145" customFormat="1" ht="17.100000000000001" customHeight="1" x14ac:dyDescent="0.25">
      <c r="A1232" s="421"/>
      <c r="B1232" s="406"/>
      <c r="C1232" s="406"/>
      <c r="D1232" s="406"/>
      <c r="E1232" s="419">
        <f>F1227+1</f>
        <v>43101</v>
      </c>
      <c r="F1232" s="419">
        <v>43102</v>
      </c>
      <c r="G1232" s="147" t="s">
        <v>154</v>
      </c>
      <c r="H1232" s="274">
        <f>H1234/2</f>
        <v>85</v>
      </c>
      <c r="I1232" s="403"/>
      <c r="J1232" s="412"/>
      <c r="K1232" s="144"/>
      <c r="L1232" s="144"/>
      <c r="M1232" s="144"/>
      <c r="N1232" s="144"/>
      <c r="O1232" s="144"/>
      <c r="P1232" s="144"/>
      <c r="Q1232" s="144"/>
      <c r="R1232" s="144"/>
      <c r="S1232" s="144"/>
      <c r="T1232" s="144"/>
      <c r="U1232" s="144"/>
      <c r="V1232" s="144"/>
      <c r="W1232" s="144"/>
      <c r="X1232" s="144"/>
      <c r="Y1232" s="144"/>
      <c r="Z1232" s="144"/>
      <c r="AA1232" s="144"/>
      <c r="AB1232" s="144"/>
      <c r="AC1232" s="144"/>
      <c r="AD1232" s="144"/>
      <c r="AE1232" s="144"/>
      <c r="AF1232" s="144"/>
      <c r="AG1232" s="144"/>
      <c r="AH1232" s="144"/>
      <c r="AI1232" s="144"/>
      <c r="AJ1232" s="144"/>
      <c r="AK1232" s="144"/>
      <c r="AL1232" s="144"/>
      <c r="AM1232" s="144"/>
      <c r="AN1232" s="144"/>
      <c r="AO1232" s="144"/>
      <c r="AP1232" s="144"/>
      <c r="AQ1232" s="144"/>
      <c r="AR1232" s="144"/>
      <c r="AS1232" s="144"/>
      <c r="AT1232" s="144"/>
      <c r="AU1232" s="144"/>
      <c r="AV1232" s="144"/>
      <c r="AW1232" s="144"/>
      <c r="AX1232" s="144"/>
      <c r="AY1232" s="144"/>
      <c r="AZ1232" s="144"/>
      <c r="BA1232" s="144"/>
      <c r="BB1232" s="144"/>
      <c r="BC1232" s="144"/>
      <c r="BD1232" s="144"/>
      <c r="BE1232" s="144"/>
      <c r="BF1232" s="144"/>
      <c r="BG1232" s="144"/>
      <c r="BH1232" s="144"/>
      <c r="BI1232" s="144"/>
      <c r="BJ1232" s="144"/>
      <c r="BK1232" s="144"/>
      <c r="BL1232" s="144"/>
      <c r="BM1232" s="144"/>
      <c r="BN1232" s="144"/>
      <c r="BO1232" s="144"/>
      <c r="BP1232" s="144"/>
      <c r="BQ1232" s="144"/>
      <c r="BR1232" s="144"/>
      <c r="BS1232" s="144"/>
      <c r="BT1232" s="144"/>
      <c r="BU1232" s="144"/>
      <c r="BV1232" s="144"/>
      <c r="BW1232" s="144"/>
      <c r="BX1232" s="144"/>
      <c r="BY1232" s="144"/>
      <c r="BZ1232" s="144"/>
      <c r="CA1232" s="144"/>
      <c r="CB1232" s="144"/>
      <c r="CC1232" s="144"/>
      <c r="CD1232" s="144"/>
      <c r="CE1232" s="144"/>
      <c r="CF1232" s="144"/>
      <c r="CG1232" s="144"/>
      <c r="CH1232" s="144"/>
      <c r="CI1232" s="144"/>
      <c r="CJ1232" s="144"/>
      <c r="CK1232" s="144"/>
      <c r="CL1232" s="144"/>
      <c r="CM1232" s="144"/>
      <c r="CN1232" s="144"/>
      <c r="CO1232" s="144"/>
      <c r="CP1232" s="144"/>
      <c r="CQ1232" s="144"/>
      <c r="CR1232" s="144"/>
      <c r="CS1232" s="144"/>
      <c r="CT1232" s="144"/>
      <c r="CU1232" s="144"/>
      <c r="CV1232" s="144"/>
      <c r="CW1232" s="144"/>
      <c r="CX1232" s="144"/>
      <c r="CY1232" s="144"/>
      <c r="CZ1232" s="144"/>
      <c r="DA1232" s="144"/>
      <c r="DB1232" s="144"/>
      <c r="DC1232" s="144"/>
      <c r="DD1232" s="144"/>
      <c r="DE1232" s="144"/>
      <c r="DF1232" s="144"/>
      <c r="DG1232" s="144"/>
      <c r="DH1232" s="144"/>
      <c r="DI1232" s="144"/>
      <c r="DJ1232" s="144"/>
      <c r="DK1232" s="144"/>
      <c r="DL1232" s="144"/>
      <c r="DM1232" s="144"/>
      <c r="DN1232" s="144"/>
      <c r="DO1232" s="144"/>
      <c r="DP1232" s="144"/>
      <c r="DQ1232" s="144"/>
      <c r="DR1232" s="144"/>
      <c r="DS1232" s="144"/>
      <c r="DT1232" s="144"/>
      <c r="DU1232" s="144"/>
      <c r="DV1232" s="144"/>
      <c r="DW1232" s="144"/>
      <c r="DX1232" s="144"/>
      <c r="DY1232" s="144"/>
      <c r="DZ1232" s="144"/>
      <c r="EA1232" s="144"/>
      <c r="EB1232" s="144"/>
      <c r="EC1232" s="144"/>
      <c r="ED1232" s="144"/>
      <c r="EE1232" s="144"/>
      <c r="EF1232" s="144"/>
      <c r="EG1232" s="144"/>
      <c r="EH1232" s="144"/>
      <c r="EI1232" s="144"/>
      <c r="EJ1232" s="144"/>
      <c r="EK1232" s="144"/>
      <c r="EL1232" s="144"/>
      <c r="EM1232" s="144"/>
      <c r="EN1232" s="144"/>
      <c r="EO1232" s="144"/>
      <c r="EP1232" s="144"/>
      <c r="EQ1232" s="144"/>
      <c r="ER1232" s="144"/>
      <c r="ES1232" s="144"/>
      <c r="ET1232" s="144"/>
      <c r="EU1232" s="144"/>
      <c r="EV1232" s="144"/>
      <c r="EW1232" s="144"/>
      <c r="EX1232" s="144"/>
      <c r="EY1232" s="144"/>
      <c r="EZ1232" s="144"/>
      <c r="FA1232" s="144"/>
      <c r="FB1232" s="144"/>
      <c r="FC1232" s="144"/>
      <c r="FD1232" s="144"/>
      <c r="FE1232" s="144"/>
      <c r="FF1232" s="144"/>
      <c r="FG1232" s="144"/>
      <c r="FH1232" s="144"/>
      <c r="FI1232" s="144"/>
      <c r="FJ1232" s="144"/>
      <c r="FK1232" s="144"/>
      <c r="FL1232" s="144"/>
      <c r="FM1232" s="144"/>
      <c r="FN1232" s="144"/>
      <c r="FO1232" s="144"/>
      <c r="FP1232" s="144"/>
      <c r="FQ1232" s="144"/>
      <c r="FR1232" s="144"/>
      <c r="FS1232" s="144"/>
      <c r="FT1232" s="144"/>
      <c r="FU1232" s="144"/>
      <c r="FV1232" s="144"/>
      <c r="FW1232" s="144"/>
      <c r="FX1232" s="144"/>
      <c r="FY1232" s="144"/>
      <c r="FZ1232" s="144"/>
      <c r="GA1232" s="144"/>
      <c r="GB1232" s="144"/>
      <c r="GC1232" s="144"/>
      <c r="GD1232" s="144"/>
      <c r="GE1232" s="144"/>
      <c r="GF1232" s="144"/>
      <c r="GG1232" s="144"/>
      <c r="GH1232" s="144"/>
      <c r="GI1232" s="144"/>
      <c r="GJ1232" s="144"/>
      <c r="GK1232" s="144"/>
      <c r="GL1232" s="144"/>
      <c r="GM1232" s="144"/>
      <c r="GN1232" s="144"/>
      <c r="GO1232" s="144"/>
      <c r="GP1232" s="144"/>
      <c r="GQ1232" s="144"/>
      <c r="GR1232" s="144"/>
      <c r="GS1232" s="144"/>
      <c r="GT1232" s="144"/>
      <c r="GU1232" s="144"/>
      <c r="GV1232" s="144"/>
      <c r="GW1232" s="144"/>
      <c r="GX1232" s="144"/>
      <c r="GY1232" s="144"/>
      <c r="GZ1232" s="144"/>
      <c r="HA1232" s="144"/>
      <c r="HB1232" s="144"/>
      <c r="HC1232" s="144"/>
      <c r="HD1232" s="144"/>
      <c r="HE1232" s="144"/>
      <c r="HF1232" s="144"/>
      <c r="HG1232" s="144"/>
      <c r="HH1232" s="144"/>
      <c r="HI1232" s="144"/>
      <c r="HJ1232" s="144"/>
      <c r="HK1232" s="144"/>
      <c r="HL1232" s="144"/>
      <c r="HM1232" s="144"/>
      <c r="HN1232" s="144"/>
      <c r="HO1232" s="144"/>
      <c r="HP1232" s="144"/>
      <c r="HQ1232" s="144"/>
      <c r="HR1232" s="144"/>
      <c r="HS1232" s="144"/>
      <c r="HT1232" s="144"/>
      <c r="HU1232" s="144"/>
      <c r="HV1232" s="144"/>
      <c r="HW1232" s="144"/>
      <c r="HX1232" s="144"/>
      <c r="HY1232" s="144"/>
      <c r="HZ1232" s="144"/>
      <c r="IA1232" s="144"/>
      <c r="IB1232" s="144"/>
      <c r="IC1232" s="144"/>
      <c r="ID1232" s="144"/>
      <c r="IE1232" s="144"/>
      <c r="IF1232" s="144"/>
      <c r="IG1232" s="144"/>
      <c r="IH1232" s="144"/>
      <c r="II1232" s="144"/>
      <c r="IJ1232" s="144"/>
      <c r="IK1232" s="144"/>
      <c r="IL1232" s="144"/>
      <c r="IM1232" s="144"/>
      <c r="IN1232" s="144"/>
      <c r="IO1232" s="144"/>
      <c r="IP1232" s="144"/>
      <c r="IQ1232" s="144"/>
      <c r="IR1232" s="144"/>
      <c r="IS1232" s="144"/>
      <c r="IT1232" s="144"/>
      <c r="IU1232" s="144"/>
      <c r="IV1232" s="144"/>
    </row>
    <row r="1233" spans="1:256" s="145" customFormat="1" ht="17.100000000000001" customHeight="1" x14ac:dyDescent="0.25">
      <c r="A1233" s="421"/>
      <c r="B1233" s="406"/>
      <c r="C1233" s="406"/>
      <c r="D1233" s="406"/>
      <c r="E1233" s="408"/>
      <c r="F1233" s="408"/>
      <c r="G1233" s="142" t="s">
        <v>153</v>
      </c>
      <c r="H1233" s="271" t="e">
        <v>#N/A</v>
      </c>
      <c r="I1233" s="403"/>
      <c r="J1233" s="412"/>
      <c r="K1233" s="144"/>
      <c r="L1233" s="144"/>
      <c r="M1233" s="144"/>
      <c r="N1233" s="144"/>
      <c r="O1233" s="144"/>
      <c r="P1233" s="144"/>
      <c r="Q1233" s="144"/>
      <c r="R1233" s="144"/>
      <c r="S1233" s="144"/>
      <c r="T1233" s="144"/>
      <c r="U1233" s="144"/>
      <c r="V1233" s="144"/>
      <c r="W1233" s="144"/>
      <c r="X1233" s="144"/>
      <c r="Y1233" s="144"/>
      <c r="Z1233" s="144"/>
      <c r="AA1233" s="144"/>
      <c r="AB1233" s="144"/>
      <c r="AC1233" s="144"/>
      <c r="AD1233" s="144"/>
      <c r="AE1233" s="144"/>
      <c r="AF1233" s="144"/>
      <c r="AG1233" s="144"/>
      <c r="AH1233" s="144"/>
      <c r="AI1233" s="144"/>
      <c r="AJ1233" s="144"/>
      <c r="AK1233" s="144"/>
      <c r="AL1233" s="144"/>
      <c r="AM1233" s="144"/>
      <c r="AN1233" s="144"/>
      <c r="AO1233" s="144"/>
      <c r="AP1233" s="144"/>
      <c r="AQ1233" s="144"/>
      <c r="AR1233" s="144"/>
      <c r="AS1233" s="144"/>
      <c r="AT1233" s="144"/>
      <c r="AU1233" s="144"/>
      <c r="AV1233" s="144"/>
      <c r="AW1233" s="144"/>
      <c r="AX1233" s="144"/>
      <c r="AY1233" s="144"/>
      <c r="AZ1233" s="144"/>
      <c r="BA1233" s="144"/>
      <c r="BB1233" s="144"/>
      <c r="BC1233" s="144"/>
      <c r="BD1233" s="144"/>
      <c r="BE1233" s="144"/>
      <c r="BF1233" s="144"/>
      <c r="BG1233" s="144"/>
      <c r="BH1233" s="144"/>
      <c r="BI1233" s="144"/>
      <c r="BJ1233" s="144"/>
      <c r="BK1233" s="144"/>
      <c r="BL1233" s="144"/>
      <c r="BM1233" s="144"/>
      <c r="BN1233" s="144"/>
      <c r="BO1233" s="144"/>
      <c r="BP1233" s="144"/>
      <c r="BQ1233" s="144"/>
      <c r="BR1233" s="144"/>
      <c r="BS1233" s="144"/>
      <c r="BT1233" s="144"/>
      <c r="BU1233" s="144"/>
      <c r="BV1233" s="144"/>
      <c r="BW1233" s="144"/>
      <c r="BX1233" s="144"/>
      <c r="BY1233" s="144"/>
      <c r="BZ1233" s="144"/>
      <c r="CA1233" s="144"/>
      <c r="CB1233" s="144"/>
      <c r="CC1233" s="144"/>
      <c r="CD1233" s="144"/>
      <c r="CE1233" s="144"/>
      <c r="CF1233" s="144"/>
      <c r="CG1233" s="144"/>
      <c r="CH1233" s="144"/>
      <c r="CI1233" s="144"/>
      <c r="CJ1233" s="144"/>
      <c r="CK1233" s="144"/>
      <c r="CL1233" s="144"/>
      <c r="CM1233" s="144"/>
      <c r="CN1233" s="144"/>
      <c r="CO1233" s="144"/>
      <c r="CP1233" s="144"/>
      <c r="CQ1233" s="144"/>
      <c r="CR1233" s="144"/>
      <c r="CS1233" s="144"/>
      <c r="CT1233" s="144"/>
      <c r="CU1233" s="144"/>
      <c r="CV1233" s="144"/>
      <c r="CW1233" s="144"/>
      <c r="CX1233" s="144"/>
      <c r="CY1233" s="144"/>
      <c r="CZ1233" s="144"/>
      <c r="DA1233" s="144"/>
      <c r="DB1233" s="144"/>
      <c r="DC1233" s="144"/>
      <c r="DD1233" s="144"/>
      <c r="DE1233" s="144"/>
      <c r="DF1233" s="144"/>
      <c r="DG1233" s="144"/>
      <c r="DH1233" s="144"/>
      <c r="DI1233" s="144"/>
      <c r="DJ1233" s="144"/>
      <c r="DK1233" s="144"/>
      <c r="DL1233" s="144"/>
      <c r="DM1233" s="144"/>
      <c r="DN1233" s="144"/>
      <c r="DO1233" s="144"/>
      <c r="DP1233" s="144"/>
      <c r="DQ1233" s="144"/>
      <c r="DR1233" s="144"/>
      <c r="DS1233" s="144"/>
      <c r="DT1233" s="144"/>
      <c r="DU1233" s="144"/>
      <c r="DV1233" s="144"/>
      <c r="DW1233" s="144"/>
      <c r="DX1233" s="144"/>
      <c r="DY1233" s="144"/>
      <c r="DZ1233" s="144"/>
      <c r="EA1233" s="144"/>
      <c r="EB1233" s="144"/>
      <c r="EC1233" s="144"/>
      <c r="ED1233" s="144"/>
      <c r="EE1233" s="144"/>
      <c r="EF1233" s="144"/>
      <c r="EG1233" s="144"/>
      <c r="EH1233" s="144"/>
      <c r="EI1233" s="144"/>
      <c r="EJ1233" s="144"/>
      <c r="EK1233" s="144"/>
      <c r="EL1233" s="144"/>
      <c r="EM1233" s="144"/>
      <c r="EN1233" s="144"/>
      <c r="EO1233" s="144"/>
      <c r="EP1233" s="144"/>
      <c r="EQ1233" s="144"/>
      <c r="ER1233" s="144"/>
      <c r="ES1233" s="144"/>
      <c r="ET1233" s="144"/>
      <c r="EU1233" s="144"/>
      <c r="EV1233" s="144"/>
      <c r="EW1233" s="144"/>
      <c r="EX1233" s="144"/>
      <c r="EY1233" s="144"/>
      <c r="EZ1233" s="144"/>
      <c r="FA1233" s="144"/>
      <c r="FB1233" s="144"/>
      <c r="FC1233" s="144"/>
      <c r="FD1233" s="144"/>
      <c r="FE1233" s="144"/>
      <c r="FF1233" s="144"/>
      <c r="FG1233" s="144"/>
      <c r="FH1233" s="144"/>
      <c r="FI1233" s="144"/>
      <c r="FJ1233" s="144"/>
      <c r="FK1233" s="144"/>
      <c r="FL1233" s="144"/>
      <c r="FM1233" s="144"/>
      <c r="FN1233" s="144"/>
      <c r="FO1233" s="144"/>
      <c r="FP1233" s="144"/>
      <c r="FQ1233" s="144"/>
      <c r="FR1233" s="144"/>
      <c r="FS1233" s="144"/>
      <c r="FT1233" s="144"/>
      <c r="FU1233" s="144"/>
      <c r="FV1233" s="144"/>
      <c r="FW1233" s="144"/>
      <c r="FX1233" s="144"/>
      <c r="FY1233" s="144"/>
      <c r="FZ1233" s="144"/>
      <c r="GA1233" s="144"/>
      <c r="GB1233" s="144"/>
      <c r="GC1233" s="144"/>
      <c r="GD1233" s="144"/>
      <c r="GE1233" s="144"/>
      <c r="GF1233" s="144"/>
      <c r="GG1233" s="144"/>
      <c r="GH1233" s="144"/>
      <c r="GI1233" s="144"/>
      <c r="GJ1233" s="144"/>
      <c r="GK1233" s="144"/>
      <c r="GL1233" s="144"/>
      <c r="GM1233" s="144"/>
      <c r="GN1233" s="144"/>
      <c r="GO1233" s="144"/>
      <c r="GP1233" s="144"/>
      <c r="GQ1233" s="144"/>
      <c r="GR1233" s="144"/>
      <c r="GS1233" s="144"/>
      <c r="GT1233" s="144"/>
      <c r="GU1233" s="144"/>
      <c r="GV1233" s="144"/>
      <c r="GW1233" s="144"/>
      <c r="GX1233" s="144"/>
      <c r="GY1233" s="144"/>
      <c r="GZ1233" s="144"/>
      <c r="HA1233" s="144"/>
      <c r="HB1233" s="144"/>
      <c r="HC1233" s="144"/>
      <c r="HD1233" s="144"/>
      <c r="HE1233" s="144"/>
      <c r="HF1233" s="144"/>
      <c r="HG1233" s="144"/>
      <c r="HH1233" s="144"/>
      <c r="HI1233" s="144"/>
      <c r="HJ1233" s="144"/>
      <c r="HK1233" s="144"/>
      <c r="HL1233" s="144"/>
      <c r="HM1233" s="144"/>
      <c r="HN1233" s="144"/>
      <c r="HO1233" s="144"/>
      <c r="HP1233" s="144"/>
      <c r="HQ1233" s="144"/>
      <c r="HR1233" s="144"/>
      <c r="HS1233" s="144"/>
      <c r="HT1233" s="144"/>
      <c r="HU1233" s="144"/>
      <c r="HV1233" s="144"/>
      <c r="HW1233" s="144"/>
      <c r="HX1233" s="144"/>
      <c r="HY1233" s="144"/>
      <c r="HZ1233" s="144"/>
      <c r="IA1233" s="144"/>
      <c r="IB1233" s="144"/>
      <c r="IC1233" s="144"/>
      <c r="ID1233" s="144"/>
      <c r="IE1233" s="144"/>
      <c r="IF1233" s="144"/>
      <c r="IG1233" s="144"/>
      <c r="IH1233" s="144"/>
      <c r="II1233" s="144"/>
      <c r="IJ1233" s="144"/>
      <c r="IK1233" s="144"/>
      <c r="IL1233" s="144"/>
      <c r="IM1233" s="144"/>
      <c r="IN1233" s="144"/>
      <c r="IO1233" s="144"/>
      <c r="IP1233" s="144"/>
      <c r="IQ1233" s="144"/>
      <c r="IR1233" s="144"/>
      <c r="IS1233" s="144"/>
      <c r="IT1233" s="144"/>
      <c r="IU1233" s="144"/>
      <c r="IV1233" s="144"/>
    </row>
    <row r="1234" spans="1:256" s="145" customFormat="1" ht="17.100000000000001" customHeight="1" x14ac:dyDescent="0.25">
      <c r="A1234" s="421"/>
      <c r="B1234" s="406"/>
      <c r="C1234" s="406"/>
      <c r="D1234" s="406"/>
      <c r="E1234" s="408"/>
      <c r="F1234" s="408"/>
      <c r="G1234" s="142" t="s">
        <v>40</v>
      </c>
      <c r="H1234" s="275">
        <v>170</v>
      </c>
      <c r="I1234" s="403"/>
      <c r="J1234" s="412"/>
      <c r="K1234" s="144"/>
      <c r="L1234" s="144"/>
      <c r="M1234" s="144"/>
      <c r="N1234" s="144"/>
      <c r="O1234" s="144"/>
      <c r="P1234" s="144"/>
      <c r="Q1234" s="144"/>
      <c r="R1234" s="144"/>
      <c r="S1234" s="144"/>
      <c r="T1234" s="144"/>
      <c r="U1234" s="144"/>
      <c r="V1234" s="144"/>
      <c r="W1234" s="144"/>
      <c r="X1234" s="144"/>
      <c r="Y1234" s="144"/>
      <c r="Z1234" s="144"/>
      <c r="AA1234" s="144"/>
      <c r="AB1234" s="144"/>
      <c r="AC1234" s="144"/>
      <c r="AD1234" s="144"/>
      <c r="AE1234" s="144"/>
      <c r="AF1234" s="144"/>
      <c r="AG1234" s="144"/>
      <c r="AH1234" s="144"/>
      <c r="AI1234" s="144"/>
      <c r="AJ1234" s="144"/>
      <c r="AK1234" s="144"/>
      <c r="AL1234" s="144"/>
      <c r="AM1234" s="144"/>
      <c r="AN1234" s="144"/>
      <c r="AO1234" s="144"/>
      <c r="AP1234" s="144"/>
      <c r="AQ1234" s="144"/>
      <c r="AR1234" s="144"/>
      <c r="AS1234" s="144"/>
      <c r="AT1234" s="144"/>
      <c r="AU1234" s="144"/>
      <c r="AV1234" s="144"/>
      <c r="AW1234" s="144"/>
      <c r="AX1234" s="144"/>
      <c r="AY1234" s="144"/>
      <c r="AZ1234" s="144"/>
      <c r="BA1234" s="144"/>
      <c r="BB1234" s="144"/>
      <c r="BC1234" s="144"/>
      <c r="BD1234" s="144"/>
      <c r="BE1234" s="144"/>
      <c r="BF1234" s="144"/>
      <c r="BG1234" s="144"/>
      <c r="BH1234" s="144"/>
      <c r="BI1234" s="144"/>
      <c r="BJ1234" s="144"/>
      <c r="BK1234" s="144"/>
      <c r="BL1234" s="144"/>
      <c r="BM1234" s="144"/>
      <c r="BN1234" s="144"/>
      <c r="BO1234" s="144"/>
      <c r="BP1234" s="144"/>
      <c r="BQ1234" s="144"/>
      <c r="BR1234" s="144"/>
      <c r="BS1234" s="144"/>
      <c r="BT1234" s="144"/>
      <c r="BU1234" s="144"/>
      <c r="BV1234" s="144"/>
      <c r="BW1234" s="144"/>
      <c r="BX1234" s="144"/>
      <c r="BY1234" s="144"/>
      <c r="BZ1234" s="144"/>
      <c r="CA1234" s="144"/>
      <c r="CB1234" s="144"/>
      <c r="CC1234" s="144"/>
      <c r="CD1234" s="144"/>
      <c r="CE1234" s="144"/>
      <c r="CF1234" s="144"/>
      <c r="CG1234" s="144"/>
      <c r="CH1234" s="144"/>
      <c r="CI1234" s="144"/>
      <c r="CJ1234" s="144"/>
      <c r="CK1234" s="144"/>
      <c r="CL1234" s="144"/>
      <c r="CM1234" s="144"/>
      <c r="CN1234" s="144"/>
      <c r="CO1234" s="144"/>
      <c r="CP1234" s="144"/>
      <c r="CQ1234" s="144"/>
      <c r="CR1234" s="144"/>
      <c r="CS1234" s="144"/>
      <c r="CT1234" s="144"/>
      <c r="CU1234" s="144"/>
      <c r="CV1234" s="144"/>
      <c r="CW1234" s="144"/>
      <c r="CX1234" s="144"/>
      <c r="CY1234" s="144"/>
      <c r="CZ1234" s="144"/>
      <c r="DA1234" s="144"/>
      <c r="DB1234" s="144"/>
      <c r="DC1234" s="144"/>
      <c r="DD1234" s="144"/>
      <c r="DE1234" s="144"/>
      <c r="DF1234" s="144"/>
      <c r="DG1234" s="144"/>
      <c r="DH1234" s="144"/>
      <c r="DI1234" s="144"/>
      <c r="DJ1234" s="144"/>
      <c r="DK1234" s="144"/>
      <c r="DL1234" s="144"/>
      <c r="DM1234" s="144"/>
      <c r="DN1234" s="144"/>
      <c r="DO1234" s="144"/>
      <c r="DP1234" s="144"/>
      <c r="DQ1234" s="144"/>
      <c r="DR1234" s="144"/>
      <c r="DS1234" s="144"/>
      <c r="DT1234" s="144"/>
      <c r="DU1234" s="144"/>
      <c r="DV1234" s="144"/>
      <c r="DW1234" s="144"/>
      <c r="DX1234" s="144"/>
      <c r="DY1234" s="144"/>
      <c r="DZ1234" s="144"/>
      <c r="EA1234" s="144"/>
      <c r="EB1234" s="144"/>
      <c r="EC1234" s="144"/>
      <c r="ED1234" s="144"/>
      <c r="EE1234" s="144"/>
      <c r="EF1234" s="144"/>
      <c r="EG1234" s="144"/>
      <c r="EH1234" s="144"/>
      <c r="EI1234" s="144"/>
      <c r="EJ1234" s="144"/>
      <c r="EK1234" s="144"/>
      <c r="EL1234" s="144"/>
      <c r="EM1234" s="144"/>
      <c r="EN1234" s="144"/>
      <c r="EO1234" s="144"/>
      <c r="EP1234" s="144"/>
      <c r="EQ1234" s="144"/>
      <c r="ER1234" s="144"/>
      <c r="ES1234" s="144"/>
      <c r="ET1234" s="144"/>
      <c r="EU1234" s="144"/>
      <c r="EV1234" s="144"/>
      <c r="EW1234" s="144"/>
      <c r="EX1234" s="144"/>
      <c r="EY1234" s="144"/>
      <c r="EZ1234" s="144"/>
      <c r="FA1234" s="144"/>
      <c r="FB1234" s="144"/>
      <c r="FC1234" s="144"/>
      <c r="FD1234" s="144"/>
      <c r="FE1234" s="144"/>
      <c r="FF1234" s="144"/>
      <c r="FG1234" s="144"/>
      <c r="FH1234" s="144"/>
      <c r="FI1234" s="144"/>
      <c r="FJ1234" s="144"/>
      <c r="FK1234" s="144"/>
      <c r="FL1234" s="144"/>
      <c r="FM1234" s="144"/>
      <c r="FN1234" s="144"/>
      <c r="FO1234" s="144"/>
      <c r="FP1234" s="144"/>
      <c r="FQ1234" s="144"/>
      <c r="FR1234" s="144"/>
      <c r="FS1234" s="144"/>
      <c r="FT1234" s="144"/>
      <c r="FU1234" s="144"/>
      <c r="FV1234" s="144"/>
      <c r="FW1234" s="144"/>
      <c r="FX1234" s="144"/>
      <c r="FY1234" s="144"/>
      <c r="FZ1234" s="144"/>
      <c r="GA1234" s="144"/>
      <c r="GB1234" s="144"/>
      <c r="GC1234" s="144"/>
      <c r="GD1234" s="144"/>
      <c r="GE1234" s="144"/>
      <c r="GF1234" s="144"/>
      <c r="GG1234" s="144"/>
      <c r="GH1234" s="144"/>
      <c r="GI1234" s="144"/>
      <c r="GJ1234" s="144"/>
      <c r="GK1234" s="144"/>
      <c r="GL1234" s="144"/>
      <c r="GM1234" s="144"/>
      <c r="GN1234" s="144"/>
      <c r="GO1234" s="144"/>
      <c r="GP1234" s="144"/>
      <c r="GQ1234" s="144"/>
      <c r="GR1234" s="144"/>
      <c r="GS1234" s="144"/>
      <c r="GT1234" s="144"/>
      <c r="GU1234" s="144"/>
      <c r="GV1234" s="144"/>
      <c r="GW1234" s="144"/>
      <c r="GX1234" s="144"/>
      <c r="GY1234" s="144"/>
      <c r="GZ1234" s="144"/>
      <c r="HA1234" s="144"/>
      <c r="HB1234" s="144"/>
      <c r="HC1234" s="144"/>
      <c r="HD1234" s="144"/>
      <c r="HE1234" s="144"/>
      <c r="HF1234" s="144"/>
      <c r="HG1234" s="144"/>
      <c r="HH1234" s="144"/>
      <c r="HI1234" s="144"/>
      <c r="HJ1234" s="144"/>
      <c r="HK1234" s="144"/>
      <c r="HL1234" s="144"/>
      <c r="HM1234" s="144"/>
      <c r="HN1234" s="144"/>
      <c r="HO1234" s="144"/>
      <c r="HP1234" s="144"/>
      <c r="HQ1234" s="144"/>
      <c r="HR1234" s="144"/>
      <c r="HS1234" s="144"/>
      <c r="HT1234" s="144"/>
      <c r="HU1234" s="144"/>
      <c r="HV1234" s="144"/>
      <c r="HW1234" s="144"/>
      <c r="HX1234" s="144"/>
      <c r="HY1234" s="144"/>
      <c r="HZ1234" s="144"/>
      <c r="IA1234" s="144"/>
      <c r="IB1234" s="144"/>
      <c r="IC1234" s="144"/>
      <c r="ID1234" s="144"/>
      <c r="IE1234" s="144"/>
      <c r="IF1234" s="144"/>
      <c r="IG1234" s="144"/>
      <c r="IH1234" s="144"/>
      <c r="II1234" s="144"/>
      <c r="IJ1234" s="144"/>
      <c r="IK1234" s="144"/>
      <c r="IL1234" s="144"/>
      <c r="IM1234" s="144"/>
      <c r="IN1234" s="144"/>
      <c r="IO1234" s="144"/>
      <c r="IP1234" s="144"/>
      <c r="IQ1234" s="144"/>
      <c r="IR1234" s="144"/>
      <c r="IS1234" s="144"/>
      <c r="IT1234" s="144"/>
      <c r="IU1234" s="144"/>
      <c r="IV1234" s="144"/>
    </row>
    <row r="1235" spans="1:256" s="145" customFormat="1" ht="17.100000000000001" customHeight="1" x14ac:dyDescent="0.25">
      <c r="A1235" s="421"/>
      <c r="B1235" s="406"/>
      <c r="C1235" s="406"/>
      <c r="D1235" s="406"/>
      <c r="E1235" s="408"/>
      <c r="F1235" s="408"/>
      <c r="G1235" s="142" t="s">
        <v>39</v>
      </c>
      <c r="H1235" s="275">
        <f>H1234+70</f>
        <v>240</v>
      </c>
      <c r="I1235" s="403"/>
      <c r="J1235" s="412"/>
      <c r="K1235" s="144"/>
      <c r="L1235" s="144"/>
      <c r="M1235" s="144"/>
      <c r="N1235" s="144"/>
      <c r="O1235" s="144"/>
      <c r="P1235" s="144"/>
      <c r="Q1235" s="144"/>
      <c r="R1235" s="144"/>
      <c r="S1235" s="144"/>
      <c r="T1235" s="144"/>
      <c r="U1235" s="144"/>
      <c r="V1235" s="144"/>
      <c r="W1235" s="144"/>
      <c r="X1235" s="144"/>
      <c r="Y1235" s="144"/>
      <c r="Z1235" s="144"/>
      <c r="AA1235" s="144"/>
      <c r="AB1235" s="144"/>
      <c r="AC1235" s="144"/>
      <c r="AD1235" s="144"/>
      <c r="AE1235" s="144"/>
      <c r="AF1235" s="144"/>
      <c r="AG1235" s="144"/>
      <c r="AH1235" s="144"/>
      <c r="AI1235" s="144"/>
      <c r="AJ1235" s="144"/>
      <c r="AK1235" s="144"/>
      <c r="AL1235" s="144"/>
      <c r="AM1235" s="144"/>
      <c r="AN1235" s="144"/>
      <c r="AO1235" s="144"/>
      <c r="AP1235" s="144"/>
      <c r="AQ1235" s="144"/>
      <c r="AR1235" s="144"/>
      <c r="AS1235" s="144"/>
      <c r="AT1235" s="144"/>
      <c r="AU1235" s="144"/>
      <c r="AV1235" s="144"/>
      <c r="AW1235" s="144"/>
      <c r="AX1235" s="144"/>
      <c r="AY1235" s="144"/>
      <c r="AZ1235" s="144"/>
      <c r="BA1235" s="144"/>
      <c r="BB1235" s="144"/>
      <c r="BC1235" s="144"/>
      <c r="BD1235" s="144"/>
      <c r="BE1235" s="144"/>
      <c r="BF1235" s="144"/>
      <c r="BG1235" s="144"/>
      <c r="BH1235" s="144"/>
      <c r="BI1235" s="144"/>
      <c r="BJ1235" s="144"/>
      <c r="BK1235" s="144"/>
      <c r="BL1235" s="144"/>
      <c r="BM1235" s="144"/>
      <c r="BN1235" s="144"/>
      <c r="BO1235" s="144"/>
      <c r="BP1235" s="144"/>
      <c r="BQ1235" s="144"/>
      <c r="BR1235" s="144"/>
      <c r="BS1235" s="144"/>
      <c r="BT1235" s="144"/>
      <c r="BU1235" s="144"/>
      <c r="BV1235" s="144"/>
      <c r="BW1235" s="144"/>
      <c r="BX1235" s="144"/>
      <c r="BY1235" s="144"/>
      <c r="BZ1235" s="144"/>
      <c r="CA1235" s="144"/>
      <c r="CB1235" s="144"/>
      <c r="CC1235" s="144"/>
      <c r="CD1235" s="144"/>
      <c r="CE1235" s="144"/>
      <c r="CF1235" s="144"/>
      <c r="CG1235" s="144"/>
      <c r="CH1235" s="144"/>
      <c r="CI1235" s="144"/>
      <c r="CJ1235" s="144"/>
      <c r="CK1235" s="144"/>
      <c r="CL1235" s="144"/>
      <c r="CM1235" s="144"/>
      <c r="CN1235" s="144"/>
      <c r="CO1235" s="144"/>
      <c r="CP1235" s="144"/>
      <c r="CQ1235" s="144"/>
      <c r="CR1235" s="144"/>
      <c r="CS1235" s="144"/>
      <c r="CT1235" s="144"/>
      <c r="CU1235" s="144"/>
      <c r="CV1235" s="144"/>
      <c r="CW1235" s="144"/>
      <c r="CX1235" s="144"/>
      <c r="CY1235" s="144"/>
      <c r="CZ1235" s="144"/>
      <c r="DA1235" s="144"/>
      <c r="DB1235" s="144"/>
      <c r="DC1235" s="144"/>
      <c r="DD1235" s="144"/>
      <c r="DE1235" s="144"/>
      <c r="DF1235" s="144"/>
      <c r="DG1235" s="144"/>
      <c r="DH1235" s="144"/>
      <c r="DI1235" s="144"/>
      <c r="DJ1235" s="144"/>
      <c r="DK1235" s="144"/>
      <c r="DL1235" s="144"/>
      <c r="DM1235" s="144"/>
      <c r="DN1235" s="144"/>
      <c r="DO1235" s="144"/>
      <c r="DP1235" s="144"/>
      <c r="DQ1235" s="144"/>
      <c r="DR1235" s="144"/>
      <c r="DS1235" s="144"/>
      <c r="DT1235" s="144"/>
      <c r="DU1235" s="144"/>
      <c r="DV1235" s="144"/>
      <c r="DW1235" s="144"/>
      <c r="DX1235" s="144"/>
      <c r="DY1235" s="144"/>
      <c r="DZ1235" s="144"/>
      <c r="EA1235" s="144"/>
      <c r="EB1235" s="144"/>
      <c r="EC1235" s="144"/>
      <c r="ED1235" s="144"/>
      <c r="EE1235" s="144"/>
      <c r="EF1235" s="144"/>
      <c r="EG1235" s="144"/>
      <c r="EH1235" s="144"/>
      <c r="EI1235" s="144"/>
      <c r="EJ1235" s="144"/>
      <c r="EK1235" s="144"/>
      <c r="EL1235" s="144"/>
      <c r="EM1235" s="144"/>
      <c r="EN1235" s="144"/>
      <c r="EO1235" s="144"/>
      <c r="EP1235" s="144"/>
      <c r="EQ1235" s="144"/>
      <c r="ER1235" s="144"/>
      <c r="ES1235" s="144"/>
      <c r="ET1235" s="144"/>
      <c r="EU1235" s="144"/>
      <c r="EV1235" s="144"/>
      <c r="EW1235" s="144"/>
      <c r="EX1235" s="144"/>
      <c r="EY1235" s="144"/>
      <c r="EZ1235" s="144"/>
      <c r="FA1235" s="144"/>
      <c r="FB1235" s="144"/>
      <c r="FC1235" s="144"/>
      <c r="FD1235" s="144"/>
      <c r="FE1235" s="144"/>
      <c r="FF1235" s="144"/>
      <c r="FG1235" s="144"/>
      <c r="FH1235" s="144"/>
      <c r="FI1235" s="144"/>
      <c r="FJ1235" s="144"/>
      <c r="FK1235" s="144"/>
      <c r="FL1235" s="144"/>
      <c r="FM1235" s="144"/>
      <c r="FN1235" s="144"/>
      <c r="FO1235" s="144"/>
      <c r="FP1235" s="144"/>
      <c r="FQ1235" s="144"/>
      <c r="FR1235" s="144"/>
      <c r="FS1235" s="144"/>
      <c r="FT1235" s="144"/>
      <c r="FU1235" s="144"/>
      <c r="FV1235" s="144"/>
      <c r="FW1235" s="144"/>
      <c r="FX1235" s="144"/>
      <c r="FY1235" s="144"/>
      <c r="FZ1235" s="144"/>
      <c r="GA1235" s="144"/>
      <c r="GB1235" s="144"/>
      <c r="GC1235" s="144"/>
      <c r="GD1235" s="144"/>
      <c r="GE1235" s="144"/>
      <c r="GF1235" s="144"/>
      <c r="GG1235" s="144"/>
      <c r="GH1235" s="144"/>
      <c r="GI1235" s="144"/>
      <c r="GJ1235" s="144"/>
      <c r="GK1235" s="144"/>
      <c r="GL1235" s="144"/>
      <c r="GM1235" s="144"/>
      <c r="GN1235" s="144"/>
      <c r="GO1235" s="144"/>
      <c r="GP1235" s="144"/>
      <c r="GQ1235" s="144"/>
      <c r="GR1235" s="144"/>
      <c r="GS1235" s="144"/>
      <c r="GT1235" s="144"/>
      <c r="GU1235" s="144"/>
      <c r="GV1235" s="144"/>
      <c r="GW1235" s="144"/>
      <c r="GX1235" s="144"/>
      <c r="GY1235" s="144"/>
      <c r="GZ1235" s="144"/>
      <c r="HA1235" s="144"/>
      <c r="HB1235" s="144"/>
      <c r="HC1235" s="144"/>
      <c r="HD1235" s="144"/>
      <c r="HE1235" s="144"/>
      <c r="HF1235" s="144"/>
      <c r="HG1235" s="144"/>
      <c r="HH1235" s="144"/>
      <c r="HI1235" s="144"/>
      <c r="HJ1235" s="144"/>
      <c r="HK1235" s="144"/>
      <c r="HL1235" s="144"/>
      <c r="HM1235" s="144"/>
      <c r="HN1235" s="144"/>
      <c r="HO1235" s="144"/>
      <c r="HP1235" s="144"/>
      <c r="HQ1235" s="144"/>
      <c r="HR1235" s="144"/>
      <c r="HS1235" s="144"/>
      <c r="HT1235" s="144"/>
      <c r="HU1235" s="144"/>
      <c r="HV1235" s="144"/>
      <c r="HW1235" s="144"/>
      <c r="HX1235" s="144"/>
      <c r="HY1235" s="144"/>
      <c r="HZ1235" s="144"/>
      <c r="IA1235" s="144"/>
      <c r="IB1235" s="144"/>
      <c r="IC1235" s="144"/>
      <c r="ID1235" s="144"/>
      <c r="IE1235" s="144"/>
      <c r="IF1235" s="144"/>
      <c r="IG1235" s="144"/>
      <c r="IH1235" s="144"/>
      <c r="II1235" s="144"/>
      <c r="IJ1235" s="144"/>
      <c r="IK1235" s="144"/>
      <c r="IL1235" s="144"/>
      <c r="IM1235" s="144"/>
      <c r="IN1235" s="144"/>
      <c r="IO1235" s="144"/>
      <c r="IP1235" s="144"/>
      <c r="IQ1235" s="144"/>
      <c r="IR1235" s="144"/>
      <c r="IS1235" s="144"/>
      <c r="IT1235" s="144"/>
      <c r="IU1235" s="144"/>
      <c r="IV1235" s="144"/>
    </row>
    <row r="1236" spans="1:256" s="145" customFormat="1" ht="17.100000000000001" customHeight="1" thickBot="1" x14ac:dyDescent="0.3">
      <c r="A1236" s="421"/>
      <c r="B1236" s="406"/>
      <c r="C1236" s="406"/>
      <c r="D1236" s="406"/>
      <c r="E1236" s="409"/>
      <c r="F1236" s="409"/>
      <c r="G1236" s="146" t="s">
        <v>41</v>
      </c>
      <c r="H1236" s="275">
        <v>161.5</v>
      </c>
      <c r="I1236" s="403"/>
      <c r="J1236" s="412"/>
      <c r="K1236" s="144"/>
      <c r="L1236" s="144"/>
      <c r="M1236" s="144"/>
      <c r="N1236" s="144"/>
      <c r="O1236" s="144"/>
      <c r="P1236" s="144"/>
      <c r="Q1236" s="144"/>
      <c r="R1236" s="144"/>
      <c r="S1236" s="144"/>
      <c r="T1236" s="144"/>
      <c r="U1236" s="144"/>
      <c r="V1236" s="144"/>
      <c r="W1236" s="144"/>
      <c r="X1236" s="144"/>
      <c r="Y1236" s="144"/>
      <c r="Z1236" s="144"/>
      <c r="AA1236" s="144"/>
      <c r="AB1236" s="144"/>
      <c r="AC1236" s="144"/>
      <c r="AD1236" s="144"/>
      <c r="AE1236" s="144"/>
      <c r="AF1236" s="144"/>
      <c r="AG1236" s="144"/>
      <c r="AH1236" s="144"/>
      <c r="AI1236" s="144"/>
      <c r="AJ1236" s="144"/>
      <c r="AK1236" s="144"/>
      <c r="AL1236" s="144"/>
      <c r="AM1236" s="144"/>
      <c r="AN1236" s="144"/>
      <c r="AO1236" s="144"/>
      <c r="AP1236" s="144"/>
      <c r="AQ1236" s="144"/>
      <c r="AR1236" s="144"/>
      <c r="AS1236" s="144"/>
      <c r="AT1236" s="144"/>
      <c r="AU1236" s="144"/>
      <c r="AV1236" s="144"/>
      <c r="AW1236" s="144"/>
      <c r="AX1236" s="144"/>
      <c r="AY1236" s="144"/>
      <c r="AZ1236" s="144"/>
      <c r="BA1236" s="144"/>
      <c r="BB1236" s="144"/>
      <c r="BC1236" s="144"/>
      <c r="BD1236" s="144"/>
      <c r="BE1236" s="144"/>
      <c r="BF1236" s="144"/>
      <c r="BG1236" s="144"/>
      <c r="BH1236" s="144"/>
      <c r="BI1236" s="144"/>
      <c r="BJ1236" s="144"/>
      <c r="BK1236" s="144"/>
      <c r="BL1236" s="144"/>
      <c r="BM1236" s="144"/>
      <c r="BN1236" s="144"/>
      <c r="BO1236" s="144"/>
      <c r="BP1236" s="144"/>
      <c r="BQ1236" s="144"/>
      <c r="BR1236" s="144"/>
      <c r="BS1236" s="144"/>
      <c r="BT1236" s="144"/>
      <c r="BU1236" s="144"/>
      <c r="BV1236" s="144"/>
      <c r="BW1236" s="144"/>
      <c r="BX1236" s="144"/>
      <c r="BY1236" s="144"/>
      <c r="BZ1236" s="144"/>
      <c r="CA1236" s="144"/>
      <c r="CB1236" s="144"/>
      <c r="CC1236" s="144"/>
      <c r="CD1236" s="144"/>
      <c r="CE1236" s="144"/>
      <c r="CF1236" s="144"/>
      <c r="CG1236" s="144"/>
      <c r="CH1236" s="144"/>
      <c r="CI1236" s="144"/>
      <c r="CJ1236" s="144"/>
      <c r="CK1236" s="144"/>
      <c r="CL1236" s="144"/>
      <c r="CM1236" s="144"/>
      <c r="CN1236" s="144"/>
      <c r="CO1236" s="144"/>
      <c r="CP1236" s="144"/>
      <c r="CQ1236" s="144"/>
      <c r="CR1236" s="144"/>
      <c r="CS1236" s="144"/>
      <c r="CT1236" s="144"/>
      <c r="CU1236" s="144"/>
      <c r="CV1236" s="144"/>
      <c r="CW1236" s="144"/>
      <c r="CX1236" s="144"/>
      <c r="CY1236" s="144"/>
      <c r="CZ1236" s="144"/>
      <c r="DA1236" s="144"/>
      <c r="DB1236" s="144"/>
      <c r="DC1236" s="144"/>
      <c r="DD1236" s="144"/>
      <c r="DE1236" s="144"/>
      <c r="DF1236" s="144"/>
      <c r="DG1236" s="144"/>
      <c r="DH1236" s="144"/>
      <c r="DI1236" s="144"/>
      <c r="DJ1236" s="144"/>
      <c r="DK1236" s="144"/>
      <c r="DL1236" s="144"/>
      <c r="DM1236" s="144"/>
      <c r="DN1236" s="144"/>
      <c r="DO1236" s="144"/>
      <c r="DP1236" s="144"/>
      <c r="DQ1236" s="144"/>
      <c r="DR1236" s="144"/>
      <c r="DS1236" s="144"/>
      <c r="DT1236" s="144"/>
      <c r="DU1236" s="144"/>
      <c r="DV1236" s="144"/>
      <c r="DW1236" s="144"/>
      <c r="DX1236" s="144"/>
      <c r="DY1236" s="144"/>
      <c r="DZ1236" s="144"/>
      <c r="EA1236" s="144"/>
      <c r="EB1236" s="144"/>
      <c r="EC1236" s="144"/>
      <c r="ED1236" s="144"/>
      <c r="EE1236" s="144"/>
      <c r="EF1236" s="144"/>
      <c r="EG1236" s="144"/>
      <c r="EH1236" s="144"/>
      <c r="EI1236" s="144"/>
      <c r="EJ1236" s="144"/>
      <c r="EK1236" s="144"/>
      <c r="EL1236" s="144"/>
      <c r="EM1236" s="144"/>
      <c r="EN1236" s="144"/>
      <c r="EO1236" s="144"/>
      <c r="EP1236" s="144"/>
      <c r="EQ1236" s="144"/>
      <c r="ER1236" s="144"/>
      <c r="ES1236" s="144"/>
      <c r="ET1236" s="144"/>
      <c r="EU1236" s="144"/>
      <c r="EV1236" s="144"/>
      <c r="EW1236" s="144"/>
      <c r="EX1236" s="144"/>
      <c r="EY1236" s="144"/>
      <c r="EZ1236" s="144"/>
      <c r="FA1236" s="144"/>
      <c r="FB1236" s="144"/>
      <c r="FC1236" s="144"/>
      <c r="FD1236" s="144"/>
      <c r="FE1236" s="144"/>
      <c r="FF1236" s="144"/>
      <c r="FG1236" s="144"/>
      <c r="FH1236" s="144"/>
      <c r="FI1236" s="144"/>
      <c r="FJ1236" s="144"/>
      <c r="FK1236" s="144"/>
      <c r="FL1236" s="144"/>
      <c r="FM1236" s="144"/>
      <c r="FN1236" s="144"/>
      <c r="FO1236" s="144"/>
      <c r="FP1236" s="144"/>
      <c r="FQ1236" s="144"/>
      <c r="FR1236" s="144"/>
      <c r="FS1236" s="144"/>
      <c r="FT1236" s="144"/>
      <c r="FU1236" s="144"/>
      <c r="FV1236" s="144"/>
      <c r="FW1236" s="144"/>
      <c r="FX1236" s="144"/>
      <c r="FY1236" s="144"/>
      <c r="FZ1236" s="144"/>
      <c r="GA1236" s="144"/>
      <c r="GB1236" s="144"/>
      <c r="GC1236" s="144"/>
      <c r="GD1236" s="144"/>
      <c r="GE1236" s="144"/>
      <c r="GF1236" s="144"/>
      <c r="GG1236" s="144"/>
      <c r="GH1236" s="144"/>
      <c r="GI1236" s="144"/>
      <c r="GJ1236" s="144"/>
      <c r="GK1236" s="144"/>
      <c r="GL1236" s="144"/>
      <c r="GM1236" s="144"/>
      <c r="GN1236" s="144"/>
      <c r="GO1236" s="144"/>
      <c r="GP1236" s="144"/>
      <c r="GQ1236" s="144"/>
      <c r="GR1236" s="144"/>
      <c r="GS1236" s="144"/>
      <c r="GT1236" s="144"/>
      <c r="GU1236" s="144"/>
      <c r="GV1236" s="144"/>
      <c r="GW1236" s="144"/>
      <c r="GX1236" s="144"/>
      <c r="GY1236" s="144"/>
      <c r="GZ1236" s="144"/>
      <c r="HA1236" s="144"/>
      <c r="HB1236" s="144"/>
      <c r="HC1236" s="144"/>
      <c r="HD1236" s="144"/>
      <c r="HE1236" s="144"/>
      <c r="HF1236" s="144"/>
      <c r="HG1236" s="144"/>
      <c r="HH1236" s="144"/>
      <c r="HI1236" s="144"/>
      <c r="HJ1236" s="144"/>
      <c r="HK1236" s="144"/>
      <c r="HL1236" s="144"/>
      <c r="HM1236" s="144"/>
      <c r="HN1236" s="144"/>
      <c r="HO1236" s="144"/>
      <c r="HP1236" s="144"/>
      <c r="HQ1236" s="144"/>
      <c r="HR1236" s="144"/>
      <c r="HS1236" s="144"/>
      <c r="HT1236" s="144"/>
      <c r="HU1236" s="144"/>
      <c r="HV1236" s="144"/>
      <c r="HW1236" s="144"/>
      <c r="HX1236" s="144"/>
      <c r="HY1236" s="144"/>
      <c r="HZ1236" s="144"/>
      <c r="IA1236" s="144"/>
      <c r="IB1236" s="144"/>
      <c r="IC1236" s="144"/>
      <c r="ID1236" s="144"/>
      <c r="IE1236" s="144"/>
      <c r="IF1236" s="144"/>
      <c r="IG1236" s="144"/>
      <c r="IH1236" s="144"/>
      <c r="II1236" s="144"/>
      <c r="IJ1236" s="144"/>
      <c r="IK1236" s="144"/>
      <c r="IL1236" s="144"/>
      <c r="IM1236" s="144"/>
      <c r="IN1236" s="144"/>
      <c r="IO1236" s="144"/>
      <c r="IP1236" s="144"/>
      <c r="IQ1236" s="144"/>
      <c r="IR1236" s="144"/>
      <c r="IS1236" s="144"/>
      <c r="IT1236" s="144"/>
      <c r="IU1236" s="144"/>
      <c r="IV1236" s="144"/>
    </row>
    <row r="1237" spans="1:256" s="145" customFormat="1" ht="17.100000000000001" customHeight="1" x14ac:dyDescent="0.25">
      <c r="A1237" s="421"/>
      <c r="B1237" s="406"/>
      <c r="C1237" s="406"/>
      <c r="D1237" s="406"/>
      <c r="E1237" s="419">
        <f>F1232+1</f>
        <v>43103</v>
      </c>
      <c r="F1237" s="419">
        <v>43220</v>
      </c>
      <c r="G1237" s="147" t="s">
        <v>154</v>
      </c>
      <c r="H1237" s="274">
        <f>H1239/2</f>
        <v>67.5</v>
      </c>
      <c r="I1237" s="403"/>
      <c r="J1237" s="412"/>
      <c r="K1237" s="144"/>
      <c r="L1237" s="144"/>
      <c r="M1237" s="144"/>
      <c r="N1237" s="144"/>
      <c r="O1237" s="144"/>
      <c r="P1237" s="144"/>
      <c r="Q1237" s="144"/>
      <c r="R1237" s="144"/>
      <c r="S1237" s="144"/>
      <c r="T1237" s="144"/>
      <c r="U1237" s="144"/>
      <c r="V1237" s="144"/>
      <c r="W1237" s="144"/>
      <c r="X1237" s="144"/>
      <c r="Y1237" s="144"/>
      <c r="Z1237" s="144"/>
      <c r="AA1237" s="144"/>
      <c r="AB1237" s="144"/>
      <c r="AC1237" s="144"/>
      <c r="AD1237" s="144"/>
      <c r="AE1237" s="144"/>
      <c r="AF1237" s="144"/>
      <c r="AG1237" s="144"/>
      <c r="AH1237" s="144"/>
      <c r="AI1237" s="144"/>
      <c r="AJ1237" s="144"/>
      <c r="AK1237" s="144"/>
      <c r="AL1237" s="144"/>
      <c r="AM1237" s="144"/>
      <c r="AN1237" s="144"/>
      <c r="AO1237" s="144"/>
      <c r="AP1237" s="144"/>
      <c r="AQ1237" s="144"/>
      <c r="AR1237" s="144"/>
      <c r="AS1237" s="144"/>
      <c r="AT1237" s="144"/>
      <c r="AU1237" s="144"/>
      <c r="AV1237" s="144"/>
      <c r="AW1237" s="144"/>
      <c r="AX1237" s="144"/>
      <c r="AY1237" s="144"/>
      <c r="AZ1237" s="144"/>
      <c r="BA1237" s="144"/>
      <c r="BB1237" s="144"/>
      <c r="BC1237" s="144"/>
      <c r="BD1237" s="144"/>
      <c r="BE1237" s="144"/>
      <c r="BF1237" s="144"/>
      <c r="BG1237" s="144"/>
      <c r="BH1237" s="144"/>
      <c r="BI1237" s="144"/>
      <c r="BJ1237" s="144"/>
      <c r="BK1237" s="144"/>
      <c r="BL1237" s="144"/>
      <c r="BM1237" s="144"/>
      <c r="BN1237" s="144"/>
      <c r="BO1237" s="144"/>
      <c r="BP1237" s="144"/>
      <c r="BQ1237" s="144"/>
      <c r="BR1237" s="144"/>
      <c r="BS1237" s="144"/>
      <c r="BT1237" s="144"/>
      <c r="BU1237" s="144"/>
      <c r="BV1237" s="144"/>
      <c r="BW1237" s="144"/>
      <c r="BX1237" s="144"/>
      <c r="BY1237" s="144"/>
      <c r="BZ1237" s="144"/>
      <c r="CA1237" s="144"/>
      <c r="CB1237" s="144"/>
      <c r="CC1237" s="144"/>
      <c r="CD1237" s="144"/>
      <c r="CE1237" s="144"/>
      <c r="CF1237" s="144"/>
      <c r="CG1237" s="144"/>
      <c r="CH1237" s="144"/>
      <c r="CI1237" s="144"/>
      <c r="CJ1237" s="144"/>
      <c r="CK1237" s="144"/>
      <c r="CL1237" s="144"/>
      <c r="CM1237" s="144"/>
      <c r="CN1237" s="144"/>
      <c r="CO1237" s="144"/>
      <c r="CP1237" s="144"/>
      <c r="CQ1237" s="144"/>
      <c r="CR1237" s="144"/>
      <c r="CS1237" s="144"/>
      <c r="CT1237" s="144"/>
      <c r="CU1237" s="144"/>
      <c r="CV1237" s="144"/>
      <c r="CW1237" s="144"/>
      <c r="CX1237" s="144"/>
      <c r="CY1237" s="144"/>
      <c r="CZ1237" s="144"/>
      <c r="DA1237" s="144"/>
      <c r="DB1237" s="144"/>
      <c r="DC1237" s="144"/>
      <c r="DD1237" s="144"/>
      <c r="DE1237" s="144"/>
      <c r="DF1237" s="144"/>
      <c r="DG1237" s="144"/>
      <c r="DH1237" s="144"/>
      <c r="DI1237" s="144"/>
      <c r="DJ1237" s="144"/>
      <c r="DK1237" s="144"/>
      <c r="DL1237" s="144"/>
      <c r="DM1237" s="144"/>
      <c r="DN1237" s="144"/>
      <c r="DO1237" s="144"/>
      <c r="DP1237" s="144"/>
      <c r="DQ1237" s="144"/>
      <c r="DR1237" s="144"/>
      <c r="DS1237" s="144"/>
      <c r="DT1237" s="144"/>
      <c r="DU1237" s="144"/>
      <c r="DV1237" s="144"/>
      <c r="DW1237" s="144"/>
      <c r="DX1237" s="144"/>
      <c r="DY1237" s="144"/>
      <c r="DZ1237" s="144"/>
      <c r="EA1237" s="144"/>
      <c r="EB1237" s="144"/>
      <c r="EC1237" s="144"/>
      <c r="ED1237" s="144"/>
      <c r="EE1237" s="144"/>
      <c r="EF1237" s="144"/>
      <c r="EG1237" s="144"/>
      <c r="EH1237" s="144"/>
      <c r="EI1237" s="144"/>
      <c r="EJ1237" s="144"/>
      <c r="EK1237" s="144"/>
      <c r="EL1237" s="144"/>
      <c r="EM1237" s="144"/>
      <c r="EN1237" s="144"/>
      <c r="EO1237" s="144"/>
      <c r="EP1237" s="144"/>
      <c r="EQ1237" s="144"/>
      <c r="ER1237" s="144"/>
      <c r="ES1237" s="144"/>
      <c r="ET1237" s="144"/>
      <c r="EU1237" s="144"/>
      <c r="EV1237" s="144"/>
      <c r="EW1237" s="144"/>
      <c r="EX1237" s="144"/>
      <c r="EY1237" s="144"/>
      <c r="EZ1237" s="144"/>
      <c r="FA1237" s="144"/>
      <c r="FB1237" s="144"/>
      <c r="FC1237" s="144"/>
      <c r="FD1237" s="144"/>
      <c r="FE1237" s="144"/>
      <c r="FF1237" s="144"/>
      <c r="FG1237" s="144"/>
      <c r="FH1237" s="144"/>
      <c r="FI1237" s="144"/>
      <c r="FJ1237" s="144"/>
      <c r="FK1237" s="144"/>
      <c r="FL1237" s="144"/>
      <c r="FM1237" s="144"/>
      <c r="FN1237" s="144"/>
      <c r="FO1237" s="144"/>
      <c r="FP1237" s="144"/>
      <c r="FQ1237" s="144"/>
      <c r="FR1237" s="144"/>
      <c r="FS1237" s="144"/>
      <c r="FT1237" s="144"/>
      <c r="FU1237" s="144"/>
      <c r="FV1237" s="144"/>
      <c r="FW1237" s="144"/>
      <c r="FX1237" s="144"/>
      <c r="FY1237" s="144"/>
      <c r="FZ1237" s="144"/>
      <c r="GA1237" s="144"/>
      <c r="GB1237" s="144"/>
      <c r="GC1237" s="144"/>
      <c r="GD1237" s="144"/>
      <c r="GE1237" s="144"/>
      <c r="GF1237" s="144"/>
      <c r="GG1237" s="144"/>
      <c r="GH1237" s="144"/>
      <c r="GI1237" s="144"/>
      <c r="GJ1237" s="144"/>
      <c r="GK1237" s="144"/>
      <c r="GL1237" s="144"/>
      <c r="GM1237" s="144"/>
      <c r="GN1237" s="144"/>
      <c r="GO1237" s="144"/>
      <c r="GP1237" s="144"/>
      <c r="GQ1237" s="144"/>
      <c r="GR1237" s="144"/>
      <c r="GS1237" s="144"/>
      <c r="GT1237" s="144"/>
      <c r="GU1237" s="144"/>
      <c r="GV1237" s="144"/>
      <c r="GW1237" s="144"/>
      <c r="GX1237" s="144"/>
      <c r="GY1237" s="144"/>
      <c r="GZ1237" s="144"/>
      <c r="HA1237" s="144"/>
      <c r="HB1237" s="144"/>
      <c r="HC1237" s="144"/>
      <c r="HD1237" s="144"/>
      <c r="HE1237" s="144"/>
      <c r="HF1237" s="144"/>
      <c r="HG1237" s="144"/>
      <c r="HH1237" s="144"/>
      <c r="HI1237" s="144"/>
      <c r="HJ1237" s="144"/>
      <c r="HK1237" s="144"/>
      <c r="HL1237" s="144"/>
      <c r="HM1237" s="144"/>
      <c r="HN1237" s="144"/>
      <c r="HO1237" s="144"/>
      <c r="HP1237" s="144"/>
      <c r="HQ1237" s="144"/>
      <c r="HR1237" s="144"/>
      <c r="HS1237" s="144"/>
      <c r="HT1237" s="144"/>
      <c r="HU1237" s="144"/>
      <c r="HV1237" s="144"/>
      <c r="HW1237" s="144"/>
      <c r="HX1237" s="144"/>
      <c r="HY1237" s="144"/>
      <c r="HZ1237" s="144"/>
      <c r="IA1237" s="144"/>
      <c r="IB1237" s="144"/>
      <c r="IC1237" s="144"/>
      <c r="ID1237" s="144"/>
      <c r="IE1237" s="144"/>
      <c r="IF1237" s="144"/>
      <c r="IG1237" s="144"/>
      <c r="IH1237" s="144"/>
      <c r="II1237" s="144"/>
      <c r="IJ1237" s="144"/>
      <c r="IK1237" s="144"/>
      <c r="IL1237" s="144"/>
      <c r="IM1237" s="144"/>
      <c r="IN1237" s="144"/>
      <c r="IO1237" s="144"/>
      <c r="IP1237" s="144"/>
      <c r="IQ1237" s="144"/>
      <c r="IR1237" s="144"/>
      <c r="IS1237" s="144"/>
      <c r="IT1237" s="144"/>
      <c r="IU1237" s="144"/>
      <c r="IV1237" s="144"/>
    </row>
    <row r="1238" spans="1:256" s="145" customFormat="1" ht="17.100000000000001" customHeight="1" x14ac:dyDescent="0.25">
      <c r="A1238" s="421"/>
      <c r="B1238" s="406"/>
      <c r="C1238" s="406"/>
      <c r="D1238" s="406"/>
      <c r="E1238" s="408"/>
      <c r="F1238" s="408"/>
      <c r="G1238" s="142" t="s">
        <v>153</v>
      </c>
      <c r="H1238" s="271" t="e">
        <v>#N/A</v>
      </c>
      <c r="I1238" s="403"/>
      <c r="J1238" s="412"/>
      <c r="K1238" s="144"/>
      <c r="L1238" s="144"/>
      <c r="M1238" s="144"/>
      <c r="N1238" s="144"/>
      <c r="O1238" s="144"/>
      <c r="P1238" s="144"/>
      <c r="Q1238" s="144"/>
      <c r="R1238" s="144"/>
      <c r="S1238" s="144"/>
      <c r="T1238" s="144"/>
      <c r="U1238" s="144"/>
      <c r="V1238" s="144"/>
      <c r="W1238" s="144"/>
      <c r="X1238" s="144"/>
      <c r="Y1238" s="144"/>
      <c r="Z1238" s="144"/>
      <c r="AA1238" s="144"/>
      <c r="AB1238" s="144"/>
      <c r="AC1238" s="144"/>
      <c r="AD1238" s="144"/>
      <c r="AE1238" s="144"/>
      <c r="AF1238" s="144"/>
      <c r="AG1238" s="144"/>
      <c r="AH1238" s="144"/>
      <c r="AI1238" s="144"/>
      <c r="AJ1238" s="144"/>
      <c r="AK1238" s="144"/>
      <c r="AL1238" s="144"/>
      <c r="AM1238" s="144"/>
      <c r="AN1238" s="144"/>
      <c r="AO1238" s="144"/>
      <c r="AP1238" s="144"/>
      <c r="AQ1238" s="144"/>
      <c r="AR1238" s="144"/>
      <c r="AS1238" s="144"/>
      <c r="AT1238" s="144"/>
      <c r="AU1238" s="144"/>
      <c r="AV1238" s="144"/>
      <c r="AW1238" s="144"/>
      <c r="AX1238" s="144"/>
      <c r="AY1238" s="144"/>
      <c r="AZ1238" s="144"/>
      <c r="BA1238" s="144"/>
      <c r="BB1238" s="144"/>
      <c r="BC1238" s="144"/>
      <c r="BD1238" s="144"/>
      <c r="BE1238" s="144"/>
      <c r="BF1238" s="144"/>
      <c r="BG1238" s="144"/>
      <c r="BH1238" s="144"/>
      <c r="BI1238" s="144"/>
      <c r="BJ1238" s="144"/>
      <c r="BK1238" s="144"/>
      <c r="BL1238" s="144"/>
      <c r="BM1238" s="144"/>
      <c r="BN1238" s="144"/>
      <c r="BO1238" s="144"/>
      <c r="BP1238" s="144"/>
      <c r="BQ1238" s="144"/>
      <c r="BR1238" s="144"/>
      <c r="BS1238" s="144"/>
      <c r="BT1238" s="144"/>
      <c r="BU1238" s="144"/>
      <c r="BV1238" s="144"/>
      <c r="BW1238" s="144"/>
      <c r="BX1238" s="144"/>
      <c r="BY1238" s="144"/>
      <c r="BZ1238" s="144"/>
      <c r="CA1238" s="144"/>
      <c r="CB1238" s="144"/>
      <c r="CC1238" s="144"/>
      <c r="CD1238" s="144"/>
      <c r="CE1238" s="144"/>
      <c r="CF1238" s="144"/>
      <c r="CG1238" s="144"/>
      <c r="CH1238" s="144"/>
      <c r="CI1238" s="144"/>
      <c r="CJ1238" s="144"/>
      <c r="CK1238" s="144"/>
      <c r="CL1238" s="144"/>
      <c r="CM1238" s="144"/>
      <c r="CN1238" s="144"/>
      <c r="CO1238" s="144"/>
      <c r="CP1238" s="144"/>
      <c r="CQ1238" s="144"/>
      <c r="CR1238" s="144"/>
      <c r="CS1238" s="144"/>
      <c r="CT1238" s="144"/>
      <c r="CU1238" s="144"/>
      <c r="CV1238" s="144"/>
      <c r="CW1238" s="144"/>
      <c r="CX1238" s="144"/>
      <c r="CY1238" s="144"/>
      <c r="CZ1238" s="144"/>
      <c r="DA1238" s="144"/>
      <c r="DB1238" s="144"/>
      <c r="DC1238" s="144"/>
      <c r="DD1238" s="144"/>
      <c r="DE1238" s="144"/>
      <c r="DF1238" s="144"/>
      <c r="DG1238" s="144"/>
      <c r="DH1238" s="144"/>
      <c r="DI1238" s="144"/>
      <c r="DJ1238" s="144"/>
      <c r="DK1238" s="144"/>
      <c r="DL1238" s="144"/>
      <c r="DM1238" s="144"/>
      <c r="DN1238" s="144"/>
      <c r="DO1238" s="144"/>
      <c r="DP1238" s="144"/>
      <c r="DQ1238" s="144"/>
      <c r="DR1238" s="144"/>
      <c r="DS1238" s="144"/>
      <c r="DT1238" s="144"/>
      <c r="DU1238" s="144"/>
      <c r="DV1238" s="144"/>
      <c r="DW1238" s="144"/>
      <c r="DX1238" s="144"/>
      <c r="DY1238" s="144"/>
      <c r="DZ1238" s="144"/>
      <c r="EA1238" s="144"/>
      <c r="EB1238" s="144"/>
      <c r="EC1238" s="144"/>
      <c r="ED1238" s="144"/>
      <c r="EE1238" s="144"/>
      <c r="EF1238" s="144"/>
      <c r="EG1238" s="144"/>
      <c r="EH1238" s="144"/>
      <c r="EI1238" s="144"/>
      <c r="EJ1238" s="144"/>
      <c r="EK1238" s="144"/>
      <c r="EL1238" s="144"/>
      <c r="EM1238" s="144"/>
      <c r="EN1238" s="144"/>
      <c r="EO1238" s="144"/>
      <c r="EP1238" s="144"/>
      <c r="EQ1238" s="144"/>
      <c r="ER1238" s="144"/>
      <c r="ES1238" s="144"/>
      <c r="ET1238" s="144"/>
      <c r="EU1238" s="144"/>
      <c r="EV1238" s="144"/>
      <c r="EW1238" s="144"/>
      <c r="EX1238" s="144"/>
      <c r="EY1238" s="144"/>
      <c r="EZ1238" s="144"/>
      <c r="FA1238" s="144"/>
      <c r="FB1238" s="144"/>
      <c r="FC1238" s="144"/>
      <c r="FD1238" s="144"/>
      <c r="FE1238" s="144"/>
      <c r="FF1238" s="144"/>
      <c r="FG1238" s="144"/>
      <c r="FH1238" s="144"/>
      <c r="FI1238" s="144"/>
      <c r="FJ1238" s="144"/>
      <c r="FK1238" s="144"/>
      <c r="FL1238" s="144"/>
      <c r="FM1238" s="144"/>
      <c r="FN1238" s="144"/>
      <c r="FO1238" s="144"/>
      <c r="FP1238" s="144"/>
      <c r="FQ1238" s="144"/>
      <c r="FR1238" s="144"/>
      <c r="FS1238" s="144"/>
      <c r="FT1238" s="144"/>
      <c r="FU1238" s="144"/>
      <c r="FV1238" s="144"/>
      <c r="FW1238" s="144"/>
      <c r="FX1238" s="144"/>
      <c r="FY1238" s="144"/>
      <c r="FZ1238" s="144"/>
      <c r="GA1238" s="144"/>
      <c r="GB1238" s="144"/>
      <c r="GC1238" s="144"/>
      <c r="GD1238" s="144"/>
      <c r="GE1238" s="144"/>
      <c r="GF1238" s="144"/>
      <c r="GG1238" s="144"/>
      <c r="GH1238" s="144"/>
      <c r="GI1238" s="144"/>
      <c r="GJ1238" s="144"/>
      <c r="GK1238" s="144"/>
      <c r="GL1238" s="144"/>
      <c r="GM1238" s="144"/>
      <c r="GN1238" s="144"/>
      <c r="GO1238" s="144"/>
      <c r="GP1238" s="144"/>
      <c r="GQ1238" s="144"/>
      <c r="GR1238" s="144"/>
      <c r="GS1238" s="144"/>
      <c r="GT1238" s="144"/>
      <c r="GU1238" s="144"/>
      <c r="GV1238" s="144"/>
      <c r="GW1238" s="144"/>
      <c r="GX1238" s="144"/>
      <c r="GY1238" s="144"/>
      <c r="GZ1238" s="144"/>
      <c r="HA1238" s="144"/>
      <c r="HB1238" s="144"/>
      <c r="HC1238" s="144"/>
      <c r="HD1238" s="144"/>
      <c r="HE1238" s="144"/>
      <c r="HF1238" s="144"/>
      <c r="HG1238" s="144"/>
      <c r="HH1238" s="144"/>
      <c r="HI1238" s="144"/>
      <c r="HJ1238" s="144"/>
      <c r="HK1238" s="144"/>
      <c r="HL1238" s="144"/>
      <c r="HM1238" s="144"/>
      <c r="HN1238" s="144"/>
      <c r="HO1238" s="144"/>
      <c r="HP1238" s="144"/>
      <c r="HQ1238" s="144"/>
      <c r="HR1238" s="144"/>
      <c r="HS1238" s="144"/>
      <c r="HT1238" s="144"/>
      <c r="HU1238" s="144"/>
      <c r="HV1238" s="144"/>
      <c r="HW1238" s="144"/>
      <c r="HX1238" s="144"/>
      <c r="HY1238" s="144"/>
      <c r="HZ1238" s="144"/>
      <c r="IA1238" s="144"/>
      <c r="IB1238" s="144"/>
      <c r="IC1238" s="144"/>
      <c r="ID1238" s="144"/>
      <c r="IE1238" s="144"/>
      <c r="IF1238" s="144"/>
      <c r="IG1238" s="144"/>
      <c r="IH1238" s="144"/>
      <c r="II1238" s="144"/>
      <c r="IJ1238" s="144"/>
      <c r="IK1238" s="144"/>
      <c r="IL1238" s="144"/>
      <c r="IM1238" s="144"/>
      <c r="IN1238" s="144"/>
      <c r="IO1238" s="144"/>
      <c r="IP1238" s="144"/>
      <c r="IQ1238" s="144"/>
      <c r="IR1238" s="144"/>
      <c r="IS1238" s="144"/>
      <c r="IT1238" s="144"/>
      <c r="IU1238" s="144"/>
      <c r="IV1238" s="144"/>
    </row>
    <row r="1239" spans="1:256" s="145" customFormat="1" ht="17.100000000000001" customHeight="1" x14ac:dyDescent="0.25">
      <c r="A1239" s="421"/>
      <c r="B1239" s="406"/>
      <c r="C1239" s="406"/>
      <c r="D1239" s="406"/>
      <c r="E1239" s="408"/>
      <c r="F1239" s="408"/>
      <c r="G1239" s="142" t="s">
        <v>40</v>
      </c>
      <c r="H1239" s="275">
        <v>135</v>
      </c>
      <c r="I1239" s="403"/>
      <c r="J1239" s="412"/>
      <c r="K1239" s="144"/>
      <c r="L1239" s="144"/>
      <c r="M1239" s="144"/>
      <c r="N1239" s="144"/>
      <c r="O1239" s="144"/>
      <c r="P1239" s="144"/>
      <c r="Q1239" s="144"/>
      <c r="R1239" s="144"/>
      <c r="S1239" s="144"/>
      <c r="T1239" s="144"/>
      <c r="U1239" s="144"/>
      <c r="V1239" s="144"/>
      <c r="W1239" s="144"/>
      <c r="X1239" s="144"/>
      <c r="Y1239" s="144"/>
      <c r="Z1239" s="144"/>
      <c r="AA1239" s="144"/>
      <c r="AB1239" s="144"/>
      <c r="AC1239" s="144"/>
      <c r="AD1239" s="144"/>
      <c r="AE1239" s="144"/>
      <c r="AF1239" s="144"/>
      <c r="AG1239" s="144"/>
      <c r="AH1239" s="144"/>
      <c r="AI1239" s="144"/>
      <c r="AJ1239" s="144"/>
      <c r="AK1239" s="144"/>
      <c r="AL1239" s="144"/>
      <c r="AM1239" s="144"/>
      <c r="AN1239" s="144"/>
      <c r="AO1239" s="144"/>
      <c r="AP1239" s="144"/>
      <c r="AQ1239" s="144"/>
      <c r="AR1239" s="144"/>
      <c r="AS1239" s="144"/>
      <c r="AT1239" s="144"/>
      <c r="AU1239" s="144"/>
      <c r="AV1239" s="144"/>
      <c r="AW1239" s="144"/>
      <c r="AX1239" s="144"/>
      <c r="AY1239" s="144"/>
      <c r="AZ1239" s="144"/>
      <c r="BA1239" s="144"/>
      <c r="BB1239" s="144"/>
      <c r="BC1239" s="144"/>
      <c r="BD1239" s="144"/>
      <c r="BE1239" s="144"/>
      <c r="BF1239" s="144"/>
      <c r="BG1239" s="144"/>
      <c r="BH1239" s="144"/>
      <c r="BI1239" s="144"/>
      <c r="BJ1239" s="144"/>
      <c r="BK1239" s="144"/>
      <c r="BL1239" s="144"/>
      <c r="BM1239" s="144"/>
      <c r="BN1239" s="144"/>
      <c r="BO1239" s="144"/>
      <c r="BP1239" s="144"/>
      <c r="BQ1239" s="144"/>
      <c r="BR1239" s="144"/>
      <c r="BS1239" s="144"/>
      <c r="BT1239" s="144"/>
      <c r="BU1239" s="144"/>
      <c r="BV1239" s="144"/>
      <c r="BW1239" s="144"/>
      <c r="BX1239" s="144"/>
      <c r="BY1239" s="144"/>
      <c r="BZ1239" s="144"/>
      <c r="CA1239" s="144"/>
      <c r="CB1239" s="144"/>
      <c r="CC1239" s="144"/>
      <c r="CD1239" s="144"/>
      <c r="CE1239" s="144"/>
      <c r="CF1239" s="144"/>
      <c r="CG1239" s="144"/>
      <c r="CH1239" s="144"/>
      <c r="CI1239" s="144"/>
      <c r="CJ1239" s="144"/>
      <c r="CK1239" s="144"/>
      <c r="CL1239" s="144"/>
      <c r="CM1239" s="144"/>
      <c r="CN1239" s="144"/>
      <c r="CO1239" s="144"/>
      <c r="CP1239" s="144"/>
      <c r="CQ1239" s="144"/>
      <c r="CR1239" s="144"/>
      <c r="CS1239" s="144"/>
      <c r="CT1239" s="144"/>
      <c r="CU1239" s="144"/>
      <c r="CV1239" s="144"/>
      <c r="CW1239" s="144"/>
      <c r="CX1239" s="144"/>
      <c r="CY1239" s="144"/>
      <c r="CZ1239" s="144"/>
      <c r="DA1239" s="144"/>
      <c r="DB1239" s="144"/>
      <c r="DC1239" s="144"/>
      <c r="DD1239" s="144"/>
      <c r="DE1239" s="144"/>
      <c r="DF1239" s="144"/>
      <c r="DG1239" s="144"/>
      <c r="DH1239" s="144"/>
      <c r="DI1239" s="144"/>
      <c r="DJ1239" s="144"/>
      <c r="DK1239" s="144"/>
      <c r="DL1239" s="144"/>
      <c r="DM1239" s="144"/>
      <c r="DN1239" s="144"/>
      <c r="DO1239" s="144"/>
      <c r="DP1239" s="144"/>
      <c r="DQ1239" s="144"/>
      <c r="DR1239" s="144"/>
      <c r="DS1239" s="144"/>
      <c r="DT1239" s="144"/>
      <c r="DU1239" s="144"/>
      <c r="DV1239" s="144"/>
      <c r="DW1239" s="144"/>
      <c r="DX1239" s="144"/>
      <c r="DY1239" s="144"/>
      <c r="DZ1239" s="144"/>
      <c r="EA1239" s="144"/>
      <c r="EB1239" s="144"/>
      <c r="EC1239" s="144"/>
      <c r="ED1239" s="144"/>
      <c r="EE1239" s="144"/>
      <c r="EF1239" s="144"/>
      <c r="EG1239" s="144"/>
      <c r="EH1239" s="144"/>
      <c r="EI1239" s="144"/>
      <c r="EJ1239" s="144"/>
      <c r="EK1239" s="144"/>
      <c r="EL1239" s="144"/>
      <c r="EM1239" s="144"/>
      <c r="EN1239" s="144"/>
      <c r="EO1239" s="144"/>
      <c r="EP1239" s="144"/>
      <c r="EQ1239" s="144"/>
      <c r="ER1239" s="144"/>
      <c r="ES1239" s="144"/>
      <c r="ET1239" s="144"/>
      <c r="EU1239" s="144"/>
      <c r="EV1239" s="144"/>
      <c r="EW1239" s="144"/>
      <c r="EX1239" s="144"/>
      <c r="EY1239" s="144"/>
      <c r="EZ1239" s="144"/>
      <c r="FA1239" s="144"/>
      <c r="FB1239" s="144"/>
      <c r="FC1239" s="144"/>
      <c r="FD1239" s="144"/>
      <c r="FE1239" s="144"/>
      <c r="FF1239" s="144"/>
      <c r="FG1239" s="144"/>
      <c r="FH1239" s="144"/>
      <c r="FI1239" s="144"/>
      <c r="FJ1239" s="144"/>
      <c r="FK1239" s="144"/>
      <c r="FL1239" s="144"/>
      <c r="FM1239" s="144"/>
      <c r="FN1239" s="144"/>
      <c r="FO1239" s="144"/>
      <c r="FP1239" s="144"/>
      <c r="FQ1239" s="144"/>
      <c r="FR1239" s="144"/>
      <c r="FS1239" s="144"/>
      <c r="FT1239" s="144"/>
      <c r="FU1239" s="144"/>
      <c r="FV1239" s="144"/>
      <c r="FW1239" s="144"/>
      <c r="FX1239" s="144"/>
      <c r="FY1239" s="144"/>
      <c r="FZ1239" s="144"/>
      <c r="GA1239" s="144"/>
      <c r="GB1239" s="144"/>
      <c r="GC1239" s="144"/>
      <c r="GD1239" s="144"/>
      <c r="GE1239" s="144"/>
      <c r="GF1239" s="144"/>
      <c r="GG1239" s="144"/>
      <c r="GH1239" s="144"/>
      <c r="GI1239" s="144"/>
      <c r="GJ1239" s="144"/>
      <c r="GK1239" s="144"/>
      <c r="GL1239" s="144"/>
      <c r="GM1239" s="144"/>
      <c r="GN1239" s="144"/>
      <c r="GO1239" s="144"/>
      <c r="GP1239" s="144"/>
      <c r="GQ1239" s="144"/>
      <c r="GR1239" s="144"/>
      <c r="GS1239" s="144"/>
      <c r="GT1239" s="144"/>
      <c r="GU1239" s="144"/>
      <c r="GV1239" s="144"/>
      <c r="GW1239" s="144"/>
      <c r="GX1239" s="144"/>
      <c r="GY1239" s="144"/>
      <c r="GZ1239" s="144"/>
      <c r="HA1239" s="144"/>
      <c r="HB1239" s="144"/>
      <c r="HC1239" s="144"/>
      <c r="HD1239" s="144"/>
      <c r="HE1239" s="144"/>
      <c r="HF1239" s="144"/>
      <c r="HG1239" s="144"/>
      <c r="HH1239" s="144"/>
      <c r="HI1239" s="144"/>
      <c r="HJ1239" s="144"/>
      <c r="HK1239" s="144"/>
      <c r="HL1239" s="144"/>
      <c r="HM1239" s="144"/>
      <c r="HN1239" s="144"/>
      <c r="HO1239" s="144"/>
      <c r="HP1239" s="144"/>
      <c r="HQ1239" s="144"/>
      <c r="HR1239" s="144"/>
      <c r="HS1239" s="144"/>
      <c r="HT1239" s="144"/>
      <c r="HU1239" s="144"/>
      <c r="HV1239" s="144"/>
      <c r="HW1239" s="144"/>
      <c r="HX1239" s="144"/>
      <c r="HY1239" s="144"/>
      <c r="HZ1239" s="144"/>
      <c r="IA1239" s="144"/>
      <c r="IB1239" s="144"/>
      <c r="IC1239" s="144"/>
      <c r="ID1239" s="144"/>
      <c r="IE1239" s="144"/>
      <c r="IF1239" s="144"/>
      <c r="IG1239" s="144"/>
      <c r="IH1239" s="144"/>
      <c r="II1239" s="144"/>
      <c r="IJ1239" s="144"/>
      <c r="IK1239" s="144"/>
      <c r="IL1239" s="144"/>
      <c r="IM1239" s="144"/>
      <c r="IN1239" s="144"/>
      <c r="IO1239" s="144"/>
      <c r="IP1239" s="144"/>
      <c r="IQ1239" s="144"/>
      <c r="IR1239" s="144"/>
      <c r="IS1239" s="144"/>
      <c r="IT1239" s="144"/>
      <c r="IU1239" s="144"/>
      <c r="IV1239" s="144"/>
    </row>
    <row r="1240" spans="1:256" s="145" customFormat="1" ht="17.100000000000001" customHeight="1" x14ac:dyDescent="0.25">
      <c r="A1240" s="421"/>
      <c r="B1240" s="406"/>
      <c r="C1240" s="406"/>
      <c r="D1240" s="406"/>
      <c r="E1240" s="408"/>
      <c r="F1240" s="408"/>
      <c r="G1240" s="142" t="s">
        <v>39</v>
      </c>
      <c r="H1240" s="275">
        <f>H1239+70</f>
        <v>205</v>
      </c>
      <c r="I1240" s="403"/>
      <c r="J1240" s="412"/>
      <c r="K1240" s="144"/>
      <c r="L1240" s="144"/>
      <c r="M1240" s="144"/>
      <c r="N1240" s="144"/>
      <c r="O1240" s="144"/>
      <c r="P1240" s="144"/>
      <c r="Q1240" s="144"/>
      <c r="R1240" s="144"/>
      <c r="S1240" s="144"/>
      <c r="T1240" s="144"/>
      <c r="U1240" s="144"/>
      <c r="V1240" s="144"/>
      <c r="W1240" s="144"/>
      <c r="X1240" s="144"/>
      <c r="Y1240" s="144"/>
      <c r="Z1240" s="144"/>
      <c r="AA1240" s="144"/>
      <c r="AB1240" s="144"/>
      <c r="AC1240" s="144"/>
      <c r="AD1240" s="144"/>
      <c r="AE1240" s="144"/>
      <c r="AF1240" s="144"/>
      <c r="AG1240" s="144"/>
      <c r="AH1240" s="144"/>
      <c r="AI1240" s="144"/>
      <c r="AJ1240" s="144"/>
      <c r="AK1240" s="144"/>
      <c r="AL1240" s="144"/>
      <c r="AM1240" s="144"/>
      <c r="AN1240" s="144"/>
      <c r="AO1240" s="144"/>
      <c r="AP1240" s="144"/>
      <c r="AQ1240" s="144"/>
      <c r="AR1240" s="144"/>
      <c r="AS1240" s="144"/>
      <c r="AT1240" s="144"/>
      <c r="AU1240" s="144"/>
      <c r="AV1240" s="144"/>
      <c r="AW1240" s="144"/>
      <c r="AX1240" s="144"/>
      <c r="AY1240" s="144"/>
      <c r="AZ1240" s="144"/>
      <c r="BA1240" s="144"/>
      <c r="BB1240" s="144"/>
      <c r="BC1240" s="144"/>
      <c r="BD1240" s="144"/>
      <c r="BE1240" s="144"/>
      <c r="BF1240" s="144"/>
      <c r="BG1240" s="144"/>
      <c r="BH1240" s="144"/>
      <c r="BI1240" s="144"/>
      <c r="BJ1240" s="144"/>
      <c r="BK1240" s="144"/>
      <c r="BL1240" s="144"/>
      <c r="BM1240" s="144"/>
      <c r="BN1240" s="144"/>
      <c r="BO1240" s="144"/>
      <c r="BP1240" s="144"/>
      <c r="BQ1240" s="144"/>
      <c r="BR1240" s="144"/>
      <c r="BS1240" s="144"/>
      <c r="BT1240" s="144"/>
      <c r="BU1240" s="144"/>
      <c r="BV1240" s="144"/>
      <c r="BW1240" s="144"/>
      <c r="BX1240" s="144"/>
      <c r="BY1240" s="144"/>
      <c r="BZ1240" s="144"/>
      <c r="CA1240" s="144"/>
      <c r="CB1240" s="144"/>
      <c r="CC1240" s="144"/>
      <c r="CD1240" s="144"/>
      <c r="CE1240" s="144"/>
      <c r="CF1240" s="144"/>
      <c r="CG1240" s="144"/>
      <c r="CH1240" s="144"/>
      <c r="CI1240" s="144"/>
      <c r="CJ1240" s="144"/>
      <c r="CK1240" s="144"/>
      <c r="CL1240" s="144"/>
      <c r="CM1240" s="144"/>
      <c r="CN1240" s="144"/>
      <c r="CO1240" s="144"/>
      <c r="CP1240" s="144"/>
      <c r="CQ1240" s="144"/>
      <c r="CR1240" s="144"/>
      <c r="CS1240" s="144"/>
      <c r="CT1240" s="144"/>
      <c r="CU1240" s="144"/>
      <c r="CV1240" s="144"/>
      <c r="CW1240" s="144"/>
      <c r="CX1240" s="144"/>
      <c r="CY1240" s="144"/>
      <c r="CZ1240" s="144"/>
      <c r="DA1240" s="144"/>
      <c r="DB1240" s="144"/>
      <c r="DC1240" s="144"/>
      <c r="DD1240" s="144"/>
      <c r="DE1240" s="144"/>
      <c r="DF1240" s="144"/>
      <c r="DG1240" s="144"/>
      <c r="DH1240" s="144"/>
      <c r="DI1240" s="144"/>
      <c r="DJ1240" s="144"/>
      <c r="DK1240" s="144"/>
      <c r="DL1240" s="144"/>
      <c r="DM1240" s="144"/>
      <c r="DN1240" s="144"/>
      <c r="DO1240" s="144"/>
      <c r="DP1240" s="144"/>
      <c r="DQ1240" s="144"/>
      <c r="DR1240" s="144"/>
      <c r="DS1240" s="144"/>
      <c r="DT1240" s="144"/>
      <c r="DU1240" s="144"/>
      <c r="DV1240" s="144"/>
      <c r="DW1240" s="144"/>
      <c r="DX1240" s="144"/>
      <c r="DY1240" s="144"/>
      <c r="DZ1240" s="144"/>
      <c r="EA1240" s="144"/>
      <c r="EB1240" s="144"/>
      <c r="EC1240" s="144"/>
      <c r="ED1240" s="144"/>
      <c r="EE1240" s="144"/>
      <c r="EF1240" s="144"/>
      <c r="EG1240" s="144"/>
      <c r="EH1240" s="144"/>
      <c r="EI1240" s="144"/>
      <c r="EJ1240" s="144"/>
      <c r="EK1240" s="144"/>
      <c r="EL1240" s="144"/>
      <c r="EM1240" s="144"/>
      <c r="EN1240" s="144"/>
      <c r="EO1240" s="144"/>
      <c r="EP1240" s="144"/>
      <c r="EQ1240" s="144"/>
      <c r="ER1240" s="144"/>
      <c r="ES1240" s="144"/>
      <c r="ET1240" s="144"/>
      <c r="EU1240" s="144"/>
      <c r="EV1240" s="144"/>
      <c r="EW1240" s="144"/>
      <c r="EX1240" s="144"/>
      <c r="EY1240" s="144"/>
      <c r="EZ1240" s="144"/>
      <c r="FA1240" s="144"/>
      <c r="FB1240" s="144"/>
      <c r="FC1240" s="144"/>
      <c r="FD1240" s="144"/>
      <c r="FE1240" s="144"/>
      <c r="FF1240" s="144"/>
      <c r="FG1240" s="144"/>
      <c r="FH1240" s="144"/>
      <c r="FI1240" s="144"/>
      <c r="FJ1240" s="144"/>
      <c r="FK1240" s="144"/>
      <c r="FL1240" s="144"/>
      <c r="FM1240" s="144"/>
      <c r="FN1240" s="144"/>
      <c r="FO1240" s="144"/>
      <c r="FP1240" s="144"/>
      <c r="FQ1240" s="144"/>
      <c r="FR1240" s="144"/>
      <c r="FS1240" s="144"/>
      <c r="FT1240" s="144"/>
      <c r="FU1240" s="144"/>
      <c r="FV1240" s="144"/>
      <c r="FW1240" s="144"/>
      <c r="FX1240" s="144"/>
      <c r="FY1240" s="144"/>
      <c r="FZ1240" s="144"/>
      <c r="GA1240" s="144"/>
      <c r="GB1240" s="144"/>
      <c r="GC1240" s="144"/>
      <c r="GD1240" s="144"/>
      <c r="GE1240" s="144"/>
      <c r="GF1240" s="144"/>
      <c r="GG1240" s="144"/>
      <c r="GH1240" s="144"/>
      <c r="GI1240" s="144"/>
      <c r="GJ1240" s="144"/>
      <c r="GK1240" s="144"/>
      <c r="GL1240" s="144"/>
      <c r="GM1240" s="144"/>
      <c r="GN1240" s="144"/>
      <c r="GO1240" s="144"/>
      <c r="GP1240" s="144"/>
      <c r="GQ1240" s="144"/>
      <c r="GR1240" s="144"/>
      <c r="GS1240" s="144"/>
      <c r="GT1240" s="144"/>
      <c r="GU1240" s="144"/>
      <c r="GV1240" s="144"/>
      <c r="GW1240" s="144"/>
      <c r="GX1240" s="144"/>
      <c r="GY1240" s="144"/>
      <c r="GZ1240" s="144"/>
      <c r="HA1240" s="144"/>
      <c r="HB1240" s="144"/>
      <c r="HC1240" s="144"/>
      <c r="HD1240" s="144"/>
      <c r="HE1240" s="144"/>
      <c r="HF1240" s="144"/>
      <c r="HG1240" s="144"/>
      <c r="HH1240" s="144"/>
      <c r="HI1240" s="144"/>
      <c r="HJ1240" s="144"/>
      <c r="HK1240" s="144"/>
      <c r="HL1240" s="144"/>
      <c r="HM1240" s="144"/>
      <c r="HN1240" s="144"/>
      <c r="HO1240" s="144"/>
      <c r="HP1240" s="144"/>
      <c r="HQ1240" s="144"/>
      <c r="HR1240" s="144"/>
      <c r="HS1240" s="144"/>
      <c r="HT1240" s="144"/>
      <c r="HU1240" s="144"/>
      <c r="HV1240" s="144"/>
      <c r="HW1240" s="144"/>
      <c r="HX1240" s="144"/>
      <c r="HY1240" s="144"/>
      <c r="HZ1240" s="144"/>
      <c r="IA1240" s="144"/>
      <c r="IB1240" s="144"/>
      <c r="IC1240" s="144"/>
      <c r="ID1240" s="144"/>
      <c r="IE1240" s="144"/>
      <c r="IF1240" s="144"/>
      <c r="IG1240" s="144"/>
      <c r="IH1240" s="144"/>
      <c r="II1240" s="144"/>
      <c r="IJ1240" s="144"/>
      <c r="IK1240" s="144"/>
      <c r="IL1240" s="144"/>
      <c r="IM1240" s="144"/>
      <c r="IN1240" s="144"/>
      <c r="IO1240" s="144"/>
      <c r="IP1240" s="144"/>
      <c r="IQ1240" s="144"/>
      <c r="IR1240" s="144"/>
      <c r="IS1240" s="144"/>
      <c r="IT1240" s="144"/>
      <c r="IU1240" s="144"/>
      <c r="IV1240" s="144"/>
    </row>
    <row r="1241" spans="1:256" s="145" customFormat="1" ht="17.100000000000001" customHeight="1" thickBot="1" x14ac:dyDescent="0.3">
      <c r="A1241" s="421"/>
      <c r="B1241" s="406"/>
      <c r="C1241" s="406"/>
      <c r="D1241" s="423"/>
      <c r="E1241" s="409"/>
      <c r="F1241" s="409"/>
      <c r="G1241" s="146" t="s">
        <v>41</v>
      </c>
      <c r="H1241" s="275">
        <v>128.25</v>
      </c>
      <c r="I1241" s="417"/>
      <c r="J1241" s="412"/>
      <c r="K1241" s="144"/>
      <c r="L1241" s="144"/>
      <c r="M1241" s="144"/>
      <c r="N1241" s="144"/>
      <c r="O1241" s="144"/>
      <c r="P1241" s="144"/>
      <c r="Q1241" s="144"/>
      <c r="R1241" s="144"/>
      <c r="S1241" s="144"/>
      <c r="T1241" s="144"/>
      <c r="U1241" s="144"/>
      <c r="V1241" s="144"/>
      <c r="W1241" s="144"/>
      <c r="X1241" s="144"/>
      <c r="Y1241" s="144"/>
      <c r="Z1241" s="144"/>
      <c r="AA1241" s="144"/>
      <c r="AB1241" s="144"/>
      <c r="AC1241" s="144"/>
      <c r="AD1241" s="144"/>
      <c r="AE1241" s="144"/>
      <c r="AF1241" s="144"/>
      <c r="AG1241" s="144"/>
      <c r="AH1241" s="144"/>
      <c r="AI1241" s="144"/>
      <c r="AJ1241" s="144"/>
      <c r="AK1241" s="144"/>
      <c r="AL1241" s="144"/>
      <c r="AM1241" s="144"/>
      <c r="AN1241" s="144"/>
      <c r="AO1241" s="144"/>
      <c r="AP1241" s="144"/>
      <c r="AQ1241" s="144"/>
      <c r="AR1241" s="144"/>
      <c r="AS1241" s="144"/>
      <c r="AT1241" s="144"/>
      <c r="AU1241" s="144"/>
      <c r="AV1241" s="144"/>
      <c r="AW1241" s="144"/>
      <c r="AX1241" s="144"/>
      <c r="AY1241" s="144"/>
      <c r="AZ1241" s="144"/>
      <c r="BA1241" s="144"/>
      <c r="BB1241" s="144"/>
      <c r="BC1241" s="144"/>
      <c r="BD1241" s="144"/>
      <c r="BE1241" s="144"/>
      <c r="BF1241" s="144"/>
      <c r="BG1241" s="144"/>
      <c r="BH1241" s="144"/>
      <c r="BI1241" s="144"/>
      <c r="BJ1241" s="144"/>
      <c r="BK1241" s="144"/>
      <c r="BL1241" s="144"/>
      <c r="BM1241" s="144"/>
      <c r="BN1241" s="144"/>
      <c r="BO1241" s="144"/>
      <c r="BP1241" s="144"/>
      <c r="BQ1241" s="144"/>
      <c r="BR1241" s="144"/>
      <c r="BS1241" s="144"/>
      <c r="BT1241" s="144"/>
      <c r="BU1241" s="144"/>
      <c r="BV1241" s="144"/>
      <c r="BW1241" s="144"/>
      <c r="BX1241" s="144"/>
      <c r="BY1241" s="144"/>
      <c r="BZ1241" s="144"/>
      <c r="CA1241" s="144"/>
      <c r="CB1241" s="144"/>
      <c r="CC1241" s="144"/>
      <c r="CD1241" s="144"/>
      <c r="CE1241" s="144"/>
      <c r="CF1241" s="144"/>
      <c r="CG1241" s="144"/>
      <c r="CH1241" s="144"/>
      <c r="CI1241" s="144"/>
      <c r="CJ1241" s="144"/>
      <c r="CK1241" s="144"/>
      <c r="CL1241" s="144"/>
      <c r="CM1241" s="144"/>
      <c r="CN1241" s="144"/>
      <c r="CO1241" s="144"/>
      <c r="CP1241" s="144"/>
      <c r="CQ1241" s="144"/>
      <c r="CR1241" s="144"/>
      <c r="CS1241" s="144"/>
      <c r="CT1241" s="144"/>
      <c r="CU1241" s="144"/>
      <c r="CV1241" s="144"/>
      <c r="CW1241" s="144"/>
      <c r="CX1241" s="144"/>
      <c r="CY1241" s="144"/>
      <c r="CZ1241" s="144"/>
      <c r="DA1241" s="144"/>
      <c r="DB1241" s="144"/>
      <c r="DC1241" s="144"/>
      <c r="DD1241" s="144"/>
      <c r="DE1241" s="144"/>
      <c r="DF1241" s="144"/>
      <c r="DG1241" s="144"/>
      <c r="DH1241" s="144"/>
      <c r="DI1241" s="144"/>
      <c r="DJ1241" s="144"/>
      <c r="DK1241" s="144"/>
      <c r="DL1241" s="144"/>
      <c r="DM1241" s="144"/>
      <c r="DN1241" s="144"/>
      <c r="DO1241" s="144"/>
      <c r="DP1241" s="144"/>
      <c r="DQ1241" s="144"/>
      <c r="DR1241" s="144"/>
      <c r="DS1241" s="144"/>
      <c r="DT1241" s="144"/>
      <c r="DU1241" s="144"/>
      <c r="DV1241" s="144"/>
      <c r="DW1241" s="144"/>
      <c r="DX1241" s="144"/>
      <c r="DY1241" s="144"/>
      <c r="DZ1241" s="144"/>
      <c r="EA1241" s="144"/>
      <c r="EB1241" s="144"/>
      <c r="EC1241" s="144"/>
      <c r="ED1241" s="144"/>
      <c r="EE1241" s="144"/>
      <c r="EF1241" s="144"/>
      <c r="EG1241" s="144"/>
      <c r="EH1241" s="144"/>
      <c r="EI1241" s="144"/>
      <c r="EJ1241" s="144"/>
      <c r="EK1241" s="144"/>
      <c r="EL1241" s="144"/>
      <c r="EM1241" s="144"/>
      <c r="EN1241" s="144"/>
      <c r="EO1241" s="144"/>
      <c r="EP1241" s="144"/>
      <c r="EQ1241" s="144"/>
      <c r="ER1241" s="144"/>
      <c r="ES1241" s="144"/>
      <c r="ET1241" s="144"/>
      <c r="EU1241" s="144"/>
      <c r="EV1241" s="144"/>
      <c r="EW1241" s="144"/>
      <c r="EX1241" s="144"/>
      <c r="EY1241" s="144"/>
      <c r="EZ1241" s="144"/>
      <c r="FA1241" s="144"/>
      <c r="FB1241" s="144"/>
      <c r="FC1241" s="144"/>
      <c r="FD1241" s="144"/>
      <c r="FE1241" s="144"/>
      <c r="FF1241" s="144"/>
      <c r="FG1241" s="144"/>
      <c r="FH1241" s="144"/>
      <c r="FI1241" s="144"/>
      <c r="FJ1241" s="144"/>
      <c r="FK1241" s="144"/>
      <c r="FL1241" s="144"/>
      <c r="FM1241" s="144"/>
      <c r="FN1241" s="144"/>
      <c r="FO1241" s="144"/>
      <c r="FP1241" s="144"/>
      <c r="FQ1241" s="144"/>
      <c r="FR1241" s="144"/>
      <c r="FS1241" s="144"/>
      <c r="FT1241" s="144"/>
      <c r="FU1241" s="144"/>
      <c r="FV1241" s="144"/>
      <c r="FW1241" s="144"/>
      <c r="FX1241" s="144"/>
      <c r="FY1241" s="144"/>
      <c r="FZ1241" s="144"/>
      <c r="GA1241" s="144"/>
      <c r="GB1241" s="144"/>
      <c r="GC1241" s="144"/>
      <c r="GD1241" s="144"/>
      <c r="GE1241" s="144"/>
      <c r="GF1241" s="144"/>
      <c r="GG1241" s="144"/>
      <c r="GH1241" s="144"/>
      <c r="GI1241" s="144"/>
      <c r="GJ1241" s="144"/>
      <c r="GK1241" s="144"/>
      <c r="GL1241" s="144"/>
      <c r="GM1241" s="144"/>
      <c r="GN1241" s="144"/>
      <c r="GO1241" s="144"/>
      <c r="GP1241" s="144"/>
      <c r="GQ1241" s="144"/>
      <c r="GR1241" s="144"/>
      <c r="GS1241" s="144"/>
      <c r="GT1241" s="144"/>
      <c r="GU1241" s="144"/>
      <c r="GV1241" s="144"/>
      <c r="GW1241" s="144"/>
      <c r="GX1241" s="144"/>
      <c r="GY1241" s="144"/>
      <c r="GZ1241" s="144"/>
      <c r="HA1241" s="144"/>
      <c r="HB1241" s="144"/>
      <c r="HC1241" s="144"/>
      <c r="HD1241" s="144"/>
      <c r="HE1241" s="144"/>
      <c r="HF1241" s="144"/>
      <c r="HG1241" s="144"/>
      <c r="HH1241" s="144"/>
      <c r="HI1241" s="144"/>
      <c r="HJ1241" s="144"/>
      <c r="HK1241" s="144"/>
      <c r="HL1241" s="144"/>
      <c r="HM1241" s="144"/>
      <c r="HN1241" s="144"/>
      <c r="HO1241" s="144"/>
      <c r="HP1241" s="144"/>
      <c r="HQ1241" s="144"/>
      <c r="HR1241" s="144"/>
      <c r="HS1241" s="144"/>
      <c r="HT1241" s="144"/>
      <c r="HU1241" s="144"/>
      <c r="HV1241" s="144"/>
      <c r="HW1241" s="144"/>
      <c r="HX1241" s="144"/>
      <c r="HY1241" s="144"/>
      <c r="HZ1241" s="144"/>
      <c r="IA1241" s="144"/>
      <c r="IB1241" s="144"/>
      <c r="IC1241" s="144"/>
      <c r="ID1241" s="144"/>
      <c r="IE1241" s="144"/>
      <c r="IF1241" s="144"/>
      <c r="IG1241" s="144"/>
      <c r="IH1241" s="144"/>
      <c r="II1241" s="144"/>
      <c r="IJ1241" s="144"/>
      <c r="IK1241" s="144"/>
      <c r="IL1241" s="144"/>
      <c r="IM1241" s="144"/>
      <c r="IN1241" s="144"/>
      <c r="IO1241" s="144"/>
      <c r="IP1241" s="144"/>
      <c r="IQ1241" s="144"/>
      <c r="IR1241" s="144"/>
      <c r="IS1241" s="144"/>
      <c r="IT1241" s="144"/>
      <c r="IU1241" s="144"/>
      <c r="IV1241" s="144"/>
    </row>
    <row r="1242" spans="1:256" x14ac:dyDescent="0.25">
      <c r="A1242" s="398" t="s">
        <v>25</v>
      </c>
      <c r="B1242" s="400" t="s">
        <v>37</v>
      </c>
      <c r="C1242" s="400" t="s">
        <v>157</v>
      </c>
      <c r="D1242" s="359" t="s">
        <v>38</v>
      </c>
      <c r="E1242" s="294">
        <v>43040</v>
      </c>
      <c r="F1242" s="294">
        <v>43092</v>
      </c>
      <c r="G1242" s="160" t="s">
        <v>154</v>
      </c>
      <c r="H1242" s="157" t="e">
        <f>NA()</f>
        <v>#N/A</v>
      </c>
      <c r="I1242" s="309"/>
      <c r="J1242" s="396"/>
    </row>
    <row r="1243" spans="1:256" x14ac:dyDescent="0.25">
      <c r="A1243" s="303"/>
      <c r="B1243" s="305"/>
      <c r="C1243" s="305"/>
      <c r="D1243" s="379"/>
      <c r="E1243" s="285"/>
      <c r="F1243" s="285"/>
      <c r="G1243" s="7" t="s">
        <v>153</v>
      </c>
      <c r="H1243" s="68" t="e">
        <f>NA()</f>
        <v>#N/A</v>
      </c>
      <c r="I1243" s="300"/>
      <c r="J1243" s="312"/>
    </row>
    <row r="1244" spans="1:256" x14ac:dyDescent="0.25">
      <c r="A1244" s="303"/>
      <c r="B1244" s="305"/>
      <c r="C1244" s="305"/>
      <c r="D1244" s="329"/>
      <c r="E1244" s="285"/>
      <c r="F1244" s="285"/>
      <c r="G1244" s="241" t="s">
        <v>40</v>
      </c>
      <c r="H1244" s="68">
        <v>130</v>
      </c>
      <c r="I1244" s="300"/>
      <c r="J1244" s="312"/>
    </row>
    <row r="1245" spans="1:256" x14ac:dyDescent="0.25">
      <c r="A1245" s="303"/>
      <c r="B1245" s="305"/>
      <c r="C1245" s="305"/>
      <c r="D1245" s="329"/>
      <c r="E1245" s="285"/>
      <c r="F1245" s="285"/>
      <c r="G1245" s="241" t="s">
        <v>39</v>
      </c>
      <c r="H1245" s="68">
        <f>H1244+100</f>
        <v>230</v>
      </c>
      <c r="I1245" s="300"/>
      <c r="J1245" s="312"/>
    </row>
    <row r="1246" spans="1:256" ht="15.75" thickBot="1" x14ac:dyDescent="0.3">
      <c r="A1246" s="303"/>
      <c r="B1246" s="305"/>
      <c r="C1246" s="305"/>
      <c r="D1246" s="329"/>
      <c r="E1246" s="286"/>
      <c r="F1246" s="286"/>
      <c r="G1246" s="161" t="s">
        <v>41</v>
      </c>
      <c r="H1246" s="158" t="e">
        <f>NA()</f>
        <v>#N/A</v>
      </c>
      <c r="I1246" s="300"/>
      <c r="J1246" s="312"/>
    </row>
    <row r="1247" spans="1:256" x14ac:dyDescent="0.25">
      <c r="A1247" s="303"/>
      <c r="B1247" s="305"/>
      <c r="C1247" s="305"/>
      <c r="D1247" s="329"/>
      <c r="E1247" s="284">
        <f>F1242+1</f>
        <v>43093</v>
      </c>
      <c r="F1247" s="284">
        <v>43094</v>
      </c>
      <c r="G1247" s="162" t="s">
        <v>154</v>
      </c>
      <c r="H1247" s="157" t="e">
        <f>NA()</f>
        <v>#N/A</v>
      </c>
      <c r="I1247" s="300"/>
      <c r="J1247" s="312"/>
    </row>
    <row r="1248" spans="1:256" x14ac:dyDescent="0.25">
      <c r="A1248" s="303"/>
      <c r="B1248" s="305"/>
      <c r="C1248" s="305"/>
      <c r="D1248" s="329"/>
      <c r="E1248" s="285"/>
      <c r="F1248" s="285"/>
      <c r="G1248" s="7" t="s">
        <v>153</v>
      </c>
      <c r="H1248" s="68" t="e">
        <f>NA()</f>
        <v>#N/A</v>
      </c>
      <c r="I1248" s="300"/>
      <c r="J1248" s="312"/>
    </row>
    <row r="1249" spans="1:10" x14ac:dyDescent="0.25">
      <c r="A1249" s="303"/>
      <c r="B1249" s="305"/>
      <c r="C1249" s="305"/>
      <c r="D1249" s="329"/>
      <c r="E1249" s="285"/>
      <c r="F1249" s="285"/>
      <c r="G1249" s="241" t="s">
        <v>40</v>
      </c>
      <c r="H1249" s="68">
        <f>H1244+25</f>
        <v>155</v>
      </c>
      <c r="I1249" s="300"/>
      <c r="J1249" s="312"/>
    </row>
    <row r="1250" spans="1:10" x14ac:dyDescent="0.25">
      <c r="A1250" s="303"/>
      <c r="B1250" s="305"/>
      <c r="C1250" s="305"/>
      <c r="D1250" s="329"/>
      <c r="E1250" s="285"/>
      <c r="F1250" s="285"/>
      <c r="G1250" s="241" t="s">
        <v>39</v>
      </c>
      <c r="H1250" s="68">
        <f>H1245+25</f>
        <v>255</v>
      </c>
      <c r="I1250" s="300"/>
      <c r="J1250" s="312"/>
    </row>
    <row r="1251" spans="1:10" ht="15.75" thickBot="1" x14ac:dyDescent="0.3">
      <c r="A1251" s="303"/>
      <c r="B1251" s="305"/>
      <c r="C1251" s="305"/>
      <c r="D1251" s="329"/>
      <c r="E1251" s="286"/>
      <c r="F1251" s="286"/>
      <c r="G1251" s="161" t="s">
        <v>41</v>
      </c>
      <c r="H1251" s="158" t="e">
        <f>NA()</f>
        <v>#N/A</v>
      </c>
      <c r="I1251" s="300"/>
      <c r="J1251" s="312"/>
    </row>
    <row r="1252" spans="1:10" x14ac:dyDescent="0.25">
      <c r="A1252" s="303"/>
      <c r="B1252" s="305"/>
      <c r="C1252" s="305"/>
      <c r="D1252" s="329"/>
      <c r="E1252" s="284">
        <f>F1247+1</f>
        <v>43095</v>
      </c>
      <c r="F1252" s="284">
        <v>43099</v>
      </c>
      <c r="G1252" s="162" t="s">
        <v>154</v>
      </c>
      <c r="H1252" s="157" t="e">
        <f>NA()</f>
        <v>#N/A</v>
      </c>
      <c r="I1252" s="300"/>
      <c r="J1252" s="312"/>
    </row>
    <row r="1253" spans="1:10" x14ac:dyDescent="0.25">
      <c r="A1253" s="303"/>
      <c r="B1253" s="305"/>
      <c r="C1253" s="305"/>
      <c r="D1253" s="329"/>
      <c r="E1253" s="285"/>
      <c r="F1253" s="285"/>
      <c r="G1253" s="7" t="s">
        <v>153</v>
      </c>
      <c r="H1253" s="68" t="e">
        <f>NA()</f>
        <v>#N/A</v>
      </c>
      <c r="I1253" s="300"/>
      <c r="J1253" s="312"/>
    </row>
    <row r="1254" spans="1:10" x14ac:dyDescent="0.25">
      <c r="A1254" s="303"/>
      <c r="B1254" s="305"/>
      <c r="C1254" s="305"/>
      <c r="D1254" s="329"/>
      <c r="E1254" s="285"/>
      <c r="F1254" s="285"/>
      <c r="G1254" s="241" t="s">
        <v>40</v>
      </c>
      <c r="H1254" s="68">
        <f t="shared" ref="H1254:H1255" si="165">H1244</f>
        <v>130</v>
      </c>
      <c r="I1254" s="300"/>
      <c r="J1254" s="312"/>
    </row>
    <row r="1255" spans="1:10" x14ac:dyDescent="0.25">
      <c r="A1255" s="303"/>
      <c r="B1255" s="305"/>
      <c r="C1255" s="305"/>
      <c r="D1255" s="329"/>
      <c r="E1255" s="285"/>
      <c r="F1255" s="285"/>
      <c r="G1255" s="241" t="s">
        <v>39</v>
      </c>
      <c r="H1255" s="68">
        <f t="shared" si="165"/>
        <v>230</v>
      </c>
      <c r="I1255" s="300"/>
      <c r="J1255" s="312"/>
    </row>
    <row r="1256" spans="1:10" ht="15.75" thickBot="1" x14ac:dyDescent="0.3">
      <c r="A1256" s="303"/>
      <c r="B1256" s="305"/>
      <c r="C1256" s="305"/>
      <c r="D1256" s="329"/>
      <c r="E1256" s="286"/>
      <c r="F1256" s="286"/>
      <c r="G1256" s="161" t="s">
        <v>41</v>
      </c>
      <c r="H1256" s="158" t="e">
        <f>NA()</f>
        <v>#N/A</v>
      </c>
      <c r="I1256" s="300"/>
      <c r="J1256" s="312"/>
    </row>
    <row r="1257" spans="1:10" x14ac:dyDescent="0.25">
      <c r="A1257" s="303"/>
      <c r="B1257" s="305"/>
      <c r="C1257" s="305"/>
      <c r="D1257" s="329"/>
      <c r="E1257" s="284">
        <f>F1252+1</f>
        <v>43100</v>
      </c>
      <c r="F1257" s="284">
        <v>43100</v>
      </c>
      <c r="G1257" s="162" t="s">
        <v>154</v>
      </c>
      <c r="H1257" s="157" t="e">
        <f>NA()</f>
        <v>#N/A</v>
      </c>
      <c r="I1257" s="300"/>
      <c r="J1257" s="312"/>
    </row>
    <row r="1258" spans="1:10" x14ac:dyDescent="0.25">
      <c r="A1258" s="303"/>
      <c r="B1258" s="305"/>
      <c r="C1258" s="305"/>
      <c r="D1258" s="329"/>
      <c r="E1258" s="285"/>
      <c r="F1258" s="285"/>
      <c r="G1258" s="7" t="s">
        <v>153</v>
      </c>
      <c r="H1258" s="68" t="e">
        <f>NA()</f>
        <v>#N/A</v>
      </c>
      <c r="I1258" s="300"/>
      <c r="J1258" s="312"/>
    </row>
    <row r="1259" spans="1:10" x14ac:dyDescent="0.25">
      <c r="A1259" s="303"/>
      <c r="B1259" s="305"/>
      <c r="C1259" s="305"/>
      <c r="D1259" s="329"/>
      <c r="E1259" s="285"/>
      <c r="F1259" s="285"/>
      <c r="G1259" s="241" t="s">
        <v>40</v>
      </c>
      <c r="H1259" s="68">
        <f t="shared" ref="H1259:H1260" si="166">H1249</f>
        <v>155</v>
      </c>
      <c r="I1259" s="300"/>
      <c r="J1259" s="312"/>
    </row>
    <row r="1260" spans="1:10" x14ac:dyDescent="0.25">
      <c r="A1260" s="303"/>
      <c r="B1260" s="305"/>
      <c r="C1260" s="305"/>
      <c r="D1260" s="329"/>
      <c r="E1260" s="285"/>
      <c r="F1260" s="285"/>
      <c r="G1260" s="241" t="s">
        <v>39</v>
      </c>
      <c r="H1260" s="68">
        <f t="shared" si="166"/>
        <v>255</v>
      </c>
      <c r="I1260" s="300"/>
      <c r="J1260" s="312"/>
    </row>
    <row r="1261" spans="1:10" ht="15.75" thickBot="1" x14ac:dyDescent="0.3">
      <c r="A1261" s="303"/>
      <c r="B1261" s="305"/>
      <c r="C1261" s="305"/>
      <c r="D1261" s="329"/>
      <c r="E1261" s="286"/>
      <c r="F1261" s="286"/>
      <c r="G1261" s="161" t="s">
        <v>41</v>
      </c>
      <c r="H1261" s="158" t="e">
        <f>NA()</f>
        <v>#N/A</v>
      </c>
      <c r="I1261" s="300"/>
      <c r="J1261" s="312"/>
    </row>
    <row r="1262" spans="1:10" x14ac:dyDescent="0.25">
      <c r="A1262" s="303"/>
      <c r="B1262" s="305"/>
      <c r="C1262" s="305"/>
      <c r="D1262" s="329"/>
      <c r="E1262" s="284">
        <f>F1257+1</f>
        <v>43101</v>
      </c>
      <c r="F1262" s="284">
        <v>43220</v>
      </c>
      <c r="G1262" s="162" t="s">
        <v>154</v>
      </c>
      <c r="H1262" s="157" t="e">
        <f>NA()</f>
        <v>#N/A</v>
      </c>
      <c r="I1262" s="300"/>
      <c r="J1262" s="312"/>
    </row>
    <row r="1263" spans="1:10" x14ac:dyDescent="0.25">
      <c r="A1263" s="303"/>
      <c r="B1263" s="305"/>
      <c r="C1263" s="305"/>
      <c r="D1263" s="329"/>
      <c r="E1263" s="285"/>
      <c r="F1263" s="285"/>
      <c r="G1263" s="7" t="s">
        <v>153</v>
      </c>
      <c r="H1263" s="68" t="e">
        <f>NA()</f>
        <v>#N/A</v>
      </c>
      <c r="I1263" s="300"/>
      <c r="J1263" s="312"/>
    </row>
    <row r="1264" spans="1:10" x14ac:dyDescent="0.25">
      <c r="A1264" s="303"/>
      <c r="B1264" s="305"/>
      <c r="C1264" s="305"/>
      <c r="D1264" s="329"/>
      <c r="E1264" s="285"/>
      <c r="F1264" s="285"/>
      <c r="G1264" s="241" t="s">
        <v>40</v>
      </c>
      <c r="H1264" s="68">
        <f t="shared" ref="H1264:H1265" si="167">H1254</f>
        <v>130</v>
      </c>
      <c r="I1264" s="300"/>
      <c r="J1264" s="312"/>
    </row>
    <row r="1265" spans="1:10" x14ac:dyDescent="0.25">
      <c r="A1265" s="303"/>
      <c r="B1265" s="305"/>
      <c r="C1265" s="305"/>
      <c r="D1265" s="329"/>
      <c r="E1265" s="285"/>
      <c r="F1265" s="285"/>
      <c r="G1265" s="241" t="s">
        <v>39</v>
      </c>
      <c r="H1265" s="68">
        <f t="shared" si="167"/>
        <v>230</v>
      </c>
      <c r="I1265" s="300"/>
      <c r="J1265" s="312"/>
    </row>
    <row r="1266" spans="1:10" ht="15.75" thickBot="1" x14ac:dyDescent="0.3">
      <c r="A1266" s="303"/>
      <c r="B1266" s="305"/>
      <c r="C1266" s="305"/>
      <c r="D1266" s="329"/>
      <c r="E1266" s="286"/>
      <c r="F1266" s="286"/>
      <c r="G1266" s="161" t="s">
        <v>41</v>
      </c>
      <c r="H1266" s="158" t="e">
        <f>NA()</f>
        <v>#N/A</v>
      </c>
      <c r="I1266" s="300"/>
      <c r="J1266" s="312"/>
    </row>
    <row r="1267" spans="1:10" x14ac:dyDescent="0.25">
      <c r="A1267" s="303"/>
      <c r="B1267" s="305"/>
      <c r="C1267" s="305"/>
      <c r="D1267" s="359" t="s">
        <v>43</v>
      </c>
      <c r="E1267" s="294">
        <v>43040</v>
      </c>
      <c r="F1267" s="294">
        <v>43092</v>
      </c>
      <c r="G1267" s="160" t="s">
        <v>154</v>
      </c>
      <c r="H1267" s="157" t="e">
        <f>NA()</f>
        <v>#N/A</v>
      </c>
      <c r="I1267" s="309"/>
      <c r="J1267" s="312"/>
    </row>
    <row r="1268" spans="1:10" x14ac:dyDescent="0.25">
      <c r="A1268" s="303"/>
      <c r="B1268" s="305"/>
      <c r="C1268" s="305"/>
      <c r="D1268" s="379"/>
      <c r="E1268" s="285"/>
      <c r="F1268" s="285"/>
      <c r="G1268" s="7" t="s">
        <v>153</v>
      </c>
      <c r="H1268" s="68" t="e">
        <f>NA()</f>
        <v>#N/A</v>
      </c>
      <c r="I1268" s="300"/>
      <c r="J1268" s="312"/>
    </row>
    <row r="1269" spans="1:10" x14ac:dyDescent="0.25">
      <c r="A1269" s="303"/>
      <c r="B1269" s="305"/>
      <c r="C1269" s="305"/>
      <c r="D1269" s="329"/>
      <c r="E1269" s="285"/>
      <c r="F1269" s="285"/>
      <c r="G1269" s="241" t="s">
        <v>40</v>
      </c>
      <c r="H1269" s="68">
        <v>155</v>
      </c>
      <c r="I1269" s="300"/>
      <c r="J1269" s="312"/>
    </row>
    <row r="1270" spans="1:10" x14ac:dyDescent="0.25">
      <c r="A1270" s="303"/>
      <c r="B1270" s="305"/>
      <c r="C1270" s="305"/>
      <c r="D1270" s="329"/>
      <c r="E1270" s="285"/>
      <c r="F1270" s="285"/>
      <c r="G1270" s="241" t="s">
        <v>39</v>
      </c>
      <c r="H1270" s="68">
        <f>H1269+100</f>
        <v>255</v>
      </c>
      <c r="I1270" s="300"/>
      <c r="J1270" s="312"/>
    </row>
    <row r="1271" spans="1:10" ht="15.75" thickBot="1" x14ac:dyDescent="0.3">
      <c r="A1271" s="303"/>
      <c r="B1271" s="305"/>
      <c r="C1271" s="305"/>
      <c r="D1271" s="329"/>
      <c r="E1271" s="286"/>
      <c r="F1271" s="286"/>
      <c r="G1271" s="161" t="s">
        <v>41</v>
      </c>
      <c r="H1271" s="158" t="e">
        <f>NA()</f>
        <v>#N/A</v>
      </c>
      <c r="I1271" s="300"/>
      <c r="J1271" s="312"/>
    </row>
    <row r="1272" spans="1:10" x14ac:dyDescent="0.25">
      <c r="A1272" s="303"/>
      <c r="B1272" s="305"/>
      <c r="C1272" s="305"/>
      <c r="D1272" s="329"/>
      <c r="E1272" s="284">
        <f>F1267+1</f>
        <v>43093</v>
      </c>
      <c r="F1272" s="284">
        <v>43094</v>
      </c>
      <c r="G1272" s="162" t="s">
        <v>154</v>
      </c>
      <c r="H1272" s="157" t="e">
        <f>NA()</f>
        <v>#N/A</v>
      </c>
      <c r="I1272" s="300"/>
      <c r="J1272" s="312"/>
    </row>
    <row r="1273" spans="1:10" x14ac:dyDescent="0.25">
      <c r="A1273" s="303"/>
      <c r="B1273" s="305"/>
      <c r="C1273" s="305"/>
      <c r="D1273" s="329"/>
      <c r="E1273" s="285"/>
      <c r="F1273" s="285"/>
      <c r="G1273" s="7" t="s">
        <v>153</v>
      </c>
      <c r="H1273" s="68" t="e">
        <f>NA()</f>
        <v>#N/A</v>
      </c>
      <c r="I1273" s="300"/>
      <c r="J1273" s="312"/>
    </row>
    <row r="1274" spans="1:10" x14ac:dyDescent="0.25">
      <c r="A1274" s="303"/>
      <c r="B1274" s="305"/>
      <c r="C1274" s="305"/>
      <c r="D1274" s="329"/>
      <c r="E1274" s="285"/>
      <c r="F1274" s="285"/>
      <c r="G1274" s="241" t="s">
        <v>40</v>
      </c>
      <c r="H1274" s="68">
        <v>180</v>
      </c>
      <c r="I1274" s="300"/>
      <c r="J1274" s="312"/>
    </row>
    <row r="1275" spans="1:10" x14ac:dyDescent="0.25">
      <c r="A1275" s="303"/>
      <c r="B1275" s="305"/>
      <c r="C1275" s="305"/>
      <c r="D1275" s="329"/>
      <c r="E1275" s="285"/>
      <c r="F1275" s="285"/>
      <c r="G1275" s="241" t="s">
        <v>39</v>
      </c>
      <c r="H1275" s="68">
        <f>H1274+100</f>
        <v>280</v>
      </c>
      <c r="I1275" s="300"/>
      <c r="J1275" s="312"/>
    </row>
    <row r="1276" spans="1:10" ht="15.75" thickBot="1" x14ac:dyDescent="0.3">
      <c r="A1276" s="303"/>
      <c r="B1276" s="305"/>
      <c r="C1276" s="305"/>
      <c r="D1276" s="329"/>
      <c r="E1276" s="286"/>
      <c r="F1276" s="286"/>
      <c r="G1276" s="161" t="s">
        <v>41</v>
      </c>
      <c r="H1276" s="158" t="e">
        <f>NA()</f>
        <v>#N/A</v>
      </c>
      <c r="I1276" s="300"/>
      <c r="J1276" s="312"/>
    </row>
    <row r="1277" spans="1:10" x14ac:dyDescent="0.25">
      <c r="A1277" s="303"/>
      <c r="B1277" s="305"/>
      <c r="C1277" s="305"/>
      <c r="D1277" s="329"/>
      <c r="E1277" s="284">
        <f>F1272+1</f>
        <v>43095</v>
      </c>
      <c r="F1277" s="284">
        <v>43099</v>
      </c>
      <c r="G1277" s="162" t="s">
        <v>154</v>
      </c>
      <c r="H1277" s="157" t="e">
        <f>NA()</f>
        <v>#N/A</v>
      </c>
      <c r="I1277" s="300"/>
      <c r="J1277" s="312"/>
    </row>
    <row r="1278" spans="1:10" x14ac:dyDescent="0.25">
      <c r="A1278" s="303"/>
      <c r="B1278" s="305"/>
      <c r="C1278" s="305"/>
      <c r="D1278" s="329"/>
      <c r="E1278" s="285"/>
      <c r="F1278" s="285"/>
      <c r="G1278" s="7" t="s">
        <v>153</v>
      </c>
      <c r="H1278" s="68" t="e">
        <f>NA()</f>
        <v>#N/A</v>
      </c>
      <c r="I1278" s="300"/>
      <c r="J1278" s="312"/>
    </row>
    <row r="1279" spans="1:10" x14ac:dyDescent="0.25">
      <c r="A1279" s="303"/>
      <c r="B1279" s="305"/>
      <c r="C1279" s="305"/>
      <c r="D1279" s="329"/>
      <c r="E1279" s="285"/>
      <c r="F1279" s="285"/>
      <c r="G1279" s="241" t="s">
        <v>40</v>
      </c>
      <c r="H1279" s="68">
        <f t="shared" ref="H1279:H1280" si="168">H1269</f>
        <v>155</v>
      </c>
      <c r="I1279" s="300"/>
      <c r="J1279" s="312"/>
    </row>
    <row r="1280" spans="1:10" x14ac:dyDescent="0.25">
      <c r="A1280" s="303"/>
      <c r="B1280" s="305"/>
      <c r="C1280" s="305"/>
      <c r="D1280" s="329"/>
      <c r="E1280" s="285"/>
      <c r="F1280" s="285"/>
      <c r="G1280" s="241" t="s">
        <v>39</v>
      </c>
      <c r="H1280" s="68">
        <f t="shared" si="168"/>
        <v>255</v>
      </c>
      <c r="I1280" s="300"/>
      <c r="J1280" s="312"/>
    </row>
    <row r="1281" spans="1:10" ht="15.75" thickBot="1" x14ac:dyDescent="0.3">
      <c r="A1281" s="303"/>
      <c r="B1281" s="305"/>
      <c r="C1281" s="305"/>
      <c r="D1281" s="329"/>
      <c r="E1281" s="286"/>
      <c r="F1281" s="286"/>
      <c r="G1281" s="161" t="s">
        <v>41</v>
      </c>
      <c r="H1281" s="158" t="e">
        <f>NA()</f>
        <v>#N/A</v>
      </c>
      <c r="I1281" s="300"/>
      <c r="J1281" s="312"/>
    </row>
    <row r="1282" spans="1:10" x14ac:dyDescent="0.25">
      <c r="A1282" s="303"/>
      <c r="B1282" s="305"/>
      <c r="C1282" s="305"/>
      <c r="D1282" s="329"/>
      <c r="E1282" s="284">
        <f>F1277+1</f>
        <v>43100</v>
      </c>
      <c r="F1282" s="284">
        <v>43100</v>
      </c>
      <c r="G1282" s="162" t="s">
        <v>154</v>
      </c>
      <c r="H1282" s="157" t="e">
        <f>NA()</f>
        <v>#N/A</v>
      </c>
      <c r="I1282" s="300"/>
      <c r="J1282" s="312"/>
    </row>
    <row r="1283" spans="1:10" x14ac:dyDescent="0.25">
      <c r="A1283" s="303"/>
      <c r="B1283" s="305"/>
      <c r="C1283" s="305"/>
      <c r="D1283" s="329"/>
      <c r="E1283" s="285"/>
      <c r="F1283" s="285"/>
      <c r="G1283" s="7" t="s">
        <v>153</v>
      </c>
      <c r="H1283" s="68" t="e">
        <f>NA()</f>
        <v>#N/A</v>
      </c>
      <c r="I1283" s="300"/>
      <c r="J1283" s="312"/>
    </row>
    <row r="1284" spans="1:10" x14ac:dyDescent="0.25">
      <c r="A1284" s="303"/>
      <c r="B1284" s="305"/>
      <c r="C1284" s="305"/>
      <c r="D1284" s="329"/>
      <c r="E1284" s="285"/>
      <c r="F1284" s="285"/>
      <c r="G1284" s="241" t="s">
        <v>40</v>
      </c>
      <c r="H1284" s="68">
        <f t="shared" ref="H1284" si="169">H1274</f>
        <v>180</v>
      </c>
      <c r="I1284" s="300"/>
      <c r="J1284" s="312"/>
    </row>
    <row r="1285" spans="1:10" x14ac:dyDescent="0.25">
      <c r="A1285" s="303"/>
      <c r="B1285" s="305"/>
      <c r="C1285" s="305"/>
      <c r="D1285" s="329"/>
      <c r="E1285" s="285"/>
      <c r="F1285" s="285"/>
      <c r="G1285" s="241" t="s">
        <v>39</v>
      </c>
      <c r="H1285" s="68">
        <f>H1275</f>
        <v>280</v>
      </c>
      <c r="I1285" s="300"/>
      <c r="J1285" s="312"/>
    </row>
    <row r="1286" spans="1:10" ht="15.75" thickBot="1" x14ac:dyDescent="0.3">
      <c r="A1286" s="303"/>
      <c r="B1286" s="305"/>
      <c r="C1286" s="305"/>
      <c r="D1286" s="329"/>
      <c r="E1286" s="286"/>
      <c r="F1286" s="286"/>
      <c r="G1286" s="161" t="s">
        <v>41</v>
      </c>
      <c r="H1286" s="158" t="e">
        <f>NA()</f>
        <v>#N/A</v>
      </c>
      <c r="I1286" s="300"/>
      <c r="J1286" s="312"/>
    </row>
    <row r="1287" spans="1:10" x14ac:dyDescent="0.25">
      <c r="A1287" s="303"/>
      <c r="B1287" s="305"/>
      <c r="C1287" s="305"/>
      <c r="D1287" s="329"/>
      <c r="E1287" s="284">
        <f>F1282+1</f>
        <v>43101</v>
      </c>
      <c r="F1287" s="284">
        <v>43220</v>
      </c>
      <c r="G1287" s="162" t="s">
        <v>154</v>
      </c>
      <c r="H1287" s="157" t="e">
        <f>NA()</f>
        <v>#N/A</v>
      </c>
      <c r="I1287" s="300"/>
      <c r="J1287" s="312"/>
    </row>
    <row r="1288" spans="1:10" x14ac:dyDescent="0.25">
      <c r="A1288" s="303"/>
      <c r="B1288" s="305"/>
      <c r="C1288" s="305"/>
      <c r="D1288" s="329"/>
      <c r="E1288" s="285"/>
      <c r="F1288" s="285"/>
      <c r="G1288" s="7" t="s">
        <v>153</v>
      </c>
      <c r="H1288" s="68" t="e">
        <f>NA()</f>
        <v>#N/A</v>
      </c>
      <c r="I1288" s="300"/>
      <c r="J1288" s="312"/>
    </row>
    <row r="1289" spans="1:10" x14ac:dyDescent="0.25">
      <c r="A1289" s="303"/>
      <c r="B1289" s="305"/>
      <c r="C1289" s="305"/>
      <c r="D1289" s="329"/>
      <c r="E1289" s="285"/>
      <c r="F1289" s="285"/>
      <c r="G1289" s="241" t="s">
        <v>40</v>
      </c>
      <c r="H1289" s="68">
        <f t="shared" ref="H1289:H1290" si="170">H1279</f>
        <v>155</v>
      </c>
      <c r="I1289" s="300"/>
      <c r="J1289" s="312"/>
    </row>
    <row r="1290" spans="1:10" x14ac:dyDescent="0.25">
      <c r="A1290" s="303"/>
      <c r="B1290" s="305"/>
      <c r="C1290" s="305"/>
      <c r="D1290" s="329"/>
      <c r="E1290" s="285"/>
      <c r="F1290" s="285"/>
      <c r="G1290" s="241" t="s">
        <v>39</v>
      </c>
      <c r="H1290" s="68">
        <f t="shared" si="170"/>
        <v>255</v>
      </c>
      <c r="I1290" s="300"/>
      <c r="J1290" s="312"/>
    </row>
    <row r="1291" spans="1:10" ht="15.75" thickBot="1" x14ac:dyDescent="0.3">
      <c r="A1291" s="399"/>
      <c r="B1291" s="401"/>
      <c r="C1291" s="401"/>
      <c r="D1291" s="308"/>
      <c r="E1291" s="287"/>
      <c r="F1291" s="287"/>
      <c r="G1291" s="243" t="s">
        <v>41</v>
      </c>
      <c r="H1291" s="164" t="e">
        <f>NA()</f>
        <v>#N/A</v>
      </c>
      <c r="I1291" s="310"/>
      <c r="J1291" s="397"/>
    </row>
    <row r="1292" spans="1:10" x14ac:dyDescent="0.25">
      <c r="A1292" s="302" t="s">
        <v>257</v>
      </c>
      <c r="B1292" s="304" t="s">
        <v>37</v>
      </c>
      <c r="C1292" s="304" t="s">
        <v>157</v>
      </c>
      <c r="D1292" s="291" t="s">
        <v>38</v>
      </c>
      <c r="E1292" s="298">
        <v>43040</v>
      </c>
      <c r="F1292" s="298">
        <v>43092</v>
      </c>
      <c r="G1292" s="11" t="s">
        <v>154</v>
      </c>
      <c r="H1292" s="67" t="e">
        <f>NA()</f>
        <v>#N/A</v>
      </c>
      <c r="I1292" s="299"/>
      <c r="J1292" s="311"/>
    </row>
    <row r="1293" spans="1:10" x14ac:dyDescent="0.25">
      <c r="A1293" s="303"/>
      <c r="B1293" s="305"/>
      <c r="C1293" s="305"/>
      <c r="D1293" s="306"/>
      <c r="E1293" s="285"/>
      <c r="F1293" s="285"/>
      <c r="G1293" s="7" t="s">
        <v>153</v>
      </c>
      <c r="H1293" s="68" t="e">
        <f>NA()</f>
        <v>#N/A</v>
      </c>
      <c r="I1293" s="300"/>
      <c r="J1293" s="312"/>
    </row>
    <row r="1294" spans="1:10" x14ac:dyDescent="0.25">
      <c r="A1294" s="303"/>
      <c r="B1294" s="305"/>
      <c r="C1294" s="305"/>
      <c r="D1294" s="307"/>
      <c r="E1294" s="285"/>
      <c r="F1294" s="285"/>
      <c r="G1294" s="254" t="s">
        <v>40</v>
      </c>
      <c r="H1294" s="68">
        <v>160</v>
      </c>
      <c r="I1294" s="300"/>
      <c r="J1294" s="312"/>
    </row>
    <row r="1295" spans="1:10" x14ac:dyDescent="0.25">
      <c r="A1295" s="303"/>
      <c r="B1295" s="305"/>
      <c r="C1295" s="305"/>
      <c r="D1295" s="307"/>
      <c r="E1295" s="285"/>
      <c r="F1295" s="285"/>
      <c r="G1295" s="254" t="s">
        <v>39</v>
      </c>
      <c r="H1295" s="68">
        <f>H1294+100</f>
        <v>260</v>
      </c>
      <c r="I1295" s="300"/>
      <c r="J1295" s="312"/>
    </row>
    <row r="1296" spans="1:10" ht="15.75" thickBot="1" x14ac:dyDescent="0.3">
      <c r="A1296" s="303"/>
      <c r="B1296" s="305"/>
      <c r="C1296" s="305"/>
      <c r="D1296" s="307"/>
      <c r="E1296" s="296"/>
      <c r="F1296" s="296"/>
      <c r="G1296" s="255" t="s">
        <v>41</v>
      </c>
      <c r="H1296" s="88" t="e">
        <f>NA()</f>
        <v>#N/A</v>
      </c>
      <c r="I1296" s="300"/>
      <c r="J1296" s="312"/>
    </row>
    <row r="1297" spans="1:10" x14ac:dyDescent="0.25">
      <c r="A1297" s="303"/>
      <c r="B1297" s="305"/>
      <c r="C1297" s="305"/>
      <c r="D1297" s="307"/>
      <c r="E1297" s="284">
        <f>F1292+1</f>
        <v>43093</v>
      </c>
      <c r="F1297" s="284">
        <v>43094</v>
      </c>
      <c r="G1297" s="51" t="s">
        <v>154</v>
      </c>
      <c r="H1297" s="67" t="e">
        <f>NA()</f>
        <v>#N/A</v>
      </c>
      <c r="I1297" s="300"/>
      <c r="J1297" s="312"/>
    </row>
    <row r="1298" spans="1:10" x14ac:dyDescent="0.25">
      <c r="A1298" s="303"/>
      <c r="B1298" s="305"/>
      <c r="C1298" s="305"/>
      <c r="D1298" s="307"/>
      <c r="E1298" s="285"/>
      <c r="F1298" s="285"/>
      <c r="G1298" s="7" t="s">
        <v>153</v>
      </c>
      <c r="H1298" s="68" t="e">
        <f>NA()</f>
        <v>#N/A</v>
      </c>
      <c r="I1298" s="300"/>
      <c r="J1298" s="312"/>
    </row>
    <row r="1299" spans="1:10" x14ac:dyDescent="0.25">
      <c r="A1299" s="303"/>
      <c r="B1299" s="305"/>
      <c r="C1299" s="305"/>
      <c r="D1299" s="307"/>
      <c r="E1299" s="285"/>
      <c r="F1299" s="285"/>
      <c r="G1299" s="254" t="s">
        <v>40</v>
      </c>
      <c r="H1299" s="68">
        <v>185</v>
      </c>
      <c r="I1299" s="300"/>
      <c r="J1299" s="312"/>
    </row>
    <row r="1300" spans="1:10" x14ac:dyDescent="0.25">
      <c r="A1300" s="303"/>
      <c r="B1300" s="305"/>
      <c r="C1300" s="305"/>
      <c r="D1300" s="307"/>
      <c r="E1300" s="285"/>
      <c r="F1300" s="285"/>
      <c r="G1300" s="254" t="s">
        <v>39</v>
      </c>
      <c r="H1300" s="68">
        <f>H1299+100</f>
        <v>285</v>
      </c>
      <c r="I1300" s="300"/>
      <c r="J1300" s="312"/>
    </row>
    <row r="1301" spans="1:10" ht="15.75" thickBot="1" x14ac:dyDescent="0.3">
      <c r="A1301" s="303"/>
      <c r="B1301" s="305"/>
      <c r="C1301" s="305"/>
      <c r="D1301" s="307"/>
      <c r="E1301" s="286"/>
      <c r="F1301" s="286"/>
      <c r="G1301" s="255" t="s">
        <v>41</v>
      </c>
      <c r="H1301" s="88" t="e">
        <f>NA()</f>
        <v>#N/A</v>
      </c>
      <c r="I1301" s="300"/>
      <c r="J1301" s="312"/>
    </row>
    <row r="1302" spans="1:10" x14ac:dyDescent="0.25">
      <c r="A1302" s="303"/>
      <c r="B1302" s="305"/>
      <c r="C1302" s="305"/>
      <c r="D1302" s="293"/>
      <c r="E1302" s="284">
        <f>F1297+1</f>
        <v>43095</v>
      </c>
      <c r="F1302" s="284">
        <v>43099</v>
      </c>
      <c r="G1302" s="51" t="s">
        <v>154</v>
      </c>
      <c r="H1302" s="67" t="e">
        <f>NA()</f>
        <v>#N/A</v>
      </c>
      <c r="I1302" s="300"/>
      <c r="J1302" s="312"/>
    </row>
    <row r="1303" spans="1:10" x14ac:dyDescent="0.25">
      <c r="A1303" s="303"/>
      <c r="B1303" s="305"/>
      <c r="C1303" s="305"/>
      <c r="D1303" s="293"/>
      <c r="E1303" s="285"/>
      <c r="F1303" s="285"/>
      <c r="G1303" s="7" t="s">
        <v>153</v>
      </c>
      <c r="H1303" s="68" t="e">
        <f>NA()</f>
        <v>#N/A</v>
      </c>
      <c r="I1303" s="300"/>
      <c r="J1303" s="312"/>
    </row>
    <row r="1304" spans="1:10" x14ac:dyDescent="0.25">
      <c r="A1304" s="303"/>
      <c r="B1304" s="305"/>
      <c r="C1304" s="305"/>
      <c r="D1304" s="293"/>
      <c r="E1304" s="285"/>
      <c r="F1304" s="285"/>
      <c r="G1304" s="254" t="s">
        <v>40</v>
      </c>
      <c r="H1304" s="68">
        <f>H1294</f>
        <v>160</v>
      </c>
      <c r="I1304" s="300"/>
      <c r="J1304" s="312"/>
    </row>
    <row r="1305" spans="1:10" x14ac:dyDescent="0.25">
      <c r="A1305" s="303"/>
      <c r="B1305" s="305"/>
      <c r="C1305" s="305"/>
      <c r="D1305" s="293"/>
      <c r="E1305" s="285"/>
      <c r="F1305" s="285"/>
      <c r="G1305" s="254" t="s">
        <v>39</v>
      </c>
      <c r="H1305" s="68">
        <f>H1295</f>
        <v>260</v>
      </c>
      <c r="I1305" s="300"/>
      <c r="J1305" s="312"/>
    </row>
    <row r="1306" spans="1:10" ht="15.75" thickBot="1" x14ac:dyDescent="0.3">
      <c r="A1306" s="303"/>
      <c r="B1306" s="305"/>
      <c r="C1306" s="305"/>
      <c r="D1306" s="293"/>
      <c r="E1306" s="286"/>
      <c r="F1306" s="286"/>
      <c r="G1306" s="255" t="s">
        <v>41</v>
      </c>
      <c r="H1306" s="88" t="e">
        <f>NA()</f>
        <v>#N/A</v>
      </c>
      <c r="I1306" s="300"/>
      <c r="J1306" s="312"/>
    </row>
    <row r="1307" spans="1:10" x14ac:dyDescent="0.25">
      <c r="A1307" s="303"/>
      <c r="B1307" s="305"/>
      <c r="C1307" s="305"/>
      <c r="D1307" s="293"/>
      <c r="E1307" s="284">
        <f>F1302+1</f>
        <v>43100</v>
      </c>
      <c r="F1307" s="284">
        <v>43100</v>
      </c>
      <c r="G1307" s="51" t="s">
        <v>154</v>
      </c>
      <c r="H1307" s="67" t="e">
        <f>NA()</f>
        <v>#N/A</v>
      </c>
      <c r="I1307" s="300"/>
      <c r="J1307" s="312"/>
    </row>
    <row r="1308" spans="1:10" x14ac:dyDescent="0.25">
      <c r="A1308" s="303"/>
      <c r="B1308" s="305"/>
      <c r="C1308" s="305"/>
      <c r="D1308" s="293"/>
      <c r="E1308" s="285"/>
      <c r="F1308" s="285"/>
      <c r="G1308" s="7" t="s">
        <v>153</v>
      </c>
      <c r="H1308" s="68" t="e">
        <f>NA()</f>
        <v>#N/A</v>
      </c>
      <c r="I1308" s="300"/>
      <c r="J1308" s="312"/>
    </row>
    <row r="1309" spans="1:10" x14ac:dyDescent="0.25">
      <c r="A1309" s="303"/>
      <c r="B1309" s="305"/>
      <c r="C1309" s="305"/>
      <c r="D1309" s="293"/>
      <c r="E1309" s="285"/>
      <c r="F1309" s="285"/>
      <c r="G1309" s="254" t="s">
        <v>40</v>
      </c>
      <c r="H1309" s="68">
        <f>H1299</f>
        <v>185</v>
      </c>
      <c r="I1309" s="300"/>
      <c r="J1309" s="312"/>
    </row>
    <row r="1310" spans="1:10" x14ac:dyDescent="0.25">
      <c r="A1310" s="303"/>
      <c r="B1310" s="305"/>
      <c r="C1310" s="305"/>
      <c r="D1310" s="293"/>
      <c r="E1310" s="285"/>
      <c r="F1310" s="285"/>
      <c r="G1310" s="254" t="s">
        <v>39</v>
      </c>
      <c r="H1310" s="68">
        <f>H1300</f>
        <v>285</v>
      </c>
      <c r="I1310" s="300"/>
      <c r="J1310" s="312"/>
    </row>
    <row r="1311" spans="1:10" ht="15.75" thickBot="1" x14ac:dyDescent="0.3">
      <c r="A1311" s="303"/>
      <c r="B1311" s="305"/>
      <c r="C1311" s="305"/>
      <c r="D1311" s="293"/>
      <c r="E1311" s="286"/>
      <c r="F1311" s="286"/>
      <c r="G1311" s="255" t="s">
        <v>41</v>
      </c>
      <c r="H1311" s="88" t="e">
        <f>NA()</f>
        <v>#N/A</v>
      </c>
      <c r="I1311" s="300"/>
      <c r="J1311" s="312"/>
    </row>
    <row r="1312" spans="1:10" x14ac:dyDescent="0.25">
      <c r="A1312" s="303"/>
      <c r="B1312" s="305"/>
      <c r="C1312" s="305"/>
      <c r="D1312" s="293"/>
      <c r="E1312" s="284">
        <f>F1307+1</f>
        <v>43101</v>
      </c>
      <c r="F1312" s="284">
        <v>43220</v>
      </c>
      <c r="G1312" s="51" t="s">
        <v>154</v>
      </c>
      <c r="H1312" s="67" t="e">
        <f>NA()</f>
        <v>#N/A</v>
      </c>
      <c r="I1312" s="300"/>
      <c r="J1312" s="312"/>
    </row>
    <row r="1313" spans="1:10" x14ac:dyDescent="0.25">
      <c r="A1313" s="303"/>
      <c r="B1313" s="305"/>
      <c r="C1313" s="305"/>
      <c r="D1313" s="293"/>
      <c r="E1313" s="285"/>
      <c r="F1313" s="285"/>
      <c r="G1313" s="7" t="s">
        <v>153</v>
      </c>
      <c r="H1313" s="68" t="e">
        <f>NA()</f>
        <v>#N/A</v>
      </c>
      <c r="I1313" s="300"/>
      <c r="J1313" s="312"/>
    </row>
    <row r="1314" spans="1:10" x14ac:dyDescent="0.25">
      <c r="A1314" s="303"/>
      <c r="B1314" s="305"/>
      <c r="C1314" s="305"/>
      <c r="D1314" s="293"/>
      <c r="E1314" s="285"/>
      <c r="F1314" s="285"/>
      <c r="G1314" s="254" t="s">
        <v>40</v>
      </c>
      <c r="H1314" s="68">
        <f>H1304</f>
        <v>160</v>
      </c>
      <c r="I1314" s="300"/>
      <c r="J1314" s="312"/>
    </row>
    <row r="1315" spans="1:10" x14ac:dyDescent="0.25">
      <c r="A1315" s="303"/>
      <c r="B1315" s="305"/>
      <c r="C1315" s="305"/>
      <c r="D1315" s="293"/>
      <c r="E1315" s="285"/>
      <c r="F1315" s="285"/>
      <c r="G1315" s="254" t="s">
        <v>39</v>
      </c>
      <c r="H1315" s="68">
        <f>H1305</f>
        <v>260</v>
      </c>
      <c r="I1315" s="300"/>
      <c r="J1315" s="312"/>
    </row>
    <row r="1316" spans="1:10" ht="15.75" thickBot="1" x14ac:dyDescent="0.3">
      <c r="A1316" s="303"/>
      <c r="B1316" s="305"/>
      <c r="C1316" s="305"/>
      <c r="D1316" s="293"/>
      <c r="E1316" s="286"/>
      <c r="F1316" s="286"/>
      <c r="G1316" s="255" t="s">
        <v>41</v>
      </c>
      <c r="H1316" s="88" t="e">
        <f>NA()</f>
        <v>#N/A</v>
      </c>
      <c r="I1316" s="300"/>
      <c r="J1316" s="312"/>
    </row>
    <row r="1317" spans="1:10" x14ac:dyDescent="0.25">
      <c r="A1317" s="303"/>
      <c r="B1317" s="305"/>
      <c r="C1317" s="305"/>
      <c r="D1317" s="291" t="s">
        <v>43</v>
      </c>
      <c r="E1317" s="298">
        <v>43040</v>
      </c>
      <c r="F1317" s="298">
        <v>43092</v>
      </c>
      <c r="G1317" s="11" t="s">
        <v>154</v>
      </c>
      <c r="H1317" s="67" t="e">
        <f>NA()</f>
        <v>#N/A</v>
      </c>
      <c r="I1317" s="299"/>
      <c r="J1317" s="312"/>
    </row>
    <row r="1318" spans="1:10" x14ac:dyDescent="0.25">
      <c r="A1318" s="303"/>
      <c r="B1318" s="305"/>
      <c r="C1318" s="305"/>
      <c r="D1318" s="306"/>
      <c r="E1318" s="285"/>
      <c r="F1318" s="285"/>
      <c r="G1318" s="7" t="s">
        <v>153</v>
      </c>
      <c r="H1318" s="68" t="e">
        <f>NA()</f>
        <v>#N/A</v>
      </c>
      <c r="I1318" s="300"/>
      <c r="J1318" s="312"/>
    </row>
    <row r="1319" spans="1:10" x14ac:dyDescent="0.25">
      <c r="A1319" s="303"/>
      <c r="B1319" s="305"/>
      <c r="C1319" s="305"/>
      <c r="D1319" s="307"/>
      <c r="E1319" s="285"/>
      <c r="F1319" s="285"/>
      <c r="G1319" s="254" t="s">
        <v>40</v>
      </c>
      <c r="H1319" s="68">
        <v>185</v>
      </c>
      <c r="I1319" s="300"/>
      <c r="J1319" s="312"/>
    </row>
    <row r="1320" spans="1:10" x14ac:dyDescent="0.25">
      <c r="A1320" s="303"/>
      <c r="B1320" s="305"/>
      <c r="C1320" s="305"/>
      <c r="D1320" s="307"/>
      <c r="E1320" s="285"/>
      <c r="F1320" s="285"/>
      <c r="G1320" s="254" t="s">
        <v>39</v>
      </c>
      <c r="H1320" s="68">
        <f>H1319+100</f>
        <v>285</v>
      </c>
      <c r="I1320" s="300"/>
      <c r="J1320" s="312"/>
    </row>
    <row r="1321" spans="1:10" ht="15.75" thickBot="1" x14ac:dyDescent="0.3">
      <c r="A1321" s="303"/>
      <c r="B1321" s="305"/>
      <c r="C1321" s="305"/>
      <c r="D1321" s="307"/>
      <c r="E1321" s="296"/>
      <c r="F1321" s="296"/>
      <c r="G1321" s="255" t="s">
        <v>41</v>
      </c>
      <c r="H1321" s="88" t="e">
        <f>NA()</f>
        <v>#N/A</v>
      </c>
      <c r="I1321" s="300"/>
      <c r="J1321" s="312"/>
    </row>
    <row r="1322" spans="1:10" x14ac:dyDescent="0.25">
      <c r="A1322" s="303"/>
      <c r="B1322" s="305"/>
      <c r="C1322" s="305"/>
      <c r="D1322" s="293"/>
      <c r="E1322" s="284">
        <f>F1317+1</f>
        <v>43093</v>
      </c>
      <c r="F1322" s="284">
        <v>43094</v>
      </c>
      <c r="G1322" s="51" t="s">
        <v>154</v>
      </c>
      <c r="H1322" s="67" t="e">
        <f>NA()</f>
        <v>#N/A</v>
      </c>
      <c r="I1322" s="300"/>
      <c r="J1322" s="312"/>
    </row>
    <row r="1323" spans="1:10" x14ac:dyDescent="0.25">
      <c r="A1323" s="303"/>
      <c r="B1323" s="305"/>
      <c r="C1323" s="305"/>
      <c r="D1323" s="293"/>
      <c r="E1323" s="285"/>
      <c r="F1323" s="285"/>
      <c r="G1323" s="7" t="s">
        <v>153</v>
      </c>
      <c r="H1323" s="68" t="e">
        <f>NA()</f>
        <v>#N/A</v>
      </c>
      <c r="I1323" s="300"/>
      <c r="J1323" s="312"/>
    </row>
    <row r="1324" spans="1:10" x14ac:dyDescent="0.25">
      <c r="A1324" s="303"/>
      <c r="B1324" s="305"/>
      <c r="C1324" s="305"/>
      <c r="D1324" s="293"/>
      <c r="E1324" s="285"/>
      <c r="F1324" s="285"/>
      <c r="G1324" s="254" t="s">
        <v>40</v>
      </c>
      <c r="H1324" s="68">
        <f>H1319+25</f>
        <v>210</v>
      </c>
      <c r="I1324" s="300"/>
      <c r="J1324" s="312"/>
    </row>
    <row r="1325" spans="1:10" x14ac:dyDescent="0.25">
      <c r="A1325" s="303"/>
      <c r="B1325" s="305"/>
      <c r="C1325" s="305"/>
      <c r="D1325" s="293"/>
      <c r="E1325" s="285"/>
      <c r="F1325" s="285"/>
      <c r="G1325" s="254" t="s">
        <v>39</v>
      </c>
      <c r="H1325" s="68">
        <f>H1320+25</f>
        <v>310</v>
      </c>
      <c r="I1325" s="300"/>
      <c r="J1325" s="312"/>
    </row>
    <row r="1326" spans="1:10" ht="15.75" thickBot="1" x14ac:dyDescent="0.3">
      <c r="A1326" s="303"/>
      <c r="B1326" s="305"/>
      <c r="C1326" s="305"/>
      <c r="D1326" s="293"/>
      <c r="E1326" s="286"/>
      <c r="F1326" s="286"/>
      <c r="G1326" s="255" t="s">
        <v>41</v>
      </c>
      <c r="H1326" s="88" t="e">
        <f>NA()</f>
        <v>#N/A</v>
      </c>
      <c r="I1326" s="300"/>
      <c r="J1326" s="312"/>
    </row>
    <row r="1327" spans="1:10" x14ac:dyDescent="0.25">
      <c r="A1327" s="303"/>
      <c r="B1327" s="305"/>
      <c r="C1327" s="305"/>
      <c r="D1327" s="293"/>
      <c r="E1327" s="284">
        <f>F1322+1</f>
        <v>43095</v>
      </c>
      <c r="F1327" s="284">
        <v>43099</v>
      </c>
      <c r="G1327" s="51" t="s">
        <v>154</v>
      </c>
      <c r="H1327" s="67" t="e">
        <f>NA()</f>
        <v>#N/A</v>
      </c>
      <c r="I1327" s="300"/>
      <c r="J1327" s="312"/>
    </row>
    <row r="1328" spans="1:10" x14ac:dyDescent="0.25">
      <c r="A1328" s="303"/>
      <c r="B1328" s="305"/>
      <c r="C1328" s="305"/>
      <c r="D1328" s="293"/>
      <c r="E1328" s="285"/>
      <c r="F1328" s="285"/>
      <c r="G1328" s="7" t="s">
        <v>153</v>
      </c>
      <c r="H1328" s="68" t="e">
        <f>NA()</f>
        <v>#N/A</v>
      </c>
      <c r="I1328" s="300"/>
      <c r="J1328" s="312"/>
    </row>
    <row r="1329" spans="1:10" x14ac:dyDescent="0.25">
      <c r="A1329" s="303"/>
      <c r="B1329" s="305"/>
      <c r="C1329" s="305"/>
      <c r="D1329" s="293"/>
      <c r="E1329" s="285"/>
      <c r="F1329" s="285"/>
      <c r="G1329" s="254" t="s">
        <v>40</v>
      </c>
      <c r="H1329" s="68">
        <f>H1319</f>
        <v>185</v>
      </c>
      <c r="I1329" s="300"/>
      <c r="J1329" s="312"/>
    </row>
    <row r="1330" spans="1:10" x14ac:dyDescent="0.25">
      <c r="A1330" s="303"/>
      <c r="B1330" s="305"/>
      <c r="C1330" s="305"/>
      <c r="D1330" s="293"/>
      <c r="E1330" s="285"/>
      <c r="F1330" s="285"/>
      <c r="G1330" s="254" t="s">
        <v>39</v>
      </c>
      <c r="H1330" s="68">
        <f>H1320</f>
        <v>285</v>
      </c>
      <c r="I1330" s="300"/>
      <c r="J1330" s="312"/>
    </row>
    <row r="1331" spans="1:10" ht="15.75" thickBot="1" x14ac:dyDescent="0.3">
      <c r="A1331" s="303"/>
      <c r="B1331" s="305"/>
      <c r="C1331" s="305"/>
      <c r="D1331" s="293"/>
      <c r="E1331" s="286"/>
      <c r="F1331" s="286"/>
      <c r="G1331" s="255" t="s">
        <v>41</v>
      </c>
      <c r="H1331" s="88" t="e">
        <f>NA()</f>
        <v>#N/A</v>
      </c>
      <c r="I1331" s="300"/>
      <c r="J1331" s="312"/>
    </row>
    <row r="1332" spans="1:10" x14ac:dyDescent="0.25">
      <c r="A1332" s="303"/>
      <c r="B1332" s="305"/>
      <c r="C1332" s="305"/>
      <c r="D1332" s="293"/>
      <c r="E1332" s="284">
        <f>F1327+1</f>
        <v>43100</v>
      </c>
      <c r="F1332" s="284">
        <v>43100</v>
      </c>
      <c r="G1332" s="51" t="s">
        <v>154</v>
      </c>
      <c r="H1332" s="67" t="e">
        <f>NA()</f>
        <v>#N/A</v>
      </c>
      <c r="I1332" s="300"/>
      <c r="J1332" s="312"/>
    </row>
    <row r="1333" spans="1:10" x14ac:dyDescent="0.25">
      <c r="A1333" s="303"/>
      <c r="B1333" s="305"/>
      <c r="C1333" s="305"/>
      <c r="D1333" s="293"/>
      <c r="E1333" s="285"/>
      <c r="F1333" s="285"/>
      <c r="G1333" s="7" t="s">
        <v>153</v>
      </c>
      <c r="H1333" s="68" t="e">
        <f>NA()</f>
        <v>#N/A</v>
      </c>
      <c r="I1333" s="300"/>
      <c r="J1333" s="312"/>
    </row>
    <row r="1334" spans="1:10" x14ac:dyDescent="0.25">
      <c r="A1334" s="303"/>
      <c r="B1334" s="305"/>
      <c r="C1334" s="305"/>
      <c r="D1334" s="293"/>
      <c r="E1334" s="285"/>
      <c r="F1334" s="285"/>
      <c r="G1334" s="254" t="s">
        <v>40</v>
      </c>
      <c r="H1334" s="68">
        <f>H1324</f>
        <v>210</v>
      </c>
      <c r="I1334" s="300"/>
      <c r="J1334" s="312"/>
    </row>
    <row r="1335" spans="1:10" x14ac:dyDescent="0.25">
      <c r="A1335" s="303"/>
      <c r="B1335" s="305"/>
      <c r="C1335" s="305"/>
      <c r="D1335" s="293"/>
      <c r="E1335" s="285"/>
      <c r="F1335" s="285"/>
      <c r="G1335" s="254" t="s">
        <v>39</v>
      </c>
      <c r="H1335" s="68">
        <f>H1325</f>
        <v>310</v>
      </c>
      <c r="I1335" s="300"/>
      <c r="J1335" s="312"/>
    </row>
    <row r="1336" spans="1:10" ht="15.75" thickBot="1" x14ac:dyDescent="0.3">
      <c r="A1336" s="303"/>
      <c r="B1336" s="305"/>
      <c r="C1336" s="305"/>
      <c r="D1336" s="293"/>
      <c r="E1336" s="286"/>
      <c r="F1336" s="286"/>
      <c r="G1336" s="255" t="s">
        <v>41</v>
      </c>
      <c r="H1336" s="88" t="e">
        <f>NA()</f>
        <v>#N/A</v>
      </c>
      <c r="I1336" s="300"/>
      <c r="J1336" s="312"/>
    </row>
    <row r="1337" spans="1:10" x14ac:dyDescent="0.25">
      <c r="A1337" s="303"/>
      <c r="B1337" s="305"/>
      <c r="C1337" s="305"/>
      <c r="D1337" s="293"/>
      <c r="E1337" s="284">
        <f>F1332+1</f>
        <v>43101</v>
      </c>
      <c r="F1337" s="284">
        <v>43220</v>
      </c>
      <c r="G1337" s="51" t="s">
        <v>154</v>
      </c>
      <c r="H1337" s="67" t="e">
        <f>NA()</f>
        <v>#N/A</v>
      </c>
      <c r="I1337" s="300"/>
      <c r="J1337" s="312"/>
    </row>
    <row r="1338" spans="1:10" x14ac:dyDescent="0.25">
      <c r="A1338" s="303"/>
      <c r="B1338" s="305"/>
      <c r="C1338" s="305"/>
      <c r="D1338" s="293"/>
      <c r="E1338" s="285"/>
      <c r="F1338" s="285"/>
      <c r="G1338" s="7" t="s">
        <v>153</v>
      </c>
      <c r="H1338" s="68" t="e">
        <f>NA()</f>
        <v>#N/A</v>
      </c>
      <c r="I1338" s="300"/>
      <c r="J1338" s="312"/>
    </row>
    <row r="1339" spans="1:10" x14ac:dyDescent="0.25">
      <c r="A1339" s="303"/>
      <c r="B1339" s="305"/>
      <c r="C1339" s="305"/>
      <c r="D1339" s="293"/>
      <c r="E1339" s="285"/>
      <c r="F1339" s="285"/>
      <c r="G1339" s="254" t="s">
        <v>40</v>
      </c>
      <c r="H1339" s="68">
        <f>H1329</f>
        <v>185</v>
      </c>
      <c r="I1339" s="300"/>
      <c r="J1339" s="312"/>
    </row>
    <row r="1340" spans="1:10" x14ac:dyDescent="0.25">
      <c r="A1340" s="303"/>
      <c r="B1340" s="305"/>
      <c r="C1340" s="305"/>
      <c r="D1340" s="293"/>
      <c r="E1340" s="285"/>
      <c r="F1340" s="285"/>
      <c r="G1340" s="254" t="s">
        <v>39</v>
      </c>
      <c r="H1340" s="68">
        <f>H1330</f>
        <v>285</v>
      </c>
      <c r="I1340" s="300"/>
      <c r="J1340" s="312"/>
    </row>
    <row r="1341" spans="1:10" ht="15.75" thickBot="1" x14ac:dyDescent="0.3">
      <c r="A1341" s="303"/>
      <c r="B1341" s="305"/>
      <c r="C1341" s="305"/>
      <c r="D1341" s="293"/>
      <c r="E1341" s="286"/>
      <c r="F1341" s="286"/>
      <c r="G1341" s="255" t="s">
        <v>41</v>
      </c>
      <c r="H1341" s="88" t="e">
        <f>NA()</f>
        <v>#N/A</v>
      </c>
      <c r="I1341" s="300"/>
      <c r="J1341" s="312"/>
    </row>
    <row r="1342" spans="1:10" x14ac:dyDescent="0.25">
      <c r="A1342" s="302" t="s">
        <v>206</v>
      </c>
      <c r="B1342" s="304" t="s">
        <v>37</v>
      </c>
      <c r="C1342" s="304" t="s">
        <v>157</v>
      </c>
      <c r="D1342" s="291" t="s">
        <v>38</v>
      </c>
      <c r="E1342" s="298">
        <v>43040</v>
      </c>
      <c r="F1342" s="298">
        <v>43092</v>
      </c>
      <c r="G1342" s="11" t="s">
        <v>154</v>
      </c>
      <c r="H1342" s="67" t="e">
        <f>NA()</f>
        <v>#N/A</v>
      </c>
      <c r="I1342" s="299"/>
      <c r="J1342" s="311"/>
    </row>
    <row r="1343" spans="1:10" x14ac:dyDescent="0.25">
      <c r="A1343" s="303"/>
      <c r="B1343" s="305"/>
      <c r="C1343" s="305"/>
      <c r="D1343" s="306"/>
      <c r="E1343" s="285"/>
      <c r="F1343" s="285"/>
      <c r="G1343" s="7" t="s">
        <v>153</v>
      </c>
      <c r="H1343" s="68" t="e">
        <f>NA()</f>
        <v>#N/A</v>
      </c>
      <c r="I1343" s="300"/>
      <c r="J1343" s="312"/>
    </row>
    <row r="1344" spans="1:10" x14ac:dyDescent="0.25">
      <c r="A1344" s="303"/>
      <c r="B1344" s="305"/>
      <c r="C1344" s="305"/>
      <c r="D1344" s="307"/>
      <c r="E1344" s="285"/>
      <c r="F1344" s="285"/>
      <c r="G1344" s="239" t="s">
        <v>40</v>
      </c>
      <c r="H1344" s="68">
        <v>160</v>
      </c>
      <c r="I1344" s="300"/>
      <c r="J1344" s="312"/>
    </row>
    <row r="1345" spans="1:10" x14ac:dyDescent="0.25">
      <c r="A1345" s="303"/>
      <c r="B1345" s="305"/>
      <c r="C1345" s="305"/>
      <c r="D1345" s="307"/>
      <c r="E1345" s="285"/>
      <c r="F1345" s="285"/>
      <c r="G1345" s="239" t="s">
        <v>39</v>
      </c>
      <c r="H1345" s="68">
        <f>H1344+100</f>
        <v>260</v>
      </c>
      <c r="I1345" s="300"/>
      <c r="J1345" s="312"/>
    </row>
    <row r="1346" spans="1:10" ht="15.75" thickBot="1" x14ac:dyDescent="0.3">
      <c r="A1346" s="303"/>
      <c r="B1346" s="305"/>
      <c r="C1346" s="305"/>
      <c r="D1346" s="307"/>
      <c r="E1346" s="296"/>
      <c r="F1346" s="296"/>
      <c r="G1346" s="240" t="s">
        <v>41</v>
      </c>
      <c r="H1346" s="88" t="e">
        <f>NA()</f>
        <v>#N/A</v>
      </c>
      <c r="I1346" s="300"/>
      <c r="J1346" s="312"/>
    </row>
    <row r="1347" spans="1:10" x14ac:dyDescent="0.25">
      <c r="A1347" s="303"/>
      <c r="B1347" s="305"/>
      <c r="C1347" s="305"/>
      <c r="D1347" s="307"/>
      <c r="E1347" s="284">
        <f>F1342+1</f>
        <v>43093</v>
      </c>
      <c r="F1347" s="284">
        <v>43094</v>
      </c>
      <c r="G1347" s="51" t="s">
        <v>154</v>
      </c>
      <c r="H1347" s="67" t="e">
        <f>NA()</f>
        <v>#N/A</v>
      </c>
      <c r="I1347" s="300"/>
      <c r="J1347" s="312"/>
    </row>
    <row r="1348" spans="1:10" x14ac:dyDescent="0.25">
      <c r="A1348" s="303"/>
      <c r="B1348" s="305"/>
      <c r="C1348" s="305"/>
      <c r="D1348" s="307"/>
      <c r="E1348" s="285"/>
      <c r="F1348" s="285"/>
      <c r="G1348" s="7" t="s">
        <v>153</v>
      </c>
      <c r="H1348" s="68" t="e">
        <f>NA()</f>
        <v>#N/A</v>
      </c>
      <c r="I1348" s="300"/>
      <c r="J1348" s="312"/>
    </row>
    <row r="1349" spans="1:10" x14ac:dyDescent="0.25">
      <c r="A1349" s="303"/>
      <c r="B1349" s="305"/>
      <c r="C1349" s="305"/>
      <c r="D1349" s="307"/>
      <c r="E1349" s="285"/>
      <c r="F1349" s="285"/>
      <c r="G1349" s="239" t="s">
        <v>40</v>
      </c>
      <c r="H1349" s="68">
        <v>185</v>
      </c>
      <c r="I1349" s="300"/>
      <c r="J1349" s="312"/>
    </row>
    <row r="1350" spans="1:10" x14ac:dyDescent="0.25">
      <c r="A1350" s="303"/>
      <c r="B1350" s="305"/>
      <c r="C1350" s="305"/>
      <c r="D1350" s="307"/>
      <c r="E1350" s="285"/>
      <c r="F1350" s="285"/>
      <c r="G1350" s="239" t="s">
        <v>39</v>
      </c>
      <c r="H1350" s="68">
        <f>H1349+100</f>
        <v>285</v>
      </c>
      <c r="I1350" s="300"/>
      <c r="J1350" s="312"/>
    </row>
    <row r="1351" spans="1:10" ht="15.75" thickBot="1" x14ac:dyDescent="0.3">
      <c r="A1351" s="303"/>
      <c r="B1351" s="305"/>
      <c r="C1351" s="305"/>
      <c r="D1351" s="307"/>
      <c r="E1351" s="286"/>
      <c r="F1351" s="286"/>
      <c r="G1351" s="240" t="s">
        <v>41</v>
      </c>
      <c r="H1351" s="88" t="e">
        <f>NA()</f>
        <v>#N/A</v>
      </c>
      <c r="I1351" s="300"/>
      <c r="J1351" s="312"/>
    </row>
    <row r="1352" spans="1:10" x14ac:dyDescent="0.25">
      <c r="A1352" s="303"/>
      <c r="B1352" s="305"/>
      <c r="C1352" s="305"/>
      <c r="D1352" s="293"/>
      <c r="E1352" s="284">
        <f>F1347+1</f>
        <v>43095</v>
      </c>
      <c r="F1352" s="284">
        <v>43099</v>
      </c>
      <c r="G1352" s="51" t="s">
        <v>154</v>
      </c>
      <c r="H1352" s="67" t="e">
        <f>NA()</f>
        <v>#N/A</v>
      </c>
      <c r="I1352" s="300"/>
      <c r="J1352" s="312"/>
    </row>
    <row r="1353" spans="1:10" x14ac:dyDescent="0.25">
      <c r="A1353" s="303"/>
      <c r="B1353" s="305"/>
      <c r="C1353" s="305"/>
      <c r="D1353" s="293"/>
      <c r="E1353" s="285"/>
      <c r="F1353" s="285"/>
      <c r="G1353" s="7" t="s">
        <v>153</v>
      </c>
      <c r="H1353" s="68" t="e">
        <f>NA()</f>
        <v>#N/A</v>
      </c>
      <c r="I1353" s="300"/>
      <c r="J1353" s="312"/>
    </row>
    <row r="1354" spans="1:10" x14ac:dyDescent="0.25">
      <c r="A1354" s="303"/>
      <c r="B1354" s="305"/>
      <c r="C1354" s="305"/>
      <c r="D1354" s="293"/>
      <c r="E1354" s="285"/>
      <c r="F1354" s="285"/>
      <c r="G1354" s="239" t="s">
        <v>40</v>
      </c>
      <c r="H1354" s="68">
        <f>H1344</f>
        <v>160</v>
      </c>
      <c r="I1354" s="300"/>
      <c r="J1354" s="312"/>
    </row>
    <row r="1355" spans="1:10" x14ac:dyDescent="0.25">
      <c r="A1355" s="303"/>
      <c r="B1355" s="305"/>
      <c r="C1355" s="305"/>
      <c r="D1355" s="293"/>
      <c r="E1355" s="285"/>
      <c r="F1355" s="285"/>
      <c r="G1355" s="239" t="s">
        <v>39</v>
      </c>
      <c r="H1355" s="68">
        <f>H1345</f>
        <v>260</v>
      </c>
      <c r="I1355" s="300"/>
      <c r="J1355" s="312"/>
    </row>
    <row r="1356" spans="1:10" ht="15.75" thickBot="1" x14ac:dyDescent="0.3">
      <c r="A1356" s="303"/>
      <c r="B1356" s="305"/>
      <c r="C1356" s="305"/>
      <c r="D1356" s="293"/>
      <c r="E1356" s="286"/>
      <c r="F1356" s="286"/>
      <c r="G1356" s="240" t="s">
        <v>41</v>
      </c>
      <c r="H1356" s="88" t="e">
        <f>NA()</f>
        <v>#N/A</v>
      </c>
      <c r="I1356" s="300"/>
      <c r="J1356" s="312"/>
    </row>
    <row r="1357" spans="1:10" x14ac:dyDescent="0.25">
      <c r="A1357" s="303"/>
      <c r="B1357" s="305"/>
      <c r="C1357" s="305"/>
      <c r="D1357" s="293"/>
      <c r="E1357" s="284">
        <f>F1352+1</f>
        <v>43100</v>
      </c>
      <c r="F1357" s="284">
        <v>43100</v>
      </c>
      <c r="G1357" s="51" t="s">
        <v>154</v>
      </c>
      <c r="H1357" s="67" t="e">
        <f>NA()</f>
        <v>#N/A</v>
      </c>
      <c r="I1357" s="300"/>
      <c r="J1357" s="312"/>
    </row>
    <row r="1358" spans="1:10" x14ac:dyDescent="0.25">
      <c r="A1358" s="303"/>
      <c r="B1358" s="305"/>
      <c r="C1358" s="305"/>
      <c r="D1358" s="293"/>
      <c r="E1358" s="285"/>
      <c r="F1358" s="285"/>
      <c r="G1358" s="7" t="s">
        <v>153</v>
      </c>
      <c r="H1358" s="68" t="e">
        <f>NA()</f>
        <v>#N/A</v>
      </c>
      <c r="I1358" s="300"/>
      <c r="J1358" s="312"/>
    </row>
    <row r="1359" spans="1:10" x14ac:dyDescent="0.25">
      <c r="A1359" s="303"/>
      <c r="B1359" s="305"/>
      <c r="C1359" s="305"/>
      <c r="D1359" s="293"/>
      <c r="E1359" s="285"/>
      <c r="F1359" s="285"/>
      <c r="G1359" s="239" t="s">
        <v>40</v>
      </c>
      <c r="H1359" s="68">
        <f>H1349</f>
        <v>185</v>
      </c>
      <c r="I1359" s="300"/>
      <c r="J1359" s="312"/>
    </row>
    <row r="1360" spans="1:10" x14ac:dyDescent="0.25">
      <c r="A1360" s="303"/>
      <c r="B1360" s="305"/>
      <c r="C1360" s="305"/>
      <c r="D1360" s="293"/>
      <c r="E1360" s="285"/>
      <c r="F1360" s="285"/>
      <c r="G1360" s="239" t="s">
        <v>39</v>
      </c>
      <c r="H1360" s="68">
        <f>H1350</f>
        <v>285</v>
      </c>
      <c r="I1360" s="300"/>
      <c r="J1360" s="312"/>
    </row>
    <row r="1361" spans="1:10" ht="15.75" thickBot="1" x14ac:dyDescent="0.3">
      <c r="A1361" s="303"/>
      <c r="B1361" s="305"/>
      <c r="C1361" s="305"/>
      <c r="D1361" s="293"/>
      <c r="E1361" s="286"/>
      <c r="F1361" s="286"/>
      <c r="G1361" s="240" t="s">
        <v>41</v>
      </c>
      <c r="H1361" s="88" t="e">
        <f>NA()</f>
        <v>#N/A</v>
      </c>
      <c r="I1361" s="300"/>
      <c r="J1361" s="312"/>
    </row>
    <row r="1362" spans="1:10" x14ac:dyDescent="0.25">
      <c r="A1362" s="303"/>
      <c r="B1362" s="305"/>
      <c r="C1362" s="305"/>
      <c r="D1362" s="293"/>
      <c r="E1362" s="284">
        <f>F1357+1</f>
        <v>43101</v>
      </c>
      <c r="F1362" s="284">
        <v>43220</v>
      </c>
      <c r="G1362" s="51" t="s">
        <v>154</v>
      </c>
      <c r="H1362" s="67" t="e">
        <f>NA()</f>
        <v>#N/A</v>
      </c>
      <c r="I1362" s="300"/>
      <c r="J1362" s="312"/>
    </row>
    <row r="1363" spans="1:10" x14ac:dyDescent="0.25">
      <c r="A1363" s="303"/>
      <c r="B1363" s="305"/>
      <c r="C1363" s="305"/>
      <c r="D1363" s="293"/>
      <c r="E1363" s="285"/>
      <c r="F1363" s="285"/>
      <c r="G1363" s="7" t="s">
        <v>153</v>
      </c>
      <c r="H1363" s="68" t="e">
        <f>NA()</f>
        <v>#N/A</v>
      </c>
      <c r="I1363" s="300"/>
      <c r="J1363" s="312"/>
    </row>
    <row r="1364" spans="1:10" x14ac:dyDescent="0.25">
      <c r="A1364" s="303"/>
      <c r="B1364" s="305"/>
      <c r="C1364" s="305"/>
      <c r="D1364" s="293"/>
      <c r="E1364" s="285"/>
      <c r="F1364" s="285"/>
      <c r="G1364" s="239" t="s">
        <v>40</v>
      </c>
      <c r="H1364" s="68">
        <f>H1354</f>
        <v>160</v>
      </c>
      <c r="I1364" s="300"/>
      <c r="J1364" s="312"/>
    </row>
    <row r="1365" spans="1:10" x14ac:dyDescent="0.25">
      <c r="A1365" s="303"/>
      <c r="B1365" s="305"/>
      <c r="C1365" s="305"/>
      <c r="D1365" s="293"/>
      <c r="E1365" s="285"/>
      <c r="F1365" s="285"/>
      <c r="G1365" s="239" t="s">
        <v>39</v>
      </c>
      <c r="H1365" s="68">
        <f>H1355</f>
        <v>260</v>
      </c>
      <c r="I1365" s="300"/>
      <c r="J1365" s="312"/>
    </row>
    <row r="1366" spans="1:10" ht="15.75" thickBot="1" x14ac:dyDescent="0.3">
      <c r="A1366" s="303"/>
      <c r="B1366" s="305"/>
      <c r="C1366" s="305"/>
      <c r="D1366" s="293"/>
      <c r="E1366" s="286"/>
      <c r="F1366" s="286"/>
      <c r="G1366" s="240" t="s">
        <v>41</v>
      </c>
      <c r="H1366" s="88" t="e">
        <f>NA()</f>
        <v>#N/A</v>
      </c>
      <c r="I1366" s="300"/>
      <c r="J1366" s="312"/>
    </row>
    <row r="1367" spans="1:10" x14ac:dyDescent="0.25">
      <c r="A1367" s="303"/>
      <c r="B1367" s="305"/>
      <c r="C1367" s="305"/>
      <c r="D1367" s="291" t="s">
        <v>43</v>
      </c>
      <c r="E1367" s="298">
        <v>43040</v>
      </c>
      <c r="F1367" s="298">
        <v>43092</v>
      </c>
      <c r="G1367" s="11" t="s">
        <v>154</v>
      </c>
      <c r="H1367" s="67" t="e">
        <f>NA()</f>
        <v>#N/A</v>
      </c>
      <c r="I1367" s="299"/>
      <c r="J1367" s="312"/>
    </row>
    <row r="1368" spans="1:10" x14ac:dyDescent="0.25">
      <c r="A1368" s="303"/>
      <c r="B1368" s="305"/>
      <c r="C1368" s="305"/>
      <c r="D1368" s="306"/>
      <c r="E1368" s="285"/>
      <c r="F1368" s="285"/>
      <c r="G1368" s="7" t="s">
        <v>153</v>
      </c>
      <c r="H1368" s="68" t="e">
        <f>NA()</f>
        <v>#N/A</v>
      </c>
      <c r="I1368" s="300"/>
      <c r="J1368" s="312"/>
    </row>
    <row r="1369" spans="1:10" x14ac:dyDescent="0.25">
      <c r="A1369" s="303"/>
      <c r="B1369" s="305"/>
      <c r="C1369" s="305"/>
      <c r="D1369" s="307"/>
      <c r="E1369" s="285"/>
      <c r="F1369" s="285"/>
      <c r="G1369" s="239" t="s">
        <v>40</v>
      </c>
      <c r="H1369" s="68">
        <v>185</v>
      </c>
      <c r="I1369" s="300"/>
      <c r="J1369" s="312"/>
    </row>
    <row r="1370" spans="1:10" x14ac:dyDescent="0.25">
      <c r="A1370" s="303"/>
      <c r="B1370" s="305"/>
      <c r="C1370" s="305"/>
      <c r="D1370" s="307"/>
      <c r="E1370" s="285"/>
      <c r="F1370" s="285"/>
      <c r="G1370" s="239" t="s">
        <v>39</v>
      </c>
      <c r="H1370" s="68">
        <f>H1369+100</f>
        <v>285</v>
      </c>
      <c r="I1370" s="300"/>
      <c r="J1370" s="312"/>
    </row>
    <row r="1371" spans="1:10" ht="15.75" thickBot="1" x14ac:dyDescent="0.3">
      <c r="A1371" s="303"/>
      <c r="B1371" s="305"/>
      <c r="C1371" s="305"/>
      <c r="D1371" s="307"/>
      <c r="E1371" s="296"/>
      <c r="F1371" s="296"/>
      <c r="G1371" s="240" t="s">
        <v>41</v>
      </c>
      <c r="H1371" s="88" t="e">
        <f>NA()</f>
        <v>#N/A</v>
      </c>
      <c r="I1371" s="300"/>
      <c r="J1371" s="312"/>
    </row>
    <row r="1372" spans="1:10" x14ac:dyDescent="0.25">
      <c r="A1372" s="303"/>
      <c r="B1372" s="305"/>
      <c r="C1372" s="305"/>
      <c r="D1372" s="293"/>
      <c r="E1372" s="284">
        <f>F1367+1</f>
        <v>43093</v>
      </c>
      <c r="F1372" s="284">
        <v>43094</v>
      </c>
      <c r="G1372" s="51" t="s">
        <v>154</v>
      </c>
      <c r="H1372" s="67" t="e">
        <f>NA()</f>
        <v>#N/A</v>
      </c>
      <c r="I1372" s="300"/>
      <c r="J1372" s="312"/>
    </row>
    <row r="1373" spans="1:10" x14ac:dyDescent="0.25">
      <c r="A1373" s="303"/>
      <c r="B1373" s="305"/>
      <c r="C1373" s="305"/>
      <c r="D1373" s="293"/>
      <c r="E1373" s="285"/>
      <c r="F1373" s="285"/>
      <c r="G1373" s="7" t="s">
        <v>153</v>
      </c>
      <c r="H1373" s="68" t="e">
        <f>NA()</f>
        <v>#N/A</v>
      </c>
      <c r="I1373" s="300"/>
      <c r="J1373" s="312"/>
    </row>
    <row r="1374" spans="1:10" x14ac:dyDescent="0.25">
      <c r="A1374" s="303"/>
      <c r="B1374" s="305"/>
      <c r="C1374" s="305"/>
      <c r="D1374" s="293"/>
      <c r="E1374" s="285"/>
      <c r="F1374" s="285"/>
      <c r="G1374" s="239" t="s">
        <v>40</v>
      </c>
      <c r="H1374" s="68">
        <f>H1369+25</f>
        <v>210</v>
      </c>
      <c r="I1374" s="300"/>
      <c r="J1374" s="312"/>
    </row>
    <row r="1375" spans="1:10" x14ac:dyDescent="0.25">
      <c r="A1375" s="303"/>
      <c r="B1375" s="305"/>
      <c r="C1375" s="305"/>
      <c r="D1375" s="293"/>
      <c r="E1375" s="285"/>
      <c r="F1375" s="285"/>
      <c r="G1375" s="239" t="s">
        <v>39</v>
      </c>
      <c r="H1375" s="68">
        <f>H1370+25</f>
        <v>310</v>
      </c>
      <c r="I1375" s="300"/>
      <c r="J1375" s="312"/>
    </row>
    <row r="1376" spans="1:10" ht="15.75" thickBot="1" x14ac:dyDescent="0.3">
      <c r="A1376" s="303"/>
      <c r="B1376" s="305"/>
      <c r="C1376" s="305"/>
      <c r="D1376" s="293"/>
      <c r="E1376" s="286"/>
      <c r="F1376" s="286"/>
      <c r="G1376" s="240" t="s">
        <v>41</v>
      </c>
      <c r="H1376" s="88" t="e">
        <f>NA()</f>
        <v>#N/A</v>
      </c>
      <c r="I1376" s="300"/>
      <c r="J1376" s="312"/>
    </row>
    <row r="1377" spans="1:10" x14ac:dyDescent="0.25">
      <c r="A1377" s="303"/>
      <c r="B1377" s="305"/>
      <c r="C1377" s="305"/>
      <c r="D1377" s="293"/>
      <c r="E1377" s="284">
        <f>F1372+1</f>
        <v>43095</v>
      </c>
      <c r="F1377" s="284">
        <v>43099</v>
      </c>
      <c r="G1377" s="51" t="s">
        <v>154</v>
      </c>
      <c r="H1377" s="67" t="e">
        <f>NA()</f>
        <v>#N/A</v>
      </c>
      <c r="I1377" s="300"/>
      <c r="J1377" s="312"/>
    </row>
    <row r="1378" spans="1:10" x14ac:dyDescent="0.25">
      <c r="A1378" s="303"/>
      <c r="B1378" s="305"/>
      <c r="C1378" s="305"/>
      <c r="D1378" s="293"/>
      <c r="E1378" s="285"/>
      <c r="F1378" s="285"/>
      <c r="G1378" s="7" t="s">
        <v>153</v>
      </c>
      <c r="H1378" s="68" t="e">
        <f>NA()</f>
        <v>#N/A</v>
      </c>
      <c r="I1378" s="300"/>
      <c r="J1378" s="312"/>
    </row>
    <row r="1379" spans="1:10" x14ac:dyDescent="0.25">
      <c r="A1379" s="303"/>
      <c r="B1379" s="305"/>
      <c r="C1379" s="305"/>
      <c r="D1379" s="293"/>
      <c r="E1379" s="285"/>
      <c r="F1379" s="285"/>
      <c r="G1379" s="239" t="s">
        <v>40</v>
      </c>
      <c r="H1379" s="68">
        <f>H1369</f>
        <v>185</v>
      </c>
      <c r="I1379" s="300"/>
      <c r="J1379" s="312"/>
    </row>
    <row r="1380" spans="1:10" x14ac:dyDescent="0.25">
      <c r="A1380" s="303"/>
      <c r="B1380" s="305"/>
      <c r="C1380" s="305"/>
      <c r="D1380" s="293"/>
      <c r="E1380" s="285"/>
      <c r="F1380" s="285"/>
      <c r="G1380" s="239" t="s">
        <v>39</v>
      </c>
      <c r="H1380" s="68">
        <f>H1370</f>
        <v>285</v>
      </c>
      <c r="I1380" s="300"/>
      <c r="J1380" s="312"/>
    </row>
    <row r="1381" spans="1:10" ht="15.75" thickBot="1" x14ac:dyDescent="0.3">
      <c r="A1381" s="303"/>
      <c r="B1381" s="305"/>
      <c r="C1381" s="305"/>
      <c r="D1381" s="293"/>
      <c r="E1381" s="286"/>
      <c r="F1381" s="286"/>
      <c r="G1381" s="240" t="s">
        <v>41</v>
      </c>
      <c r="H1381" s="88" t="e">
        <f>NA()</f>
        <v>#N/A</v>
      </c>
      <c r="I1381" s="300"/>
      <c r="J1381" s="312"/>
    </row>
    <row r="1382" spans="1:10" x14ac:dyDescent="0.25">
      <c r="A1382" s="303"/>
      <c r="B1382" s="305"/>
      <c r="C1382" s="305"/>
      <c r="D1382" s="293"/>
      <c r="E1382" s="284">
        <f>F1377+1</f>
        <v>43100</v>
      </c>
      <c r="F1382" s="284">
        <v>43100</v>
      </c>
      <c r="G1382" s="51" t="s">
        <v>154</v>
      </c>
      <c r="H1382" s="67" t="e">
        <f>NA()</f>
        <v>#N/A</v>
      </c>
      <c r="I1382" s="300"/>
      <c r="J1382" s="312"/>
    </row>
    <row r="1383" spans="1:10" x14ac:dyDescent="0.25">
      <c r="A1383" s="303"/>
      <c r="B1383" s="305"/>
      <c r="C1383" s="305"/>
      <c r="D1383" s="293"/>
      <c r="E1383" s="285"/>
      <c r="F1383" s="285"/>
      <c r="G1383" s="7" t="s">
        <v>153</v>
      </c>
      <c r="H1383" s="68" t="e">
        <f>NA()</f>
        <v>#N/A</v>
      </c>
      <c r="I1383" s="300"/>
      <c r="J1383" s="312"/>
    </row>
    <row r="1384" spans="1:10" x14ac:dyDescent="0.25">
      <c r="A1384" s="303"/>
      <c r="B1384" s="305"/>
      <c r="C1384" s="305"/>
      <c r="D1384" s="293"/>
      <c r="E1384" s="285"/>
      <c r="F1384" s="285"/>
      <c r="G1384" s="239" t="s">
        <v>40</v>
      </c>
      <c r="H1384" s="68">
        <f>H1374</f>
        <v>210</v>
      </c>
      <c r="I1384" s="300"/>
      <c r="J1384" s="312"/>
    </row>
    <row r="1385" spans="1:10" x14ac:dyDescent="0.25">
      <c r="A1385" s="303"/>
      <c r="B1385" s="305"/>
      <c r="C1385" s="305"/>
      <c r="D1385" s="293"/>
      <c r="E1385" s="285"/>
      <c r="F1385" s="285"/>
      <c r="G1385" s="239" t="s">
        <v>39</v>
      </c>
      <c r="H1385" s="68">
        <f>H1375</f>
        <v>310</v>
      </c>
      <c r="I1385" s="300"/>
      <c r="J1385" s="312"/>
    </row>
    <row r="1386" spans="1:10" ht="15.75" thickBot="1" x14ac:dyDescent="0.3">
      <c r="A1386" s="303"/>
      <c r="B1386" s="305"/>
      <c r="C1386" s="305"/>
      <c r="D1386" s="293"/>
      <c r="E1386" s="286"/>
      <c r="F1386" s="286"/>
      <c r="G1386" s="240" t="s">
        <v>41</v>
      </c>
      <c r="H1386" s="88" t="e">
        <f>NA()</f>
        <v>#N/A</v>
      </c>
      <c r="I1386" s="300"/>
      <c r="J1386" s="312"/>
    </row>
    <row r="1387" spans="1:10" x14ac:dyDescent="0.25">
      <c r="A1387" s="303"/>
      <c r="B1387" s="305"/>
      <c r="C1387" s="305"/>
      <c r="D1387" s="293"/>
      <c r="E1387" s="284">
        <f>F1382+1</f>
        <v>43101</v>
      </c>
      <c r="F1387" s="284">
        <v>43220</v>
      </c>
      <c r="G1387" s="51" t="s">
        <v>154</v>
      </c>
      <c r="H1387" s="67" t="e">
        <f>NA()</f>
        <v>#N/A</v>
      </c>
      <c r="I1387" s="300"/>
      <c r="J1387" s="312"/>
    </row>
    <row r="1388" spans="1:10" x14ac:dyDescent="0.25">
      <c r="A1388" s="303"/>
      <c r="B1388" s="305"/>
      <c r="C1388" s="305"/>
      <c r="D1388" s="293"/>
      <c r="E1388" s="285"/>
      <c r="F1388" s="285"/>
      <c r="G1388" s="7" t="s">
        <v>153</v>
      </c>
      <c r="H1388" s="68" t="e">
        <f>NA()</f>
        <v>#N/A</v>
      </c>
      <c r="I1388" s="300"/>
      <c r="J1388" s="312"/>
    </row>
    <row r="1389" spans="1:10" x14ac:dyDescent="0.25">
      <c r="A1389" s="303"/>
      <c r="B1389" s="305"/>
      <c r="C1389" s="305"/>
      <c r="D1389" s="293"/>
      <c r="E1389" s="285"/>
      <c r="F1389" s="285"/>
      <c r="G1389" s="239" t="s">
        <v>40</v>
      </c>
      <c r="H1389" s="68">
        <f>H1379</f>
        <v>185</v>
      </c>
      <c r="I1389" s="300"/>
      <c r="J1389" s="312"/>
    </row>
    <row r="1390" spans="1:10" x14ac:dyDescent="0.25">
      <c r="A1390" s="303"/>
      <c r="B1390" s="305"/>
      <c r="C1390" s="305"/>
      <c r="D1390" s="293"/>
      <c r="E1390" s="285"/>
      <c r="F1390" s="285"/>
      <c r="G1390" s="239" t="s">
        <v>39</v>
      </c>
      <c r="H1390" s="68">
        <f>H1380</f>
        <v>285</v>
      </c>
      <c r="I1390" s="300"/>
      <c r="J1390" s="312"/>
    </row>
    <row r="1391" spans="1:10" ht="15.75" thickBot="1" x14ac:dyDescent="0.3">
      <c r="A1391" s="303"/>
      <c r="B1391" s="305"/>
      <c r="C1391" s="305"/>
      <c r="D1391" s="293"/>
      <c r="E1391" s="286"/>
      <c r="F1391" s="286"/>
      <c r="G1391" s="240" t="s">
        <v>41</v>
      </c>
      <c r="H1391" s="88" t="e">
        <f>NA()</f>
        <v>#N/A</v>
      </c>
      <c r="I1391" s="300"/>
      <c r="J1391" s="312"/>
    </row>
    <row r="1392" spans="1:10" x14ac:dyDescent="0.25">
      <c r="A1392" s="398" t="s">
        <v>207</v>
      </c>
      <c r="B1392" s="400" t="s">
        <v>37</v>
      </c>
      <c r="C1392" s="400" t="s">
        <v>157</v>
      </c>
      <c r="D1392" s="359" t="s">
        <v>38</v>
      </c>
      <c r="E1392" s="294">
        <v>43040</v>
      </c>
      <c r="F1392" s="294">
        <v>43092</v>
      </c>
      <c r="G1392" s="160" t="s">
        <v>154</v>
      </c>
      <c r="H1392" s="157" t="e">
        <f>NA()</f>
        <v>#N/A</v>
      </c>
      <c r="I1392" s="309"/>
      <c r="J1392" s="396"/>
    </row>
    <row r="1393" spans="1:10" x14ac:dyDescent="0.25">
      <c r="A1393" s="303"/>
      <c r="B1393" s="305"/>
      <c r="C1393" s="305"/>
      <c r="D1393" s="379"/>
      <c r="E1393" s="285"/>
      <c r="F1393" s="285"/>
      <c r="G1393" s="7" t="s">
        <v>153</v>
      </c>
      <c r="H1393" s="68" t="e">
        <f>NA()</f>
        <v>#N/A</v>
      </c>
      <c r="I1393" s="300"/>
      <c r="J1393" s="312"/>
    </row>
    <row r="1394" spans="1:10" x14ac:dyDescent="0.25">
      <c r="A1394" s="303"/>
      <c r="B1394" s="305"/>
      <c r="C1394" s="305"/>
      <c r="D1394" s="329"/>
      <c r="E1394" s="285"/>
      <c r="F1394" s="285"/>
      <c r="G1394" s="241" t="s">
        <v>40</v>
      </c>
      <c r="H1394" s="68">
        <v>130</v>
      </c>
      <c r="I1394" s="300"/>
      <c r="J1394" s="312"/>
    </row>
    <row r="1395" spans="1:10" x14ac:dyDescent="0.25">
      <c r="A1395" s="303"/>
      <c r="B1395" s="305"/>
      <c r="C1395" s="305"/>
      <c r="D1395" s="329"/>
      <c r="E1395" s="285"/>
      <c r="F1395" s="285"/>
      <c r="G1395" s="241" t="s">
        <v>39</v>
      </c>
      <c r="H1395" s="68">
        <f>H1394+100</f>
        <v>230</v>
      </c>
      <c r="I1395" s="300"/>
      <c r="J1395" s="312"/>
    </row>
    <row r="1396" spans="1:10" ht="15.75" thickBot="1" x14ac:dyDescent="0.3">
      <c r="A1396" s="303"/>
      <c r="B1396" s="305"/>
      <c r="C1396" s="305"/>
      <c r="D1396" s="329"/>
      <c r="E1396" s="286"/>
      <c r="F1396" s="286"/>
      <c r="G1396" s="161" t="s">
        <v>41</v>
      </c>
      <c r="H1396" s="158" t="e">
        <f>NA()</f>
        <v>#N/A</v>
      </c>
      <c r="I1396" s="300"/>
      <c r="J1396" s="312"/>
    </row>
    <row r="1397" spans="1:10" x14ac:dyDescent="0.25">
      <c r="A1397" s="303"/>
      <c r="B1397" s="305"/>
      <c r="C1397" s="305"/>
      <c r="D1397" s="329"/>
      <c r="E1397" s="284">
        <f>F1392+1</f>
        <v>43093</v>
      </c>
      <c r="F1397" s="284">
        <v>43094</v>
      </c>
      <c r="G1397" s="162" t="s">
        <v>154</v>
      </c>
      <c r="H1397" s="157" t="e">
        <f>NA()</f>
        <v>#N/A</v>
      </c>
      <c r="I1397" s="300"/>
      <c r="J1397" s="312"/>
    </row>
    <row r="1398" spans="1:10" x14ac:dyDescent="0.25">
      <c r="A1398" s="303"/>
      <c r="B1398" s="305"/>
      <c r="C1398" s="305"/>
      <c r="D1398" s="329"/>
      <c r="E1398" s="285"/>
      <c r="F1398" s="285"/>
      <c r="G1398" s="7" t="s">
        <v>153</v>
      </c>
      <c r="H1398" s="68" t="e">
        <f>NA()</f>
        <v>#N/A</v>
      </c>
      <c r="I1398" s="300"/>
      <c r="J1398" s="312"/>
    </row>
    <row r="1399" spans="1:10" x14ac:dyDescent="0.25">
      <c r="A1399" s="303"/>
      <c r="B1399" s="305"/>
      <c r="C1399" s="305"/>
      <c r="D1399" s="329"/>
      <c r="E1399" s="285"/>
      <c r="F1399" s="285"/>
      <c r="G1399" s="241" t="s">
        <v>40</v>
      </c>
      <c r="H1399" s="68">
        <f>H1394+25</f>
        <v>155</v>
      </c>
      <c r="I1399" s="300"/>
      <c r="J1399" s="312"/>
    </row>
    <row r="1400" spans="1:10" x14ac:dyDescent="0.25">
      <c r="A1400" s="303"/>
      <c r="B1400" s="305"/>
      <c r="C1400" s="305"/>
      <c r="D1400" s="329"/>
      <c r="E1400" s="285"/>
      <c r="F1400" s="285"/>
      <c r="G1400" s="241" t="s">
        <v>39</v>
      </c>
      <c r="H1400" s="68">
        <f>H1395+25</f>
        <v>255</v>
      </c>
      <c r="I1400" s="300"/>
      <c r="J1400" s="312"/>
    </row>
    <row r="1401" spans="1:10" ht="15.75" thickBot="1" x14ac:dyDescent="0.3">
      <c r="A1401" s="303"/>
      <c r="B1401" s="305"/>
      <c r="C1401" s="305"/>
      <c r="D1401" s="329"/>
      <c r="E1401" s="286"/>
      <c r="F1401" s="286"/>
      <c r="G1401" s="161" t="s">
        <v>41</v>
      </c>
      <c r="H1401" s="158" t="e">
        <f>NA()</f>
        <v>#N/A</v>
      </c>
      <c r="I1401" s="300"/>
      <c r="J1401" s="312"/>
    </row>
    <row r="1402" spans="1:10" x14ac:dyDescent="0.25">
      <c r="A1402" s="303"/>
      <c r="B1402" s="305"/>
      <c r="C1402" s="305"/>
      <c r="D1402" s="329"/>
      <c r="E1402" s="284">
        <f>F1397+1</f>
        <v>43095</v>
      </c>
      <c r="F1402" s="284">
        <v>43099</v>
      </c>
      <c r="G1402" s="162" t="s">
        <v>154</v>
      </c>
      <c r="H1402" s="157" t="e">
        <f>NA()</f>
        <v>#N/A</v>
      </c>
      <c r="I1402" s="300"/>
      <c r="J1402" s="312"/>
    </row>
    <row r="1403" spans="1:10" x14ac:dyDescent="0.25">
      <c r="A1403" s="303"/>
      <c r="B1403" s="305"/>
      <c r="C1403" s="305"/>
      <c r="D1403" s="329"/>
      <c r="E1403" s="285"/>
      <c r="F1403" s="285"/>
      <c r="G1403" s="7" t="s">
        <v>153</v>
      </c>
      <c r="H1403" s="68" t="e">
        <f>NA()</f>
        <v>#N/A</v>
      </c>
      <c r="I1403" s="300"/>
      <c r="J1403" s="312"/>
    </row>
    <row r="1404" spans="1:10" x14ac:dyDescent="0.25">
      <c r="A1404" s="303"/>
      <c r="B1404" s="305"/>
      <c r="C1404" s="305"/>
      <c r="D1404" s="329"/>
      <c r="E1404" s="285"/>
      <c r="F1404" s="285"/>
      <c r="G1404" s="241" t="s">
        <v>40</v>
      </c>
      <c r="H1404" s="68">
        <f t="shared" ref="H1404:H1405" si="171">H1394</f>
        <v>130</v>
      </c>
      <c r="I1404" s="300"/>
      <c r="J1404" s="312"/>
    </row>
    <row r="1405" spans="1:10" x14ac:dyDescent="0.25">
      <c r="A1405" s="303"/>
      <c r="B1405" s="305"/>
      <c r="C1405" s="305"/>
      <c r="D1405" s="329"/>
      <c r="E1405" s="285"/>
      <c r="F1405" s="285"/>
      <c r="G1405" s="241" t="s">
        <v>39</v>
      </c>
      <c r="H1405" s="68">
        <f t="shared" si="171"/>
        <v>230</v>
      </c>
      <c r="I1405" s="300"/>
      <c r="J1405" s="312"/>
    </row>
    <row r="1406" spans="1:10" ht="15.75" thickBot="1" x14ac:dyDescent="0.3">
      <c r="A1406" s="303"/>
      <c r="B1406" s="305"/>
      <c r="C1406" s="305"/>
      <c r="D1406" s="329"/>
      <c r="E1406" s="286"/>
      <c r="F1406" s="286"/>
      <c r="G1406" s="161" t="s">
        <v>41</v>
      </c>
      <c r="H1406" s="158" t="e">
        <f>NA()</f>
        <v>#N/A</v>
      </c>
      <c r="I1406" s="300"/>
      <c r="J1406" s="312"/>
    </row>
    <row r="1407" spans="1:10" x14ac:dyDescent="0.25">
      <c r="A1407" s="303"/>
      <c r="B1407" s="305"/>
      <c r="C1407" s="305"/>
      <c r="D1407" s="329"/>
      <c r="E1407" s="284">
        <f>F1402+1</f>
        <v>43100</v>
      </c>
      <c r="F1407" s="284">
        <v>43100</v>
      </c>
      <c r="G1407" s="162" t="s">
        <v>154</v>
      </c>
      <c r="H1407" s="157" t="e">
        <f>NA()</f>
        <v>#N/A</v>
      </c>
      <c r="I1407" s="300"/>
      <c r="J1407" s="312"/>
    </row>
    <row r="1408" spans="1:10" x14ac:dyDescent="0.25">
      <c r="A1408" s="303"/>
      <c r="B1408" s="305"/>
      <c r="C1408" s="305"/>
      <c r="D1408" s="329"/>
      <c r="E1408" s="285"/>
      <c r="F1408" s="285"/>
      <c r="G1408" s="7" t="s">
        <v>153</v>
      </c>
      <c r="H1408" s="68" t="e">
        <f>NA()</f>
        <v>#N/A</v>
      </c>
      <c r="I1408" s="300"/>
      <c r="J1408" s="312"/>
    </row>
    <row r="1409" spans="1:10" x14ac:dyDescent="0.25">
      <c r="A1409" s="303"/>
      <c r="B1409" s="305"/>
      <c r="C1409" s="305"/>
      <c r="D1409" s="329"/>
      <c r="E1409" s="285"/>
      <c r="F1409" s="285"/>
      <c r="G1409" s="241" t="s">
        <v>40</v>
      </c>
      <c r="H1409" s="68">
        <f t="shared" ref="H1409:H1410" si="172">H1399</f>
        <v>155</v>
      </c>
      <c r="I1409" s="300"/>
      <c r="J1409" s="312"/>
    </row>
    <row r="1410" spans="1:10" x14ac:dyDescent="0.25">
      <c r="A1410" s="303"/>
      <c r="B1410" s="305"/>
      <c r="C1410" s="305"/>
      <c r="D1410" s="329"/>
      <c r="E1410" s="285"/>
      <c r="F1410" s="285"/>
      <c r="G1410" s="241" t="s">
        <v>39</v>
      </c>
      <c r="H1410" s="68">
        <f t="shared" si="172"/>
        <v>255</v>
      </c>
      <c r="I1410" s="300"/>
      <c r="J1410" s="312"/>
    </row>
    <row r="1411" spans="1:10" ht="15.75" thickBot="1" x14ac:dyDescent="0.3">
      <c r="A1411" s="303"/>
      <c r="B1411" s="305"/>
      <c r="C1411" s="305"/>
      <c r="D1411" s="329"/>
      <c r="E1411" s="286"/>
      <c r="F1411" s="286"/>
      <c r="G1411" s="161" t="s">
        <v>41</v>
      </c>
      <c r="H1411" s="158" t="e">
        <f>NA()</f>
        <v>#N/A</v>
      </c>
      <c r="I1411" s="300"/>
      <c r="J1411" s="312"/>
    </row>
    <row r="1412" spans="1:10" x14ac:dyDescent="0.25">
      <c r="A1412" s="303"/>
      <c r="B1412" s="305"/>
      <c r="C1412" s="305"/>
      <c r="D1412" s="329"/>
      <c r="E1412" s="284">
        <f>F1407+1</f>
        <v>43101</v>
      </c>
      <c r="F1412" s="284">
        <v>43220</v>
      </c>
      <c r="G1412" s="162" t="s">
        <v>154</v>
      </c>
      <c r="H1412" s="157" t="e">
        <f>NA()</f>
        <v>#N/A</v>
      </c>
      <c r="I1412" s="300"/>
      <c r="J1412" s="312"/>
    </row>
    <row r="1413" spans="1:10" x14ac:dyDescent="0.25">
      <c r="A1413" s="303"/>
      <c r="B1413" s="305"/>
      <c r="C1413" s="305"/>
      <c r="D1413" s="329"/>
      <c r="E1413" s="285"/>
      <c r="F1413" s="285"/>
      <c r="G1413" s="7" t="s">
        <v>153</v>
      </c>
      <c r="H1413" s="68" t="e">
        <f>NA()</f>
        <v>#N/A</v>
      </c>
      <c r="I1413" s="300"/>
      <c r="J1413" s="312"/>
    </row>
    <row r="1414" spans="1:10" x14ac:dyDescent="0.25">
      <c r="A1414" s="303"/>
      <c r="B1414" s="305"/>
      <c r="C1414" s="305"/>
      <c r="D1414" s="329"/>
      <c r="E1414" s="285"/>
      <c r="F1414" s="285"/>
      <c r="G1414" s="241" t="s">
        <v>40</v>
      </c>
      <c r="H1414" s="68">
        <f t="shared" ref="H1414:H1415" si="173">H1404</f>
        <v>130</v>
      </c>
      <c r="I1414" s="300"/>
      <c r="J1414" s="312"/>
    </row>
    <row r="1415" spans="1:10" x14ac:dyDescent="0.25">
      <c r="A1415" s="303"/>
      <c r="B1415" s="305"/>
      <c r="C1415" s="305"/>
      <c r="D1415" s="329"/>
      <c r="E1415" s="285"/>
      <c r="F1415" s="285"/>
      <c r="G1415" s="241" t="s">
        <v>39</v>
      </c>
      <c r="H1415" s="68">
        <f t="shared" si="173"/>
        <v>230</v>
      </c>
      <c r="I1415" s="300"/>
      <c r="J1415" s="312"/>
    </row>
    <row r="1416" spans="1:10" ht="15.75" thickBot="1" x14ac:dyDescent="0.3">
      <c r="A1416" s="303"/>
      <c r="B1416" s="305"/>
      <c r="C1416" s="305"/>
      <c r="D1416" s="329"/>
      <c r="E1416" s="286"/>
      <c r="F1416" s="286"/>
      <c r="G1416" s="161" t="s">
        <v>41</v>
      </c>
      <c r="H1416" s="158" t="e">
        <f>NA()</f>
        <v>#N/A</v>
      </c>
      <c r="I1416" s="300"/>
      <c r="J1416" s="312"/>
    </row>
    <row r="1417" spans="1:10" x14ac:dyDescent="0.25">
      <c r="A1417" s="303"/>
      <c r="B1417" s="305"/>
      <c r="C1417" s="305"/>
      <c r="D1417" s="359" t="s">
        <v>43</v>
      </c>
      <c r="E1417" s="294">
        <v>43040</v>
      </c>
      <c r="F1417" s="294">
        <v>43092</v>
      </c>
      <c r="G1417" s="160" t="s">
        <v>154</v>
      </c>
      <c r="H1417" s="157" t="e">
        <f>NA()</f>
        <v>#N/A</v>
      </c>
      <c r="I1417" s="309"/>
      <c r="J1417" s="312"/>
    </row>
    <row r="1418" spans="1:10" x14ac:dyDescent="0.25">
      <c r="A1418" s="303"/>
      <c r="B1418" s="305"/>
      <c r="C1418" s="305"/>
      <c r="D1418" s="379"/>
      <c r="E1418" s="285"/>
      <c r="F1418" s="285"/>
      <c r="G1418" s="7" t="s">
        <v>153</v>
      </c>
      <c r="H1418" s="68" t="e">
        <f>NA()</f>
        <v>#N/A</v>
      </c>
      <c r="I1418" s="300"/>
      <c r="J1418" s="312"/>
    </row>
    <row r="1419" spans="1:10" x14ac:dyDescent="0.25">
      <c r="A1419" s="303"/>
      <c r="B1419" s="305"/>
      <c r="C1419" s="305"/>
      <c r="D1419" s="329"/>
      <c r="E1419" s="285"/>
      <c r="F1419" s="285"/>
      <c r="G1419" s="241" t="s">
        <v>40</v>
      </c>
      <c r="H1419" s="68">
        <v>155</v>
      </c>
      <c r="I1419" s="300"/>
      <c r="J1419" s="312"/>
    </row>
    <row r="1420" spans="1:10" x14ac:dyDescent="0.25">
      <c r="A1420" s="303"/>
      <c r="B1420" s="305"/>
      <c r="C1420" s="305"/>
      <c r="D1420" s="329"/>
      <c r="E1420" s="285"/>
      <c r="F1420" s="285"/>
      <c r="G1420" s="241" t="s">
        <v>39</v>
      </c>
      <c r="H1420" s="68">
        <f>H1419+100</f>
        <v>255</v>
      </c>
      <c r="I1420" s="300"/>
      <c r="J1420" s="312"/>
    </row>
    <row r="1421" spans="1:10" ht="15.75" thickBot="1" x14ac:dyDescent="0.3">
      <c r="A1421" s="303"/>
      <c r="B1421" s="305"/>
      <c r="C1421" s="305"/>
      <c r="D1421" s="329"/>
      <c r="E1421" s="286"/>
      <c r="F1421" s="286"/>
      <c r="G1421" s="161" t="s">
        <v>41</v>
      </c>
      <c r="H1421" s="158" t="e">
        <f>NA()</f>
        <v>#N/A</v>
      </c>
      <c r="I1421" s="300"/>
      <c r="J1421" s="312"/>
    </row>
    <row r="1422" spans="1:10" x14ac:dyDescent="0.25">
      <c r="A1422" s="303"/>
      <c r="B1422" s="305"/>
      <c r="C1422" s="305"/>
      <c r="D1422" s="329"/>
      <c r="E1422" s="284">
        <f>F1417+1</f>
        <v>43093</v>
      </c>
      <c r="F1422" s="284">
        <v>43094</v>
      </c>
      <c r="G1422" s="162" t="s">
        <v>154</v>
      </c>
      <c r="H1422" s="157" t="e">
        <f>NA()</f>
        <v>#N/A</v>
      </c>
      <c r="I1422" s="300"/>
      <c r="J1422" s="312"/>
    </row>
    <row r="1423" spans="1:10" x14ac:dyDescent="0.25">
      <c r="A1423" s="303"/>
      <c r="B1423" s="305"/>
      <c r="C1423" s="305"/>
      <c r="D1423" s="329"/>
      <c r="E1423" s="285"/>
      <c r="F1423" s="285"/>
      <c r="G1423" s="7" t="s">
        <v>153</v>
      </c>
      <c r="H1423" s="68" t="e">
        <f>NA()</f>
        <v>#N/A</v>
      </c>
      <c r="I1423" s="300"/>
      <c r="J1423" s="312"/>
    </row>
    <row r="1424" spans="1:10" x14ac:dyDescent="0.25">
      <c r="A1424" s="303"/>
      <c r="B1424" s="305"/>
      <c r="C1424" s="305"/>
      <c r="D1424" s="329"/>
      <c r="E1424" s="285"/>
      <c r="F1424" s="285"/>
      <c r="G1424" s="252" t="s">
        <v>40</v>
      </c>
      <c r="H1424" s="68">
        <v>180</v>
      </c>
      <c r="I1424" s="300"/>
      <c r="J1424" s="312"/>
    </row>
    <row r="1425" spans="1:10" x14ac:dyDescent="0.25">
      <c r="A1425" s="303"/>
      <c r="B1425" s="305"/>
      <c r="C1425" s="305"/>
      <c r="D1425" s="329"/>
      <c r="E1425" s="285"/>
      <c r="F1425" s="285"/>
      <c r="G1425" s="252" t="s">
        <v>39</v>
      </c>
      <c r="H1425" s="68">
        <f>H1424+100</f>
        <v>280</v>
      </c>
      <c r="I1425" s="300"/>
      <c r="J1425" s="312"/>
    </row>
    <row r="1426" spans="1:10" ht="15.75" thickBot="1" x14ac:dyDescent="0.3">
      <c r="A1426" s="303"/>
      <c r="B1426" s="305"/>
      <c r="C1426" s="305"/>
      <c r="D1426" s="329"/>
      <c r="E1426" s="286"/>
      <c r="F1426" s="286"/>
      <c r="G1426" s="161" t="s">
        <v>41</v>
      </c>
      <c r="H1426" s="158" t="e">
        <f>NA()</f>
        <v>#N/A</v>
      </c>
      <c r="I1426" s="300"/>
      <c r="J1426" s="312"/>
    </row>
    <row r="1427" spans="1:10" x14ac:dyDescent="0.25">
      <c r="A1427" s="303"/>
      <c r="B1427" s="305"/>
      <c r="C1427" s="305"/>
      <c r="D1427" s="329"/>
      <c r="E1427" s="284">
        <f>F1422+1</f>
        <v>43095</v>
      </c>
      <c r="F1427" s="284">
        <v>43099</v>
      </c>
      <c r="G1427" s="162" t="s">
        <v>154</v>
      </c>
      <c r="H1427" s="157" t="e">
        <f>NA()</f>
        <v>#N/A</v>
      </c>
      <c r="I1427" s="300"/>
      <c r="J1427" s="312"/>
    </row>
    <row r="1428" spans="1:10" x14ac:dyDescent="0.25">
      <c r="A1428" s="303"/>
      <c r="B1428" s="305"/>
      <c r="C1428" s="305"/>
      <c r="D1428" s="329"/>
      <c r="E1428" s="285"/>
      <c r="F1428" s="285"/>
      <c r="G1428" s="7" t="s">
        <v>153</v>
      </c>
      <c r="H1428" s="68" t="e">
        <f>NA()</f>
        <v>#N/A</v>
      </c>
      <c r="I1428" s="300"/>
      <c r="J1428" s="312"/>
    </row>
    <row r="1429" spans="1:10" x14ac:dyDescent="0.25">
      <c r="A1429" s="303"/>
      <c r="B1429" s="305"/>
      <c r="C1429" s="305"/>
      <c r="D1429" s="329"/>
      <c r="E1429" s="285"/>
      <c r="F1429" s="285"/>
      <c r="G1429" s="252" t="s">
        <v>40</v>
      </c>
      <c r="H1429" s="68">
        <f t="shared" ref="H1429:H1430" si="174">H1419</f>
        <v>155</v>
      </c>
      <c r="I1429" s="300"/>
      <c r="J1429" s="312"/>
    </row>
    <row r="1430" spans="1:10" x14ac:dyDescent="0.25">
      <c r="A1430" s="303"/>
      <c r="B1430" s="305"/>
      <c r="C1430" s="305"/>
      <c r="D1430" s="329"/>
      <c r="E1430" s="285"/>
      <c r="F1430" s="285"/>
      <c r="G1430" s="252" t="s">
        <v>39</v>
      </c>
      <c r="H1430" s="68">
        <f t="shared" si="174"/>
        <v>255</v>
      </c>
      <c r="I1430" s="300"/>
      <c r="J1430" s="312"/>
    </row>
    <row r="1431" spans="1:10" ht="15.75" thickBot="1" x14ac:dyDescent="0.3">
      <c r="A1431" s="303"/>
      <c r="B1431" s="305"/>
      <c r="C1431" s="305"/>
      <c r="D1431" s="329"/>
      <c r="E1431" s="286"/>
      <c r="F1431" s="286"/>
      <c r="G1431" s="161" t="s">
        <v>41</v>
      </c>
      <c r="H1431" s="158" t="e">
        <f>NA()</f>
        <v>#N/A</v>
      </c>
      <c r="I1431" s="300"/>
      <c r="J1431" s="312"/>
    </row>
    <row r="1432" spans="1:10" x14ac:dyDescent="0.25">
      <c r="A1432" s="303"/>
      <c r="B1432" s="305"/>
      <c r="C1432" s="305"/>
      <c r="D1432" s="329"/>
      <c r="E1432" s="284">
        <f>F1427+1</f>
        <v>43100</v>
      </c>
      <c r="F1432" s="284">
        <v>43100</v>
      </c>
      <c r="G1432" s="162" t="s">
        <v>154</v>
      </c>
      <c r="H1432" s="157" t="e">
        <f>NA()</f>
        <v>#N/A</v>
      </c>
      <c r="I1432" s="300"/>
      <c r="J1432" s="312"/>
    </row>
    <row r="1433" spans="1:10" x14ac:dyDescent="0.25">
      <c r="A1433" s="303"/>
      <c r="B1433" s="305"/>
      <c r="C1433" s="305"/>
      <c r="D1433" s="329"/>
      <c r="E1433" s="285"/>
      <c r="F1433" s="285"/>
      <c r="G1433" s="7" t="s">
        <v>153</v>
      </c>
      <c r="H1433" s="68" t="e">
        <f>NA()</f>
        <v>#N/A</v>
      </c>
      <c r="I1433" s="300"/>
      <c r="J1433" s="312"/>
    </row>
    <row r="1434" spans="1:10" x14ac:dyDescent="0.25">
      <c r="A1434" s="303"/>
      <c r="B1434" s="305"/>
      <c r="C1434" s="305"/>
      <c r="D1434" s="329"/>
      <c r="E1434" s="285"/>
      <c r="F1434" s="285"/>
      <c r="G1434" s="252" t="s">
        <v>40</v>
      </c>
      <c r="H1434" s="68">
        <f t="shared" ref="H1434" si="175">H1424</f>
        <v>180</v>
      </c>
      <c r="I1434" s="300"/>
      <c r="J1434" s="312"/>
    </row>
    <row r="1435" spans="1:10" x14ac:dyDescent="0.25">
      <c r="A1435" s="303"/>
      <c r="B1435" s="305"/>
      <c r="C1435" s="305"/>
      <c r="D1435" s="329"/>
      <c r="E1435" s="285"/>
      <c r="F1435" s="285"/>
      <c r="G1435" s="252" t="s">
        <v>39</v>
      </c>
      <c r="H1435" s="68">
        <f>H1425</f>
        <v>280</v>
      </c>
      <c r="I1435" s="300"/>
      <c r="J1435" s="312"/>
    </row>
    <row r="1436" spans="1:10" ht="15.75" thickBot="1" x14ac:dyDescent="0.3">
      <c r="A1436" s="303"/>
      <c r="B1436" s="305"/>
      <c r="C1436" s="305"/>
      <c r="D1436" s="329"/>
      <c r="E1436" s="286"/>
      <c r="F1436" s="286"/>
      <c r="G1436" s="161" t="s">
        <v>41</v>
      </c>
      <c r="H1436" s="158" t="e">
        <f>NA()</f>
        <v>#N/A</v>
      </c>
      <c r="I1436" s="300"/>
      <c r="J1436" s="312"/>
    </row>
    <row r="1437" spans="1:10" x14ac:dyDescent="0.25">
      <c r="A1437" s="303"/>
      <c r="B1437" s="305"/>
      <c r="C1437" s="305"/>
      <c r="D1437" s="329"/>
      <c r="E1437" s="284">
        <f>F1432+1</f>
        <v>43101</v>
      </c>
      <c r="F1437" s="284">
        <v>43220</v>
      </c>
      <c r="G1437" s="162" t="s">
        <v>154</v>
      </c>
      <c r="H1437" s="157" t="e">
        <f>NA()</f>
        <v>#N/A</v>
      </c>
      <c r="I1437" s="300"/>
      <c r="J1437" s="312"/>
    </row>
    <row r="1438" spans="1:10" x14ac:dyDescent="0.25">
      <c r="A1438" s="303"/>
      <c r="B1438" s="305"/>
      <c r="C1438" s="305"/>
      <c r="D1438" s="329"/>
      <c r="E1438" s="285"/>
      <c r="F1438" s="285"/>
      <c r="G1438" s="7" t="s">
        <v>153</v>
      </c>
      <c r="H1438" s="68" t="e">
        <f>NA()</f>
        <v>#N/A</v>
      </c>
      <c r="I1438" s="300"/>
      <c r="J1438" s="312"/>
    </row>
    <row r="1439" spans="1:10" x14ac:dyDescent="0.25">
      <c r="A1439" s="303"/>
      <c r="B1439" s="305"/>
      <c r="C1439" s="305"/>
      <c r="D1439" s="329"/>
      <c r="E1439" s="285"/>
      <c r="F1439" s="285"/>
      <c r="G1439" s="241" t="s">
        <v>40</v>
      </c>
      <c r="H1439" s="68">
        <f t="shared" ref="H1439:H1440" si="176">H1429</f>
        <v>155</v>
      </c>
      <c r="I1439" s="300"/>
      <c r="J1439" s="312"/>
    </row>
    <row r="1440" spans="1:10" x14ac:dyDescent="0.25">
      <c r="A1440" s="303"/>
      <c r="B1440" s="305"/>
      <c r="C1440" s="305"/>
      <c r="D1440" s="329"/>
      <c r="E1440" s="285"/>
      <c r="F1440" s="285"/>
      <c r="G1440" s="241" t="s">
        <v>39</v>
      </c>
      <c r="H1440" s="68">
        <f t="shared" si="176"/>
        <v>255</v>
      </c>
      <c r="I1440" s="300"/>
      <c r="J1440" s="312"/>
    </row>
    <row r="1441" spans="1:10" ht="15.75" thickBot="1" x14ac:dyDescent="0.3">
      <c r="A1441" s="399"/>
      <c r="B1441" s="401"/>
      <c r="C1441" s="401"/>
      <c r="D1441" s="308"/>
      <c r="E1441" s="287"/>
      <c r="F1441" s="287"/>
      <c r="G1441" s="243" t="s">
        <v>41</v>
      </c>
      <c r="H1441" s="164" t="e">
        <f>NA()</f>
        <v>#N/A</v>
      </c>
      <c r="I1441" s="310"/>
      <c r="J1441" s="397"/>
    </row>
    <row r="1910" spans="1:1" x14ac:dyDescent="0.25">
      <c r="A1910" t="s">
        <v>22</v>
      </c>
    </row>
    <row r="1911" spans="1:1" x14ac:dyDescent="0.25">
      <c r="A1911" t="s">
        <v>23</v>
      </c>
    </row>
    <row r="1912" spans="1:1" x14ac:dyDescent="0.25">
      <c r="A1912" t="s">
        <v>24</v>
      </c>
    </row>
    <row r="1913" spans="1:1" x14ac:dyDescent="0.25">
      <c r="A1913" t="s">
        <v>25</v>
      </c>
    </row>
    <row r="1914" spans="1:1" x14ac:dyDescent="0.25">
      <c r="A1914" t="s">
        <v>26</v>
      </c>
    </row>
    <row r="1915" spans="1:1" x14ac:dyDescent="0.25">
      <c r="A1915" t="s">
        <v>206</v>
      </c>
    </row>
    <row r="1916" spans="1:1" x14ac:dyDescent="0.25">
      <c r="A1916" t="s">
        <v>207</v>
      </c>
    </row>
  </sheetData>
  <autoFilter ref="A1:I1441"/>
  <sortState ref="B689:B712">
    <sortCondition ref="B689:B712"/>
  </sortState>
  <mergeCells count="816">
    <mergeCell ref="D1002:D1021"/>
    <mergeCell ref="E1002:E1006"/>
    <mergeCell ref="F1002:F1006"/>
    <mergeCell ref="I1002:I1021"/>
    <mergeCell ref="E1007:E1011"/>
    <mergeCell ref="F1007:F1011"/>
    <mergeCell ref="E1012:E1016"/>
    <mergeCell ref="F1012:F1016"/>
    <mergeCell ref="E1017:E1021"/>
    <mergeCell ref="F1017:F1021"/>
    <mergeCell ref="D1022:D1041"/>
    <mergeCell ref="E1022:E1026"/>
    <mergeCell ref="F1022:F1026"/>
    <mergeCell ref="I1022:I1041"/>
    <mergeCell ref="E1027:E1031"/>
    <mergeCell ref="F1027:F1031"/>
    <mergeCell ref="E1032:E1036"/>
    <mergeCell ref="F1032:F1036"/>
    <mergeCell ref="E1037:E1041"/>
    <mergeCell ref="F1037:F1041"/>
    <mergeCell ref="D982:D1001"/>
    <mergeCell ref="E982:E986"/>
    <mergeCell ref="F982:F986"/>
    <mergeCell ref="I982:I1001"/>
    <mergeCell ref="E987:E991"/>
    <mergeCell ref="F987:F991"/>
    <mergeCell ref="E992:E996"/>
    <mergeCell ref="F992:F996"/>
    <mergeCell ref="E997:E1001"/>
    <mergeCell ref="F997:F1001"/>
    <mergeCell ref="D962:D981"/>
    <mergeCell ref="E962:E966"/>
    <mergeCell ref="F962:F966"/>
    <mergeCell ref="I962:I981"/>
    <mergeCell ref="E967:E971"/>
    <mergeCell ref="F967:F971"/>
    <mergeCell ref="E972:E976"/>
    <mergeCell ref="F972:F976"/>
    <mergeCell ref="E977:E981"/>
    <mergeCell ref="F977:F981"/>
    <mergeCell ref="D942:D961"/>
    <mergeCell ref="E942:E946"/>
    <mergeCell ref="F942:F946"/>
    <mergeCell ref="I942:I961"/>
    <mergeCell ref="E947:E951"/>
    <mergeCell ref="F947:F951"/>
    <mergeCell ref="E952:E956"/>
    <mergeCell ref="F952:F956"/>
    <mergeCell ref="E957:E961"/>
    <mergeCell ref="F957:F961"/>
    <mergeCell ref="D922:D941"/>
    <mergeCell ref="E922:E926"/>
    <mergeCell ref="F922:F926"/>
    <mergeCell ref="I922:I941"/>
    <mergeCell ref="E927:E931"/>
    <mergeCell ref="F927:F931"/>
    <mergeCell ref="E932:E936"/>
    <mergeCell ref="F932:F936"/>
    <mergeCell ref="E937:E941"/>
    <mergeCell ref="F937:F941"/>
    <mergeCell ref="E912:E916"/>
    <mergeCell ref="F912:F916"/>
    <mergeCell ref="E917:E921"/>
    <mergeCell ref="F917:F921"/>
    <mergeCell ref="E892:E896"/>
    <mergeCell ref="F892:F896"/>
    <mergeCell ref="E897:E901"/>
    <mergeCell ref="F897:F901"/>
    <mergeCell ref="E902:E906"/>
    <mergeCell ref="F902:F906"/>
    <mergeCell ref="D902:D921"/>
    <mergeCell ref="A862:A1041"/>
    <mergeCell ref="B862:B1041"/>
    <mergeCell ref="C862:C1041"/>
    <mergeCell ref="D862:D881"/>
    <mergeCell ref="E862:E866"/>
    <mergeCell ref="F862:F866"/>
    <mergeCell ref="I862:I881"/>
    <mergeCell ref="J862:J1041"/>
    <mergeCell ref="E867:E871"/>
    <mergeCell ref="F867:F871"/>
    <mergeCell ref="E872:E876"/>
    <mergeCell ref="F872:F876"/>
    <mergeCell ref="E882:E886"/>
    <mergeCell ref="F882:F886"/>
    <mergeCell ref="E877:E881"/>
    <mergeCell ref="F877:F881"/>
    <mergeCell ref="D882:D901"/>
    <mergeCell ref="I882:I901"/>
    <mergeCell ref="E887:E891"/>
    <mergeCell ref="F887:F891"/>
    <mergeCell ref="I902:I921"/>
    <mergeCell ref="E907:E911"/>
    <mergeCell ref="F907:F911"/>
    <mergeCell ref="E532:E536"/>
    <mergeCell ref="F532:F536"/>
    <mergeCell ref="E552:E556"/>
    <mergeCell ref="F552:F556"/>
    <mergeCell ref="E557:E561"/>
    <mergeCell ref="F557:F561"/>
    <mergeCell ref="E612:E616"/>
    <mergeCell ref="F612:F616"/>
    <mergeCell ref="E617:E621"/>
    <mergeCell ref="F617:F621"/>
    <mergeCell ref="E572:E576"/>
    <mergeCell ref="F572:F576"/>
    <mergeCell ref="E577:E581"/>
    <mergeCell ref="F577:F581"/>
    <mergeCell ref="E582:E586"/>
    <mergeCell ref="F582:F586"/>
    <mergeCell ref="E587:E591"/>
    <mergeCell ref="F587:F591"/>
    <mergeCell ref="E592:E596"/>
    <mergeCell ref="F592:F596"/>
    <mergeCell ref="E597:E601"/>
    <mergeCell ref="F597:F601"/>
    <mergeCell ref="F567:F571"/>
    <mergeCell ref="F562:F566"/>
    <mergeCell ref="D602:D636"/>
    <mergeCell ref="E602:E606"/>
    <mergeCell ref="F602:F606"/>
    <mergeCell ref="I602:I636"/>
    <mergeCell ref="E607:E611"/>
    <mergeCell ref="F607:F611"/>
    <mergeCell ref="E622:E626"/>
    <mergeCell ref="F622:F626"/>
    <mergeCell ref="E627:E631"/>
    <mergeCell ref="F627:F631"/>
    <mergeCell ref="E632:E636"/>
    <mergeCell ref="F632:F636"/>
    <mergeCell ref="D572:D601"/>
    <mergeCell ref="I572:I601"/>
    <mergeCell ref="B512:B636"/>
    <mergeCell ref="C512:C636"/>
    <mergeCell ref="D512:D541"/>
    <mergeCell ref="E512:E516"/>
    <mergeCell ref="F512:F516"/>
    <mergeCell ref="I512:I541"/>
    <mergeCell ref="J512:J636"/>
    <mergeCell ref="E517:E521"/>
    <mergeCell ref="F517:F521"/>
    <mergeCell ref="E522:E526"/>
    <mergeCell ref="F522:F526"/>
    <mergeCell ref="E527:E531"/>
    <mergeCell ref="F527:F531"/>
    <mergeCell ref="E537:E541"/>
    <mergeCell ref="F537:F541"/>
    <mergeCell ref="D542:D571"/>
    <mergeCell ref="E542:E546"/>
    <mergeCell ref="F542:F546"/>
    <mergeCell ref="I542:I571"/>
    <mergeCell ref="E547:E551"/>
    <mergeCell ref="F547:F551"/>
    <mergeCell ref="E562:E566"/>
    <mergeCell ref="E567:E571"/>
    <mergeCell ref="I52:I76"/>
    <mergeCell ref="J52:J126"/>
    <mergeCell ref="E57:E61"/>
    <mergeCell ref="F57:F61"/>
    <mergeCell ref="E62:E66"/>
    <mergeCell ref="F62:F66"/>
    <mergeCell ref="E67:E71"/>
    <mergeCell ref="F67:F71"/>
    <mergeCell ref="E72:E76"/>
    <mergeCell ref="F72:F76"/>
    <mergeCell ref="E77:E81"/>
    <mergeCell ref="F77:F81"/>
    <mergeCell ref="I77:I101"/>
    <mergeCell ref="E82:E86"/>
    <mergeCell ref="F82:F86"/>
    <mergeCell ref="E87:E91"/>
    <mergeCell ref="F87:F91"/>
    <mergeCell ref="E92:E96"/>
    <mergeCell ref="F92:F96"/>
    <mergeCell ref="E97:E101"/>
    <mergeCell ref="F97:F101"/>
    <mergeCell ref="E102:E106"/>
    <mergeCell ref="F102:F106"/>
    <mergeCell ref="I102:I126"/>
    <mergeCell ref="F302:F306"/>
    <mergeCell ref="E307:E311"/>
    <mergeCell ref="F307:F311"/>
    <mergeCell ref="E312:E316"/>
    <mergeCell ref="F312:F316"/>
    <mergeCell ref="A52:A126"/>
    <mergeCell ref="B52:B126"/>
    <mergeCell ref="C52:C126"/>
    <mergeCell ref="D52:D76"/>
    <mergeCell ref="E52:E56"/>
    <mergeCell ref="F52:F56"/>
    <mergeCell ref="D77:D101"/>
    <mergeCell ref="D102:D126"/>
    <mergeCell ref="E107:E111"/>
    <mergeCell ref="F107:F111"/>
    <mergeCell ref="E112:E116"/>
    <mergeCell ref="F112:F116"/>
    <mergeCell ref="E117:E121"/>
    <mergeCell ref="F117:F121"/>
    <mergeCell ref="E122:E126"/>
    <mergeCell ref="F122:F126"/>
    <mergeCell ref="I242:I266"/>
    <mergeCell ref="J242:J316"/>
    <mergeCell ref="E247:E251"/>
    <mergeCell ref="F247:F251"/>
    <mergeCell ref="E252:E256"/>
    <mergeCell ref="F252:F256"/>
    <mergeCell ref="E257:E261"/>
    <mergeCell ref="F257:F261"/>
    <mergeCell ref="E262:E266"/>
    <mergeCell ref="F262:F266"/>
    <mergeCell ref="E267:E271"/>
    <mergeCell ref="F267:F271"/>
    <mergeCell ref="I267:I291"/>
    <mergeCell ref="E272:E276"/>
    <mergeCell ref="F272:F276"/>
    <mergeCell ref="E277:E281"/>
    <mergeCell ref="F277:F281"/>
    <mergeCell ref="E282:E286"/>
    <mergeCell ref="F282:F286"/>
    <mergeCell ref="E287:E291"/>
    <mergeCell ref="F287:F291"/>
    <mergeCell ref="E292:E296"/>
    <mergeCell ref="F292:F296"/>
    <mergeCell ref="I292:I316"/>
    <mergeCell ref="A762:A811"/>
    <mergeCell ref="B762:B811"/>
    <mergeCell ref="C762:C811"/>
    <mergeCell ref="J317:J366"/>
    <mergeCell ref="E322:E326"/>
    <mergeCell ref="F322:F326"/>
    <mergeCell ref="E327:E331"/>
    <mergeCell ref="F327:F331"/>
    <mergeCell ref="E332:E336"/>
    <mergeCell ref="F332:F336"/>
    <mergeCell ref="E337:E341"/>
    <mergeCell ref="F337:F341"/>
    <mergeCell ref="E342:E346"/>
    <mergeCell ref="F342:F346"/>
    <mergeCell ref="I342:I366"/>
    <mergeCell ref="E347:E351"/>
    <mergeCell ref="F347:F351"/>
    <mergeCell ref="E352:E356"/>
    <mergeCell ref="F352:F356"/>
    <mergeCell ref="E357:E361"/>
    <mergeCell ref="F357:F361"/>
    <mergeCell ref="E362:E366"/>
    <mergeCell ref="F362:F366"/>
    <mergeCell ref="A512:A636"/>
    <mergeCell ref="J1057:J1106"/>
    <mergeCell ref="E1062:E1066"/>
    <mergeCell ref="F1062:F1066"/>
    <mergeCell ref="E1067:E1071"/>
    <mergeCell ref="F1067:F1071"/>
    <mergeCell ref="E1072:E1076"/>
    <mergeCell ref="F1072:F1076"/>
    <mergeCell ref="E1077:E1081"/>
    <mergeCell ref="F1077:F1081"/>
    <mergeCell ref="E1082:E1086"/>
    <mergeCell ref="F1082:F1086"/>
    <mergeCell ref="I1082:I1106"/>
    <mergeCell ref="E1087:E1091"/>
    <mergeCell ref="F1087:F1091"/>
    <mergeCell ref="E1092:E1096"/>
    <mergeCell ref="F1092:F1096"/>
    <mergeCell ref="E1097:E1101"/>
    <mergeCell ref="F1097:F1101"/>
    <mergeCell ref="E1102:E1106"/>
    <mergeCell ref="F1102:F1106"/>
    <mergeCell ref="E1057:E1061"/>
    <mergeCell ref="F1057:F1061"/>
    <mergeCell ref="I1342:I1366"/>
    <mergeCell ref="J1342:J1391"/>
    <mergeCell ref="E1347:E1351"/>
    <mergeCell ref="F1347:F1351"/>
    <mergeCell ref="E1352:E1356"/>
    <mergeCell ref="F1352:F1356"/>
    <mergeCell ref="E1357:E1361"/>
    <mergeCell ref="F1357:F1361"/>
    <mergeCell ref="E1362:E1366"/>
    <mergeCell ref="F1362:F1366"/>
    <mergeCell ref="F1367:F1371"/>
    <mergeCell ref="I1367:I1391"/>
    <mergeCell ref="E1377:E1381"/>
    <mergeCell ref="F1377:F1381"/>
    <mergeCell ref="F1382:F1386"/>
    <mergeCell ref="E1387:E1391"/>
    <mergeCell ref="F1387:F1391"/>
    <mergeCell ref="A1292:A1341"/>
    <mergeCell ref="B1292:B1341"/>
    <mergeCell ref="C1292:C1341"/>
    <mergeCell ref="D1292:D1316"/>
    <mergeCell ref="E1292:E1296"/>
    <mergeCell ref="F1292:F1296"/>
    <mergeCell ref="D1317:D1341"/>
    <mergeCell ref="A1342:A1391"/>
    <mergeCell ref="B1342:B1391"/>
    <mergeCell ref="C1342:C1391"/>
    <mergeCell ref="D1342:D1366"/>
    <mergeCell ref="E1342:E1346"/>
    <mergeCell ref="F1342:F1346"/>
    <mergeCell ref="D1367:D1391"/>
    <mergeCell ref="E1372:E1376"/>
    <mergeCell ref="F1372:F1376"/>
    <mergeCell ref="E1367:E1371"/>
    <mergeCell ref="E1382:E1386"/>
    <mergeCell ref="I1292:I1316"/>
    <mergeCell ref="J1292:J1341"/>
    <mergeCell ref="E1297:E1301"/>
    <mergeCell ref="F1297:F1301"/>
    <mergeCell ref="E1302:E1306"/>
    <mergeCell ref="F1302:F1306"/>
    <mergeCell ref="E1307:E1311"/>
    <mergeCell ref="F1307:F1311"/>
    <mergeCell ref="E1312:E1316"/>
    <mergeCell ref="F1312:F1316"/>
    <mergeCell ref="E1317:E1321"/>
    <mergeCell ref="F1317:F1321"/>
    <mergeCell ref="I1317:I1341"/>
    <mergeCell ref="E1322:E1326"/>
    <mergeCell ref="F1322:F1326"/>
    <mergeCell ref="E1327:E1331"/>
    <mergeCell ref="F1327:F1331"/>
    <mergeCell ref="E1332:E1336"/>
    <mergeCell ref="F1332:F1336"/>
    <mergeCell ref="E1337:E1341"/>
    <mergeCell ref="F1337:F1341"/>
    <mergeCell ref="E1207:E1211"/>
    <mergeCell ref="F1207:F1211"/>
    <mergeCell ref="A1042:A1056"/>
    <mergeCell ref="B1042:B1056"/>
    <mergeCell ref="C1042:C1056"/>
    <mergeCell ref="D1042:D1056"/>
    <mergeCell ref="E1042:E1046"/>
    <mergeCell ref="E1107:E1111"/>
    <mergeCell ref="E1052:E1056"/>
    <mergeCell ref="A1182:A1206"/>
    <mergeCell ref="A1057:A1106"/>
    <mergeCell ref="B1057:B1106"/>
    <mergeCell ref="C1057:C1106"/>
    <mergeCell ref="D1057:D1081"/>
    <mergeCell ref="D1082:D1106"/>
    <mergeCell ref="B1182:B1206"/>
    <mergeCell ref="C1182:C1206"/>
    <mergeCell ref="D1182:D1186"/>
    <mergeCell ref="E1182:E1186"/>
    <mergeCell ref="F1182:F1186"/>
    <mergeCell ref="F1197:F1201"/>
    <mergeCell ref="E1132:E1136"/>
    <mergeCell ref="E1157:E1161"/>
    <mergeCell ref="E1167:E1171"/>
    <mergeCell ref="A487:A511"/>
    <mergeCell ref="D1157:D1181"/>
    <mergeCell ref="A837:A861"/>
    <mergeCell ref="B837:B861"/>
    <mergeCell ref="I1207:I1241"/>
    <mergeCell ref="I1057:I1081"/>
    <mergeCell ref="F1147:F1151"/>
    <mergeCell ref="J1207:J1241"/>
    <mergeCell ref="E1212:E1216"/>
    <mergeCell ref="F1212:F1216"/>
    <mergeCell ref="E1217:E1221"/>
    <mergeCell ref="F1217:F1221"/>
    <mergeCell ref="E1222:E1226"/>
    <mergeCell ref="F1222:F1226"/>
    <mergeCell ref="E1227:E1231"/>
    <mergeCell ref="F1227:F1231"/>
    <mergeCell ref="E1232:E1236"/>
    <mergeCell ref="F1232:F1236"/>
    <mergeCell ref="E1237:E1241"/>
    <mergeCell ref="F1237:F1241"/>
    <mergeCell ref="A1207:A1241"/>
    <mergeCell ref="B1207:B1241"/>
    <mergeCell ref="C1207:C1241"/>
    <mergeCell ref="D1207:D1241"/>
    <mergeCell ref="I317:I341"/>
    <mergeCell ref="A367:A391"/>
    <mergeCell ref="B367:B391"/>
    <mergeCell ref="C367:C391"/>
    <mergeCell ref="D367:D391"/>
    <mergeCell ref="A422:A436"/>
    <mergeCell ref="B422:B436"/>
    <mergeCell ref="C422:C436"/>
    <mergeCell ref="D422:D436"/>
    <mergeCell ref="E432:E436"/>
    <mergeCell ref="A392:A421"/>
    <mergeCell ref="B392:B421"/>
    <mergeCell ref="C392:C421"/>
    <mergeCell ref="D392:D406"/>
    <mergeCell ref="E392:E396"/>
    <mergeCell ref="A317:A366"/>
    <mergeCell ref="B317:B366"/>
    <mergeCell ref="C317:C366"/>
    <mergeCell ref="D317:D341"/>
    <mergeCell ref="E317:E321"/>
    <mergeCell ref="F317:F321"/>
    <mergeCell ref="D342:D366"/>
    <mergeCell ref="J392:J421"/>
    <mergeCell ref="J177:J191"/>
    <mergeCell ref="E182:E186"/>
    <mergeCell ref="F182:F186"/>
    <mergeCell ref="E187:E191"/>
    <mergeCell ref="F187:F191"/>
    <mergeCell ref="E422:E426"/>
    <mergeCell ref="F422:F426"/>
    <mergeCell ref="I422:I436"/>
    <mergeCell ref="J422:J436"/>
    <mergeCell ref="E427:E431"/>
    <mergeCell ref="F427:F431"/>
    <mergeCell ref="E372:E376"/>
    <mergeCell ref="E377:E381"/>
    <mergeCell ref="E387:E391"/>
    <mergeCell ref="E382:E386"/>
    <mergeCell ref="E367:E371"/>
    <mergeCell ref="I192:I216"/>
    <mergeCell ref="J192:J241"/>
    <mergeCell ref="F212:F216"/>
    <mergeCell ref="E217:E221"/>
    <mergeCell ref="F217:F221"/>
    <mergeCell ref="I217:I241"/>
    <mergeCell ref="E222:E226"/>
    <mergeCell ref="I1187:I1191"/>
    <mergeCell ref="J1107:J1181"/>
    <mergeCell ref="I1132:I1156"/>
    <mergeCell ref="F1157:F1161"/>
    <mergeCell ref="I1157:I1181"/>
    <mergeCell ref="F432:F436"/>
    <mergeCell ref="F382:F386"/>
    <mergeCell ref="F387:F391"/>
    <mergeCell ref="F392:F396"/>
    <mergeCell ref="F1042:F1046"/>
    <mergeCell ref="I1042:I1056"/>
    <mergeCell ref="F1052:F1056"/>
    <mergeCell ref="F717:F721"/>
    <mergeCell ref="J837:J861"/>
    <mergeCell ref="J487:J511"/>
    <mergeCell ref="J367:J391"/>
    <mergeCell ref="F372:F376"/>
    <mergeCell ref="F377:F381"/>
    <mergeCell ref="F367:F371"/>
    <mergeCell ref="I367:I391"/>
    <mergeCell ref="I487:I511"/>
    <mergeCell ref="I437:I461"/>
    <mergeCell ref="J437:J486"/>
    <mergeCell ref="J812:J836"/>
    <mergeCell ref="J1042:J1056"/>
    <mergeCell ref="E1047:E1051"/>
    <mergeCell ref="F1047:F1051"/>
    <mergeCell ref="I1182:I1186"/>
    <mergeCell ref="J1182:J1206"/>
    <mergeCell ref="F1177:F1181"/>
    <mergeCell ref="E1147:E1151"/>
    <mergeCell ref="F1142:F1146"/>
    <mergeCell ref="E1137:E1141"/>
    <mergeCell ref="F1137:F1141"/>
    <mergeCell ref="E1127:E1131"/>
    <mergeCell ref="F1122:F1126"/>
    <mergeCell ref="E1122:E1126"/>
    <mergeCell ref="F1162:F1166"/>
    <mergeCell ref="F1127:F1131"/>
    <mergeCell ref="I1107:I1131"/>
    <mergeCell ref="F1112:F1116"/>
    <mergeCell ref="E1117:E1121"/>
    <mergeCell ref="F1117:F1121"/>
    <mergeCell ref="E1112:E1116"/>
    <mergeCell ref="E1162:E1166"/>
    <mergeCell ref="F1167:F1171"/>
    <mergeCell ref="F1172:F1176"/>
    <mergeCell ref="I1202:I1206"/>
    <mergeCell ref="D837:D861"/>
    <mergeCell ref="I837:I861"/>
    <mergeCell ref="A812:A836"/>
    <mergeCell ref="B812:B836"/>
    <mergeCell ref="C812:C836"/>
    <mergeCell ref="D812:D836"/>
    <mergeCell ref="E812:E816"/>
    <mergeCell ref="F812:F816"/>
    <mergeCell ref="I812:I836"/>
    <mergeCell ref="I687:I711"/>
    <mergeCell ref="J687:J761"/>
    <mergeCell ref="I737:I761"/>
    <mergeCell ref="I712:I736"/>
    <mergeCell ref="I762:I786"/>
    <mergeCell ref="J762:J811"/>
    <mergeCell ref="E767:E771"/>
    <mergeCell ref="F767:F771"/>
    <mergeCell ref="E772:E776"/>
    <mergeCell ref="F772:F776"/>
    <mergeCell ref="E777:E781"/>
    <mergeCell ref="F777:F781"/>
    <mergeCell ref="E782:E786"/>
    <mergeCell ref="F782:F786"/>
    <mergeCell ref="E787:E791"/>
    <mergeCell ref="F787:F791"/>
    <mergeCell ref="I787:I811"/>
    <mergeCell ref="E792:E796"/>
    <mergeCell ref="E807:E811"/>
    <mergeCell ref="B487:B511"/>
    <mergeCell ref="C487:C511"/>
    <mergeCell ref="F507:F511"/>
    <mergeCell ref="E842:E846"/>
    <mergeCell ref="E852:E856"/>
    <mergeCell ref="F852:F856"/>
    <mergeCell ref="E857:E861"/>
    <mergeCell ref="F857:F861"/>
    <mergeCell ref="D487:D511"/>
    <mergeCell ref="D762:D786"/>
    <mergeCell ref="D787:D811"/>
    <mergeCell ref="F842:F846"/>
    <mergeCell ref="E847:E851"/>
    <mergeCell ref="F847:F851"/>
    <mergeCell ref="F837:F841"/>
    <mergeCell ref="E507:E511"/>
    <mergeCell ref="E487:E491"/>
    <mergeCell ref="E707:E711"/>
    <mergeCell ref="E837:E841"/>
    <mergeCell ref="E747:E751"/>
    <mergeCell ref="F747:F751"/>
    <mergeCell ref="E752:E756"/>
    <mergeCell ref="F752:F756"/>
    <mergeCell ref="E757:E761"/>
    <mergeCell ref="E442:E446"/>
    <mergeCell ref="F442:F446"/>
    <mergeCell ref="A177:A191"/>
    <mergeCell ref="B177:B191"/>
    <mergeCell ref="C177:C191"/>
    <mergeCell ref="D177:D191"/>
    <mergeCell ref="E177:E181"/>
    <mergeCell ref="F177:F181"/>
    <mergeCell ref="A127:A176"/>
    <mergeCell ref="B127:B176"/>
    <mergeCell ref="C127:C176"/>
    <mergeCell ref="D127:D151"/>
    <mergeCell ref="D152:D176"/>
    <mergeCell ref="A242:A316"/>
    <mergeCell ref="B242:B316"/>
    <mergeCell ref="C242:C316"/>
    <mergeCell ref="D242:D266"/>
    <mergeCell ref="E242:E246"/>
    <mergeCell ref="F242:F246"/>
    <mergeCell ref="D267:D291"/>
    <mergeCell ref="D292:D316"/>
    <mergeCell ref="E297:E301"/>
    <mergeCell ref="F297:F301"/>
    <mergeCell ref="E302:E306"/>
    <mergeCell ref="J127:J176"/>
    <mergeCell ref="I152:I176"/>
    <mergeCell ref="E157:E161"/>
    <mergeCell ref="F157:F161"/>
    <mergeCell ref="E162:E166"/>
    <mergeCell ref="F162:F166"/>
    <mergeCell ref="E127:E131"/>
    <mergeCell ref="F127:F131"/>
    <mergeCell ref="I127:I151"/>
    <mergeCell ref="E132:E136"/>
    <mergeCell ref="F132:F136"/>
    <mergeCell ref="E137:E141"/>
    <mergeCell ref="F137:F141"/>
    <mergeCell ref="E142:E146"/>
    <mergeCell ref="F142:F146"/>
    <mergeCell ref="E147:E151"/>
    <mergeCell ref="F147:F151"/>
    <mergeCell ref="E152:E156"/>
    <mergeCell ref="F172:F176"/>
    <mergeCell ref="E172:E176"/>
    <mergeCell ref="E447:E451"/>
    <mergeCell ref="F447:F451"/>
    <mergeCell ref="E817:E821"/>
    <mergeCell ref="F817:F821"/>
    <mergeCell ref="E502:E506"/>
    <mergeCell ref="E737:E741"/>
    <mergeCell ref="E742:E746"/>
    <mergeCell ref="E492:E496"/>
    <mergeCell ref="F492:F496"/>
    <mergeCell ref="E497:E501"/>
    <mergeCell ref="E727:E731"/>
    <mergeCell ref="F727:F731"/>
    <mergeCell ref="E732:E736"/>
    <mergeCell ref="F732:F736"/>
    <mergeCell ref="F757:F761"/>
    <mergeCell ref="F792:F796"/>
    <mergeCell ref="E797:E801"/>
    <mergeCell ref="F797:F801"/>
    <mergeCell ref="E802:E806"/>
    <mergeCell ref="F802:F806"/>
    <mergeCell ref="E457:E461"/>
    <mergeCell ref="F457:F461"/>
    <mergeCell ref="E722:E726"/>
    <mergeCell ref="F722:F726"/>
    <mergeCell ref="D1132:D1156"/>
    <mergeCell ref="F1132:F1136"/>
    <mergeCell ref="C1107:C1181"/>
    <mergeCell ref="D1107:D1131"/>
    <mergeCell ref="D1202:D1206"/>
    <mergeCell ref="E1202:E1206"/>
    <mergeCell ref="F1202:F1206"/>
    <mergeCell ref="D1187:D1191"/>
    <mergeCell ref="E1187:E1191"/>
    <mergeCell ref="F1187:F1191"/>
    <mergeCell ref="D1192:D1196"/>
    <mergeCell ref="E1192:E1196"/>
    <mergeCell ref="F1192:F1196"/>
    <mergeCell ref="D1197:D1201"/>
    <mergeCell ref="E1197:E1201"/>
    <mergeCell ref="D687:D711"/>
    <mergeCell ref="D737:D761"/>
    <mergeCell ref="D712:D736"/>
    <mergeCell ref="A1107:A1181"/>
    <mergeCell ref="B1107:B1181"/>
    <mergeCell ref="E1177:E1181"/>
    <mergeCell ref="E1172:E1176"/>
    <mergeCell ref="F1152:F1156"/>
    <mergeCell ref="E1152:E1156"/>
    <mergeCell ref="E1142:E1146"/>
    <mergeCell ref="F1107:F1111"/>
    <mergeCell ref="E827:E831"/>
    <mergeCell ref="F827:F831"/>
    <mergeCell ref="F707:F711"/>
    <mergeCell ref="E822:E826"/>
    <mergeCell ref="F822:F826"/>
    <mergeCell ref="F737:F741"/>
    <mergeCell ref="F742:F746"/>
    <mergeCell ref="E832:E836"/>
    <mergeCell ref="F832:F836"/>
    <mergeCell ref="E762:E766"/>
    <mergeCell ref="F762:F766"/>
    <mergeCell ref="F807:F811"/>
    <mergeCell ref="C837:C861"/>
    <mergeCell ref="D27:D51"/>
    <mergeCell ref="E27:E31"/>
    <mergeCell ref="F27:F31"/>
    <mergeCell ref="I27:I51"/>
    <mergeCell ref="E32:E36"/>
    <mergeCell ref="F32:F36"/>
    <mergeCell ref="E37:E41"/>
    <mergeCell ref="F37:F41"/>
    <mergeCell ref="D407:D421"/>
    <mergeCell ref="F222:F226"/>
    <mergeCell ref="E227:E231"/>
    <mergeCell ref="F227:F231"/>
    <mergeCell ref="E232:E236"/>
    <mergeCell ref="F232:F236"/>
    <mergeCell ref="E237:E241"/>
    <mergeCell ref="F237:F241"/>
    <mergeCell ref="E412:E416"/>
    <mergeCell ref="F412:F416"/>
    <mergeCell ref="E417:E421"/>
    <mergeCell ref="F417:F421"/>
    <mergeCell ref="F152:F156"/>
    <mergeCell ref="E167:E171"/>
    <mergeCell ref="F167:F171"/>
    <mergeCell ref="I177:I191"/>
    <mergeCell ref="I1197:I1201"/>
    <mergeCell ref="I392:I406"/>
    <mergeCell ref="E397:E401"/>
    <mergeCell ref="F397:F401"/>
    <mergeCell ref="E402:E406"/>
    <mergeCell ref="F402:F406"/>
    <mergeCell ref="E407:E411"/>
    <mergeCell ref="F407:F411"/>
    <mergeCell ref="I407:I421"/>
    <mergeCell ref="E687:E691"/>
    <mergeCell ref="F687:F691"/>
    <mergeCell ref="E692:E696"/>
    <mergeCell ref="F692:F696"/>
    <mergeCell ref="E697:E701"/>
    <mergeCell ref="F697:F701"/>
    <mergeCell ref="E702:E706"/>
    <mergeCell ref="F702:F706"/>
    <mergeCell ref="E712:E716"/>
    <mergeCell ref="F712:F716"/>
    <mergeCell ref="E717:E721"/>
    <mergeCell ref="I1192:I1196"/>
    <mergeCell ref="F497:F501"/>
    <mergeCell ref="F502:F506"/>
    <mergeCell ref="F487:F491"/>
    <mergeCell ref="I2:I26"/>
    <mergeCell ref="J2:J51"/>
    <mergeCell ref="E7:E11"/>
    <mergeCell ref="F7:F11"/>
    <mergeCell ref="E12:E16"/>
    <mergeCell ref="F12:F16"/>
    <mergeCell ref="E17:E21"/>
    <mergeCell ref="F17:F21"/>
    <mergeCell ref="E22:E26"/>
    <mergeCell ref="F22:F26"/>
    <mergeCell ref="E42:E46"/>
    <mergeCell ref="F42:F46"/>
    <mergeCell ref="E47:E51"/>
    <mergeCell ref="F47:F51"/>
    <mergeCell ref="A637:A686"/>
    <mergeCell ref="B637:B686"/>
    <mergeCell ref="C637:C686"/>
    <mergeCell ref="D637:D661"/>
    <mergeCell ref="E637:E641"/>
    <mergeCell ref="F637:F641"/>
    <mergeCell ref="D662:D686"/>
    <mergeCell ref="A192:A241"/>
    <mergeCell ref="B192:B241"/>
    <mergeCell ref="C192:C241"/>
    <mergeCell ref="D192:D216"/>
    <mergeCell ref="E192:E196"/>
    <mergeCell ref="F192:F196"/>
    <mergeCell ref="D217:D241"/>
    <mergeCell ref="F677:F681"/>
    <mergeCell ref="E682:E686"/>
    <mergeCell ref="F682:F686"/>
    <mergeCell ref="E197:E201"/>
    <mergeCell ref="F197:F201"/>
    <mergeCell ref="E202:E206"/>
    <mergeCell ref="F202:F206"/>
    <mergeCell ref="E207:E211"/>
    <mergeCell ref="F207:F211"/>
    <mergeCell ref="E212:E216"/>
    <mergeCell ref="A2:A51"/>
    <mergeCell ref="B2:B51"/>
    <mergeCell ref="C2:C51"/>
    <mergeCell ref="D2:D26"/>
    <mergeCell ref="E2:E6"/>
    <mergeCell ref="F2:F6"/>
    <mergeCell ref="I637:I661"/>
    <mergeCell ref="J637:J686"/>
    <mergeCell ref="E642:E646"/>
    <mergeCell ref="F642:F646"/>
    <mergeCell ref="E647:E651"/>
    <mergeCell ref="F647:F651"/>
    <mergeCell ref="E652:E656"/>
    <mergeCell ref="F652:F656"/>
    <mergeCell ref="E657:E661"/>
    <mergeCell ref="F657:F661"/>
    <mergeCell ref="E662:E666"/>
    <mergeCell ref="F662:F666"/>
    <mergeCell ref="I662:I686"/>
    <mergeCell ref="E667:E671"/>
    <mergeCell ref="F667:F671"/>
    <mergeCell ref="E672:E676"/>
    <mergeCell ref="F672:F676"/>
    <mergeCell ref="E677:E681"/>
    <mergeCell ref="A1392:A1441"/>
    <mergeCell ref="B1392:B1441"/>
    <mergeCell ref="C1392:C1441"/>
    <mergeCell ref="D1392:D1416"/>
    <mergeCell ref="E1392:E1396"/>
    <mergeCell ref="F1392:F1396"/>
    <mergeCell ref="D1417:D1441"/>
    <mergeCell ref="A437:A486"/>
    <mergeCell ref="B437:B486"/>
    <mergeCell ref="C437:C486"/>
    <mergeCell ref="D437:D461"/>
    <mergeCell ref="E437:E441"/>
    <mergeCell ref="F437:F441"/>
    <mergeCell ref="D462:D486"/>
    <mergeCell ref="A1242:A1291"/>
    <mergeCell ref="B1242:B1291"/>
    <mergeCell ref="C1242:C1291"/>
    <mergeCell ref="D1242:D1266"/>
    <mergeCell ref="E1242:E1246"/>
    <mergeCell ref="F1242:F1246"/>
    <mergeCell ref="D1267:D1291"/>
    <mergeCell ref="A687:A761"/>
    <mergeCell ref="B687:B761"/>
    <mergeCell ref="C687:C761"/>
    <mergeCell ref="I1392:I1416"/>
    <mergeCell ref="J1392:J1441"/>
    <mergeCell ref="E1397:E1401"/>
    <mergeCell ref="F1397:F1401"/>
    <mergeCell ref="E1402:E1406"/>
    <mergeCell ref="F1402:F1406"/>
    <mergeCell ref="E1407:E1411"/>
    <mergeCell ref="F1407:F1411"/>
    <mergeCell ref="E1412:E1416"/>
    <mergeCell ref="F1412:F1416"/>
    <mergeCell ref="E1417:E1421"/>
    <mergeCell ref="F1417:F1421"/>
    <mergeCell ref="I1417:I1441"/>
    <mergeCell ref="E1422:E1426"/>
    <mergeCell ref="F1422:F1426"/>
    <mergeCell ref="E1427:E1431"/>
    <mergeCell ref="F1427:F1431"/>
    <mergeCell ref="E1432:E1436"/>
    <mergeCell ref="F1432:F1436"/>
    <mergeCell ref="E1437:E1441"/>
    <mergeCell ref="F1437:F1441"/>
    <mergeCell ref="F462:F466"/>
    <mergeCell ref="I462:I486"/>
    <mergeCell ref="E467:E471"/>
    <mergeCell ref="F467:F471"/>
    <mergeCell ref="E472:E476"/>
    <mergeCell ref="F472:F476"/>
    <mergeCell ref="E477:E481"/>
    <mergeCell ref="F477:F481"/>
    <mergeCell ref="E482:E486"/>
    <mergeCell ref="F482:F486"/>
    <mergeCell ref="E452:E456"/>
    <mergeCell ref="F452:F456"/>
    <mergeCell ref="J1242:J1291"/>
    <mergeCell ref="E1247:E1251"/>
    <mergeCell ref="F1247:F1251"/>
    <mergeCell ref="E1252:E1256"/>
    <mergeCell ref="F1252:F1256"/>
    <mergeCell ref="E1257:E1261"/>
    <mergeCell ref="F1257:F1261"/>
    <mergeCell ref="E1262:E1266"/>
    <mergeCell ref="F1262:F1266"/>
    <mergeCell ref="E1267:E1271"/>
    <mergeCell ref="F1267:F1271"/>
    <mergeCell ref="I1267:I1291"/>
    <mergeCell ref="E1272:E1276"/>
    <mergeCell ref="F1272:F1276"/>
    <mergeCell ref="E1277:E1281"/>
    <mergeCell ref="F1277:F1281"/>
    <mergeCell ref="E1282:E1286"/>
    <mergeCell ref="F1282:F1286"/>
    <mergeCell ref="E1287:E1291"/>
    <mergeCell ref="F1287:F1291"/>
    <mergeCell ref="I1242:I1266"/>
    <mergeCell ref="E462:E466"/>
  </mergeCells>
  <phoneticPr fontId="5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J126"/>
  <sheetViews>
    <sheetView zoomScale="75" workbookViewId="0">
      <pane xSplit="1" ySplit="1" topLeftCell="B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23" t="s">
        <v>112</v>
      </c>
      <c r="B1" s="22" t="s">
        <v>114</v>
      </c>
      <c r="C1" s="22" t="s">
        <v>208</v>
      </c>
      <c r="D1" s="22" t="s">
        <v>113</v>
      </c>
      <c r="E1" s="22" t="s">
        <v>119</v>
      </c>
      <c r="F1" s="22" t="s">
        <v>120</v>
      </c>
      <c r="G1" s="22" t="s">
        <v>121</v>
      </c>
      <c r="H1" s="5" t="s">
        <v>16</v>
      </c>
      <c r="I1" s="22" t="s">
        <v>155</v>
      </c>
      <c r="J1" s="6" t="s">
        <v>156</v>
      </c>
    </row>
    <row r="2" spans="1:10" x14ac:dyDescent="0.25">
      <c r="A2" s="333" t="s">
        <v>270</v>
      </c>
      <c r="B2" s="336" t="s">
        <v>37</v>
      </c>
      <c r="C2" s="336" t="s">
        <v>191</v>
      </c>
      <c r="D2" s="304" t="s">
        <v>38</v>
      </c>
      <c r="E2" s="298">
        <v>43040</v>
      </c>
      <c r="F2" s="298">
        <v>43090</v>
      </c>
      <c r="G2" s="11" t="s">
        <v>154</v>
      </c>
      <c r="H2" s="67" t="e">
        <f>NA()</f>
        <v>#N/A</v>
      </c>
      <c r="I2" s="299"/>
      <c r="J2" s="347" t="s">
        <v>362</v>
      </c>
    </row>
    <row r="3" spans="1:10" x14ac:dyDescent="0.25">
      <c r="A3" s="334"/>
      <c r="B3" s="337"/>
      <c r="C3" s="337"/>
      <c r="D3" s="305"/>
      <c r="E3" s="285"/>
      <c r="F3" s="285"/>
      <c r="G3" s="7" t="s">
        <v>153</v>
      </c>
      <c r="H3" s="68" t="e">
        <f>NA()</f>
        <v>#N/A</v>
      </c>
      <c r="I3" s="300"/>
      <c r="J3" s="348"/>
    </row>
    <row r="4" spans="1:10" x14ac:dyDescent="0.25">
      <c r="A4" s="334"/>
      <c r="B4" s="337"/>
      <c r="C4" s="337"/>
      <c r="D4" s="305"/>
      <c r="E4" s="285"/>
      <c r="F4" s="285"/>
      <c r="G4" s="133" t="s">
        <v>40</v>
      </c>
      <c r="H4" s="68">
        <v>65</v>
      </c>
      <c r="I4" s="300"/>
      <c r="J4" s="348"/>
    </row>
    <row r="5" spans="1:10" x14ac:dyDescent="0.25">
      <c r="A5" s="334"/>
      <c r="B5" s="337"/>
      <c r="C5" s="337"/>
      <c r="D5" s="305"/>
      <c r="E5" s="285"/>
      <c r="F5" s="285"/>
      <c r="G5" s="133" t="s">
        <v>39</v>
      </c>
      <c r="H5" s="68">
        <f>H4+30</f>
        <v>95</v>
      </c>
      <c r="I5" s="300"/>
      <c r="J5" s="348"/>
    </row>
    <row r="6" spans="1:10" ht="15.75" thickBot="1" x14ac:dyDescent="0.3">
      <c r="A6" s="334"/>
      <c r="B6" s="337"/>
      <c r="C6" s="337"/>
      <c r="D6" s="305"/>
      <c r="E6" s="296"/>
      <c r="F6" s="296"/>
      <c r="G6" s="135" t="s">
        <v>41</v>
      </c>
      <c r="H6" s="88">
        <f>H4*0.95</f>
        <v>61.75</v>
      </c>
      <c r="I6" s="300"/>
      <c r="J6" s="348"/>
    </row>
    <row r="7" spans="1:10" x14ac:dyDescent="0.25">
      <c r="A7" s="334"/>
      <c r="B7" s="337"/>
      <c r="C7" s="337"/>
      <c r="D7" s="305"/>
      <c r="E7" s="298">
        <f>F2+1</f>
        <v>43091</v>
      </c>
      <c r="F7" s="298">
        <v>43102</v>
      </c>
      <c r="G7" s="11" t="s">
        <v>154</v>
      </c>
      <c r="H7" s="67" t="e">
        <f>NA()</f>
        <v>#N/A</v>
      </c>
      <c r="I7" s="300"/>
      <c r="J7" s="348"/>
    </row>
    <row r="8" spans="1:10" x14ac:dyDescent="0.25">
      <c r="A8" s="334"/>
      <c r="B8" s="337"/>
      <c r="C8" s="337"/>
      <c r="D8" s="305"/>
      <c r="E8" s="285"/>
      <c r="F8" s="285"/>
      <c r="G8" s="7" t="s">
        <v>153</v>
      </c>
      <c r="H8" s="68" t="e">
        <f>NA()</f>
        <v>#N/A</v>
      </c>
      <c r="I8" s="300"/>
      <c r="J8" s="348"/>
    </row>
    <row r="9" spans="1:10" x14ac:dyDescent="0.25">
      <c r="A9" s="334"/>
      <c r="B9" s="337"/>
      <c r="C9" s="337"/>
      <c r="D9" s="305"/>
      <c r="E9" s="285"/>
      <c r="F9" s="285"/>
      <c r="G9" s="133" t="s">
        <v>40</v>
      </c>
      <c r="H9" s="68">
        <v>90</v>
      </c>
      <c r="I9" s="300"/>
      <c r="J9" s="348"/>
    </row>
    <row r="10" spans="1:10" x14ac:dyDescent="0.25">
      <c r="A10" s="334"/>
      <c r="B10" s="337"/>
      <c r="C10" s="337"/>
      <c r="D10" s="305"/>
      <c r="E10" s="285"/>
      <c r="F10" s="285"/>
      <c r="G10" s="133" t="s">
        <v>39</v>
      </c>
      <c r="H10" s="68">
        <f t="shared" ref="H10" si="0">H9+30</f>
        <v>120</v>
      </c>
      <c r="I10" s="300"/>
      <c r="J10" s="348"/>
    </row>
    <row r="11" spans="1:10" ht="15.75" thickBot="1" x14ac:dyDescent="0.3">
      <c r="A11" s="334"/>
      <c r="B11" s="337"/>
      <c r="C11" s="337"/>
      <c r="D11" s="305"/>
      <c r="E11" s="296"/>
      <c r="F11" s="296"/>
      <c r="G11" s="135" t="s">
        <v>41</v>
      </c>
      <c r="H11" s="88">
        <f t="shared" ref="H11" si="1">H9*0.95</f>
        <v>85.5</v>
      </c>
      <c r="I11" s="300"/>
      <c r="J11" s="348"/>
    </row>
    <row r="12" spans="1:10" x14ac:dyDescent="0.25">
      <c r="A12" s="334"/>
      <c r="B12" s="337"/>
      <c r="C12" s="337"/>
      <c r="D12" s="305"/>
      <c r="E12" s="298">
        <f>F7+1</f>
        <v>43103</v>
      </c>
      <c r="F12" s="298">
        <v>43131</v>
      </c>
      <c r="G12" s="11" t="s">
        <v>154</v>
      </c>
      <c r="H12" s="67" t="e">
        <f>NA()</f>
        <v>#N/A</v>
      </c>
      <c r="I12" s="300"/>
      <c r="J12" s="348"/>
    </row>
    <row r="13" spans="1:10" x14ac:dyDescent="0.25">
      <c r="A13" s="334"/>
      <c r="B13" s="337"/>
      <c r="C13" s="337"/>
      <c r="D13" s="305"/>
      <c r="E13" s="285"/>
      <c r="F13" s="285"/>
      <c r="G13" s="7" t="s">
        <v>153</v>
      </c>
      <c r="H13" s="68" t="e">
        <f>NA()</f>
        <v>#N/A</v>
      </c>
      <c r="I13" s="300"/>
      <c r="J13" s="348"/>
    </row>
    <row r="14" spans="1:10" x14ac:dyDescent="0.25">
      <c r="A14" s="334"/>
      <c r="B14" s="337"/>
      <c r="C14" s="337"/>
      <c r="D14" s="305"/>
      <c r="E14" s="285"/>
      <c r="F14" s="285"/>
      <c r="G14" s="225" t="s">
        <v>40</v>
      </c>
      <c r="H14" s="68">
        <v>79</v>
      </c>
      <c r="I14" s="300"/>
      <c r="J14" s="348"/>
    </row>
    <row r="15" spans="1:10" x14ac:dyDescent="0.25">
      <c r="A15" s="334"/>
      <c r="B15" s="337"/>
      <c r="C15" s="337"/>
      <c r="D15" s="305"/>
      <c r="E15" s="285"/>
      <c r="F15" s="285"/>
      <c r="G15" s="225" t="s">
        <v>39</v>
      </c>
      <c r="H15" s="68">
        <f t="shared" ref="H15" si="2">H14+30</f>
        <v>109</v>
      </c>
      <c r="I15" s="300"/>
      <c r="J15" s="348"/>
    </row>
    <row r="16" spans="1:10" ht="15.75" thickBot="1" x14ac:dyDescent="0.3">
      <c r="A16" s="334"/>
      <c r="B16" s="337"/>
      <c r="C16" s="337"/>
      <c r="D16" s="305"/>
      <c r="E16" s="296"/>
      <c r="F16" s="296"/>
      <c r="G16" s="226" t="s">
        <v>41</v>
      </c>
      <c r="H16" s="88">
        <f t="shared" ref="H16" si="3">H14*0.95</f>
        <v>75.05</v>
      </c>
      <c r="I16" s="300"/>
      <c r="J16" s="348"/>
    </row>
    <row r="17" spans="1:10" x14ac:dyDescent="0.25">
      <c r="A17" s="334"/>
      <c r="B17" s="337"/>
      <c r="C17" s="337"/>
      <c r="D17" s="305"/>
      <c r="E17" s="298">
        <f>F12+1</f>
        <v>43132</v>
      </c>
      <c r="F17" s="298">
        <v>43190</v>
      </c>
      <c r="G17" s="11" t="s">
        <v>154</v>
      </c>
      <c r="H17" s="67" t="e">
        <f>NA()</f>
        <v>#N/A</v>
      </c>
      <c r="I17" s="300"/>
      <c r="J17" s="348"/>
    </row>
    <row r="18" spans="1:10" x14ac:dyDescent="0.25">
      <c r="A18" s="334"/>
      <c r="B18" s="337"/>
      <c r="C18" s="337"/>
      <c r="D18" s="305"/>
      <c r="E18" s="285"/>
      <c r="F18" s="285"/>
      <c r="G18" s="7" t="s">
        <v>153</v>
      </c>
      <c r="H18" s="68" t="e">
        <f>NA()</f>
        <v>#N/A</v>
      </c>
      <c r="I18" s="300"/>
      <c r="J18" s="348"/>
    </row>
    <row r="19" spans="1:10" x14ac:dyDescent="0.25">
      <c r="A19" s="334"/>
      <c r="B19" s="337"/>
      <c r="C19" s="337"/>
      <c r="D19" s="305"/>
      <c r="E19" s="285"/>
      <c r="F19" s="285"/>
      <c r="G19" s="133" t="s">
        <v>40</v>
      </c>
      <c r="H19" s="68">
        <v>88</v>
      </c>
      <c r="I19" s="300"/>
      <c r="J19" s="348"/>
    </row>
    <row r="20" spans="1:10" x14ac:dyDescent="0.25">
      <c r="A20" s="334"/>
      <c r="B20" s="337"/>
      <c r="C20" s="337"/>
      <c r="D20" s="305"/>
      <c r="E20" s="285"/>
      <c r="F20" s="285"/>
      <c r="G20" s="133" t="s">
        <v>39</v>
      </c>
      <c r="H20" s="68">
        <f t="shared" ref="H20" si="4">H19+30</f>
        <v>118</v>
      </c>
      <c r="I20" s="300"/>
      <c r="J20" s="348"/>
    </row>
    <row r="21" spans="1:10" ht="15.75" thickBot="1" x14ac:dyDescent="0.3">
      <c r="A21" s="334"/>
      <c r="B21" s="337"/>
      <c r="C21" s="337"/>
      <c r="D21" s="305"/>
      <c r="E21" s="296"/>
      <c r="F21" s="296"/>
      <c r="G21" s="135" t="s">
        <v>41</v>
      </c>
      <c r="H21" s="88">
        <f t="shared" ref="H21" si="5">H19*0.95</f>
        <v>83.6</v>
      </c>
      <c r="I21" s="300"/>
      <c r="J21" s="348"/>
    </row>
    <row r="22" spans="1:10" x14ac:dyDescent="0.25">
      <c r="A22" s="334"/>
      <c r="B22" s="337"/>
      <c r="C22" s="337"/>
      <c r="D22" s="305"/>
      <c r="E22" s="295">
        <f>F17+1</f>
        <v>43191</v>
      </c>
      <c r="F22" s="295">
        <v>43220</v>
      </c>
      <c r="G22" s="51" t="s">
        <v>154</v>
      </c>
      <c r="H22" s="67" t="e">
        <f>NA()</f>
        <v>#N/A</v>
      </c>
      <c r="I22" s="300"/>
      <c r="J22" s="348"/>
    </row>
    <row r="23" spans="1:10" x14ac:dyDescent="0.25">
      <c r="A23" s="334"/>
      <c r="B23" s="337"/>
      <c r="C23" s="337"/>
      <c r="D23" s="305"/>
      <c r="E23" s="285"/>
      <c r="F23" s="285"/>
      <c r="G23" s="7" t="s">
        <v>153</v>
      </c>
      <c r="H23" s="68" t="e">
        <f>NA()</f>
        <v>#N/A</v>
      </c>
      <c r="I23" s="300"/>
      <c r="J23" s="348"/>
    </row>
    <row r="24" spans="1:10" x14ac:dyDescent="0.25">
      <c r="A24" s="334"/>
      <c r="B24" s="337"/>
      <c r="C24" s="337"/>
      <c r="D24" s="305"/>
      <c r="E24" s="285"/>
      <c r="F24" s="285"/>
      <c r="G24" s="133" t="s">
        <v>40</v>
      </c>
      <c r="H24" s="68">
        <v>70</v>
      </c>
      <c r="I24" s="300"/>
      <c r="J24" s="348"/>
    </row>
    <row r="25" spans="1:10" x14ac:dyDescent="0.25">
      <c r="A25" s="334"/>
      <c r="B25" s="337"/>
      <c r="C25" s="337"/>
      <c r="D25" s="305"/>
      <c r="E25" s="285"/>
      <c r="F25" s="285"/>
      <c r="G25" s="133" t="s">
        <v>39</v>
      </c>
      <c r="H25" s="68">
        <f t="shared" ref="H25" si="6">H24+30</f>
        <v>100</v>
      </c>
      <c r="I25" s="300"/>
      <c r="J25" s="348"/>
    </row>
    <row r="26" spans="1:10" ht="15.75" thickBot="1" x14ac:dyDescent="0.3">
      <c r="A26" s="334"/>
      <c r="B26" s="337"/>
      <c r="C26" s="337"/>
      <c r="D26" s="305"/>
      <c r="E26" s="296"/>
      <c r="F26" s="296"/>
      <c r="G26" s="135" t="s">
        <v>41</v>
      </c>
      <c r="H26" s="88">
        <f t="shared" ref="H26" si="7">H24*0.95</f>
        <v>66.5</v>
      </c>
      <c r="I26" s="300"/>
      <c r="J26" s="348"/>
    </row>
    <row r="27" spans="1:10" x14ac:dyDescent="0.25">
      <c r="A27" s="334"/>
      <c r="B27" s="337"/>
      <c r="C27" s="337"/>
      <c r="D27" s="304" t="s">
        <v>286</v>
      </c>
      <c r="E27" s="298">
        <v>43040</v>
      </c>
      <c r="F27" s="298">
        <v>43090</v>
      </c>
      <c r="G27" s="11" t="s">
        <v>154</v>
      </c>
      <c r="H27" s="67" t="e">
        <f>NA()</f>
        <v>#N/A</v>
      </c>
      <c r="I27" s="299"/>
      <c r="J27" s="348"/>
    </row>
    <row r="28" spans="1:10" x14ac:dyDescent="0.25">
      <c r="A28" s="334"/>
      <c r="B28" s="337"/>
      <c r="C28" s="337"/>
      <c r="D28" s="305"/>
      <c r="E28" s="285"/>
      <c r="F28" s="285"/>
      <c r="G28" s="7" t="s">
        <v>153</v>
      </c>
      <c r="H28" s="68" t="e">
        <f>NA()</f>
        <v>#N/A</v>
      </c>
      <c r="I28" s="300"/>
      <c r="J28" s="348"/>
    </row>
    <row r="29" spans="1:10" x14ac:dyDescent="0.25">
      <c r="A29" s="334"/>
      <c r="B29" s="337"/>
      <c r="C29" s="337"/>
      <c r="D29" s="305"/>
      <c r="E29" s="285"/>
      <c r="F29" s="285"/>
      <c r="G29" s="133" t="s">
        <v>40</v>
      </c>
      <c r="H29" s="68">
        <v>70</v>
      </c>
      <c r="I29" s="300"/>
      <c r="J29" s="348"/>
    </row>
    <row r="30" spans="1:10" x14ac:dyDescent="0.25">
      <c r="A30" s="334"/>
      <c r="B30" s="337"/>
      <c r="C30" s="337"/>
      <c r="D30" s="305"/>
      <c r="E30" s="285"/>
      <c r="F30" s="285"/>
      <c r="G30" s="133" t="s">
        <v>39</v>
      </c>
      <c r="H30" s="68">
        <f t="shared" ref="H30" si="8">H29+30</f>
        <v>100</v>
      </c>
      <c r="I30" s="300"/>
      <c r="J30" s="348"/>
    </row>
    <row r="31" spans="1:10" ht="15.75" thickBot="1" x14ac:dyDescent="0.3">
      <c r="A31" s="334"/>
      <c r="B31" s="337"/>
      <c r="C31" s="337"/>
      <c r="D31" s="305"/>
      <c r="E31" s="296"/>
      <c r="F31" s="296"/>
      <c r="G31" s="135" t="s">
        <v>41</v>
      </c>
      <c r="H31" s="88">
        <f t="shared" ref="H31" si="9">H29*0.95</f>
        <v>66.5</v>
      </c>
      <c r="I31" s="300"/>
      <c r="J31" s="348"/>
    </row>
    <row r="32" spans="1:10" x14ac:dyDescent="0.25">
      <c r="A32" s="334"/>
      <c r="B32" s="337"/>
      <c r="C32" s="337"/>
      <c r="D32" s="305"/>
      <c r="E32" s="298">
        <f>F27+1</f>
        <v>43091</v>
      </c>
      <c r="F32" s="298">
        <v>43102</v>
      </c>
      <c r="G32" s="11" t="s">
        <v>154</v>
      </c>
      <c r="H32" s="67" t="e">
        <f>NA()</f>
        <v>#N/A</v>
      </c>
      <c r="I32" s="300"/>
      <c r="J32" s="348"/>
    </row>
    <row r="33" spans="1:10" x14ac:dyDescent="0.25">
      <c r="A33" s="334"/>
      <c r="B33" s="337"/>
      <c r="C33" s="337"/>
      <c r="D33" s="305"/>
      <c r="E33" s="285"/>
      <c r="F33" s="285"/>
      <c r="G33" s="7" t="s">
        <v>153</v>
      </c>
      <c r="H33" s="68" t="e">
        <f>NA()</f>
        <v>#N/A</v>
      </c>
      <c r="I33" s="300"/>
      <c r="J33" s="348"/>
    </row>
    <row r="34" spans="1:10" x14ac:dyDescent="0.25">
      <c r="A34" s="334"/>
      <c r="B34" s="337"/>
      <c r="C34" s="337"/>
      <c r="D34" s="305"/>
      <c r="E34" s="285"/>
      <c r="F34" s="285"/>
      <c r="G34" s="133" t="s">
        <v>40</v>
      </c>
      <c r="H34" s="68">
        <v>95</v>
      </c>
      <c r="I34" s="300"/>
      <c r="J34" s="348"/>
    </row>
    <row r="35" spans="1:10" x14ac:dyDescent="0.25">
      <c r="A35" s="334"/>
      <c r="B35" s="337"/>
      <c r="C35" s="337"/>
      <c r="D35" s="305"/>
      <c r="E35" s="285"/>
      <c r="F35" s="285"/>
      <c r="G35" s="133" t="s">
        <v>39</v>
      </c>
      <c r="H35" s="68">
        <f t="shared" ref="H35" si="10">H34+30</f>
        <v>125</v>
      </c>
      <c r="I35" s="300"/>
      <c r="J35" s="348"/>
    </row>
    <row r="36" spans="1:10" ht="15.75" thickBot="1" x14ac:dyDescent="0.3">
      <c r="A36" s="334"/>
      <c r="B36" s="337"/>
      <c r="C36" s="337"/>
      <c r="D36" s="305"/>
      <c r="E36" s="296"/>
      <c r="F36" s="296"/>
      <c r="G36" s="135" t="s">
        <v>41</v>
      </c>
      <c r="H36" s="88">
        <f t="shared" ref="H36" si="11">H34*0.95</f>
        <v>90.25</v>
      </c>
      <c r="I36" s="300"/>
      <c r="J36" s="348"/>
    </row>
    <row r="37" spans="1:10" x14ac:dyDescent="0.25">
      <c r="A37" s="334"/>
      <c r="B37" s="337"/>
      <c r="C37" s="337"/>
      <c r="D37" s="305"/>
      <c r="E37" s="298">
        <f>F32+1</f>
        <v>43103</v>
      </c>
      <c r="F37" s="298">
        <v>43131</v>
      </c>
      <c r="G37" s="11" t="s">
        <v>154</v>
      </c>
      <c r="H37" s="67" t="e">
        <f>NA()</f>
        <v>#N/A</v>
      </c>
      <c r="I37" s="300"/>
      <c r="J37" s="348"/>
    </row>
    <row r="38" spans="1:10" x14ac:dyDescent="0.25">
      <c r="A38" s="334"/>
      <c r="B38" s="337"/>
      <c r="C38" s="337"/>
      <c r="D38" s="305"/>
      <c r="E38" s="285"/>
      <c r="F38" s="285"/>
      <c r="G38" s="7" t="s">
        <v>153</v>
      </c>
      <c r="H38" s="68" t="e">
        <f>NA()</f>
        <v>#N/A</v>
      </c>
      <c r="I38" s="300"/>
      <c r="J38" s="348"/>
    </row>
    <row r="39" spans="1:10" x14ac:dyDescent="0.25">
      <c r="A39" s="334"/>
      <c r="B39" s="337"/>
      <c r="C39" s="337"/>
      <c r="D39" s="305"/>
      <c r="E39" s="285"/>
      <c r="F39" s="285"/>
      <c r="G39" s="225" t="s">
        <v>40</v>
      </c>
      <c r="H39" s="68">
        <v>84</v>
      </c>
      <c r="I39" s="300"/>
      <c r="J39" s="348"/>
    </row>
    <row r="40" spans="1:10" x14ac:dyDescent="0.25">
      <c r="A40" s="334"/>
      <c r="B40" s="337"/>
      <c r="C40" s="337"/>
      <c r="D40" s="305"/>
      <c r="E40" s="285"/>
      <c r="F40" s="285"/>
      <c r="G40" s="225" t="s">
        <v>39</v>
      </c>
      <c r="H40" s="68">
        <f t="shared" ref="H40" si="12">H39+30</f>
        <v>114</v>
      </c>
      <c r="I40" s="300"/>
      <c r="J40" s="348"/>
    </row>
    <row r="41" spans="1:10" ht="15.75" thickBot="1" x14ac:dyDescent="0.3">
      <c r="A41" s="334"/>
      <c r="B41" s="337"/>
      <c r="C41" s="337"/>
      <c r="D41" s="305"/>
      <c r="E41" s="296"/>
      <c r="F41" s="296"/>
      <c r="G41" s="226" t="s">
        <v>41</v>
      </c>
      <c r="H41" s="88">
        <f t="shared" ref="H41" si="13">H39*0.95</f>
        <v>79.8</v>
      </c>
      <c r="I41" s="300"/>
      <c r="J41" s="348"/>
    </row>
    <row r="42" spans="1:10" x14ac:dyDescent="0.25">
      <c r="A42" s="334"/>
      <c r="B42" s="337"/>
      <c r="C42" s="337"/>
      <c r="D42" s="305"/>
      <c r="E42" s="298">
        <f>F37+1</f>
        <v>43132</v>
      </c>
      <c r="F42" s="298">
        <v>43190</v>
      </c>
      <c r="G42" s="11" t="s">
        <v>154</v>
      </c>
      <c r="H42" s="67" t="e">
        <f>NA()</f>
        <v>#N/A</v>
      </c>
      <c r="I42" s="300"/>
      <c r="J42" s="348"/>
    </row>
    <row r="43" spans="1:10" x14ac:dyDescent="0.25">
      <c r="A43" s="334"/>
      <c r="B43" s="337"/>
      <c r="C43" s="337"/>
      <c r="D43" s="305"/>
      <c r="E43" s="285"/>
      <c r="F43" s="285"/>
      <c r="G43" s="7" t="s">
        <v>153</v>
      </c>
      <c r="H43" s="68" t="e">
        <f>NA()</f>
        <v>#N/A</v>
      </c>
      <c r="I43" s="300"/>
      <c r="J43" s="348"/>
    </row>
    <row r="44" spans="1:10" x14ac:dyDescent="0.25">
      <c r="A44" s="334"/>
      <c r="B44" s="337"/>
      <c r="C44" s="337"/>
      <c r="D44" s="305"/>
      <c r="E44" s="285"/>
      <c r="F44" s="285"/>
      <c r="G44" s="133" t="s">
        <v>40</v>
      </c>
      <c r="H44" s="68">
        <v>93</v>
      </c>
      <c r="I44" s="300"/>
      <c r="J44" s="348"/>
    </row>
    <row r="45" spans="1:10" x14ac:dyDescent="0.25">
      <c r="A45" s="334"/>
      <c r="B45" s="337"/>
      <c r="C45" s="337"/>
      <c r="D45" s="305"/>
      <c r="E45" s="285"/>
      <c r="F45" s="285"/>
      <c r="G45" s="133" t="s">
        <v>39</v>
      </c>
      <c r="H45" s="68">
        <f t="shared" ref="H45" si="14">H44+30</f>
        <v>123</v>
      </c>
      <c r="I45" s="300"/>
      <c r="J45" s="348"/>
    </row>
    <row r="46" spans="1:10" ht="15.75" thickBot="1" x14ac:dyDescent="0.3">
      <c r="A46" s="334"/>
      <c r="B46" s="337"/>
      <c r="C46" s="337"/>
      <c r="D46" s="305"/>
      <c r="E46" s="296"/>
      <c r="F46" s="296"/>
      <c r="G46" s="135" t="s">
        <v>41</v>
      </c>
      <c r="H46" s="88">
        <f t="shared" ref="H46" si="15">H44*0.95</f>
        <v>88.35</v>
      </c>
      <c r="I46" s="300"/>
      <c r="J46" s="348"/>
    </row>
    <row r="47" spans="1:10" x14ac:dyDescent="0.25">
      <c r="A47" s="334"/>
      <c r="B47" s="337"/>
      <c r="C47" s="337"/>
      <c r="D47" s="305"/>
      <c r="E47" s="295">
        <f>F42+1</f>
        <v>43191</v>
      </c>
      <c r="F47" s="295">
        <v>43220</v>
      </c>
      <c r="G47" s="51" t="s">
        <v>154</v>
      </c>
      <c r="H47" s="67" t="e">
        <f>NA()</f>
        <v>#N/A</v>
      </c>
      <c r="I47" s="300"/>
      <c r="J47" s="348"/>
    </row>
    <row r="48" spans="1:10" x14ac:dyDescent="0.25">
      <c r="A48" s="334"/>
      <c r="B48" s="337"/>
      <c r="C48" s="337"/>
      <c r="D48" s="305"/>
      <c r="E48" s="285"/>
      <c r="F48" s="285"/>
      <c r="G48" s="7" t="s">
        <v>153</v>
      </c>
      <c r="H48" s="68" t="e">
        <f>NA()</f>
        <v>#N/A</v>
      </c>
      <c r="I48" s="300"/>
      <c r="J48" s="348"/>
    </row>
    <row r="49" spans="1:10" x14ac:dyDescent="0.25">
      <c r="A49" s="334"/>
      <c r="B49" s="337"/>
      <c r="C49" s="337"/>
      <c r="D49" s="305"/>
      <c r="E49" s="285"/>
      <c r="F49" s="285"/>
      <c r="G49" s="133" t="s">
        <v>40</v>
      </c>
      <c r="H49" s="68">
        <v>75</v>
      </c>
      <c r="I49" s="300"/>
      <c r="J49" s="348"/>
    </row>
    <row r="50" spans="1:10" x14ac:dyDescent="0.25">
      <c r="A50" s="334"/>
      <c r="B50" s="337"/>
      <c r="C50" s="337"/>
      <c r="D50" s="305"/>
      <c r="E50" s="285"/>
      <c r="F50" s="285"/>
      <c r="G50" s="133" t="s">
        <v>39</v>
      </c>
      <c r="H50" s="68">
        <f>H49+30</f>
        <v>105</v>
      </c>
      <c r="I50" s="300"/>
      <c r="J50" s="348"/>
    </row>
    <row r="51" spans="1:10" ht="15.75" thickBot="1" x14ac:dyDescent="0.3">
      <c r="A51" s="334"/>
      <c r="B51" s="337"/>
      <c r="C51" s="337"/>
      <c r="D51" s="305"/>
      <c r="E51" s="296"/>
      <c r="F51" s="296"/>
      <c r="G51" s="135" t="s">
        <v>41</v>
      </c>
      <c r="H51" s="88">
        <f t="shared" ref="H51" si="16">H49*0.95</f>
        <v>71.25</v>
      </c>
      <c r="I51" s="300"/>
      <c r="J51" s="348"/>
    </row>
    <row r="52" spans="1:10" x14ac:dyDescent="0.25">
      <c r="A52" s="334"/>
      <c r="B52" s="337"/>
      <c r="C52" s="337"/>
      <c r="D52" s="304" t="s">
        <v>42</v>
      </c>
      <c r="E52" s="298">
        <v>43040</v>
      </c>
      <c r="F52" s="298">
        <v>43090</v>
      </c>
      <c r="G52" s="11" t="s">
        <v>154</v>
      </c>
      <c r="H52" s="67" t="e">
        <f>NA()</f>
        <v>#N/A</v>
      </c>
      <c r="I52" s="299"/>
      <c r="J52" s="348"/>
    </row>
    <row r="53" spans="1:10" x14ac:dyDescent="0.25">
      <c r="A53" s="334"/>
      <c r="B53" s="337"/>
      <c r="C53" s="337"/>
      <c r="D53" s="305"/>
      <c r="E53" s="285"/>
      <c r="F53" s="285"/>
      <c r="G53" s="7" t="s">
        <v>153</v>
      </c>
      <c r="H53" s="68" t="e">
        <f>NA()</f>
        <v>#N/A</v>
      </c>
      <c r="I53" s="300"/>
      <c r="J53" s="348"/>
    </row>
    <row r="54" spans="1:10" x14ac:dyDescent="0.25">
      <c r="A54" s="334"/>
      <c r="B54" s="337"/>
      <c r="C54" s="337"/>
      <c r="D54" s="305"/>
      <c r="E54" s="285"/>
      <c r="F54" s="285"/>
      <c r="G54" s="133" t="s">
        <v>40</v>
      </c>
      <c r="H54" s="68">
        <v>80</v>
      </c>
      <c r="I54" s="300"/>
      <c r="J54" s="348"/>
    </row>
    <row r="55" spans="1:10" x14ac:dyDescent="0.25">
      <c r="A55" s="334"/>
      <c r="B55" s="337"/>
      <c r="C55" s="337"/>
      <c r="D55" s="305"/>
      <c r="E55" s="285"/>
      <c r="F55" s="285"/>
      <c r="G55" s="133" t="s">
        <v>39</v>
      </c>
      <c r="H55" s="68">
        <f t="shared" ref="H55" si="17">H54+30</f>
        <v>110</v>
      </c>
      <c r="I55" s="300"/>
      <c r="J55" s="348"/>
    </row>
    <row r="56" spans="1:10" ht="15.75" thickBot="1" x14ac:dyDescent="0.3">
      <c r="A56" s="334"/>
      <c r="B56" s="337"/>
      <c r="C56" s="337"/>
      <c r="D56" s="305"/>
      <c r="E56" s="296"/>
      <c r="F56" s="296"/>
      <c r="G56" s="135" t="s">
        <v>41</v>
      </c>
      <c r="H56" s="88">
        <f t="shared" ref="H56" si="18">H54*0.95</f>
        <v>76</v>
      </c>
      <c r="I56" s="300"/>
      <c r="J56" s="348"/>
    </row>
    <row r="57" spans="1:10" x14ac:dyDescent="0.25">
      <c r="A57" s="334"/>
      <c r="B57" s="337"/>
      <c r="C57" s="337"/>
      <c r="D57" s="305"/>
      <c r="E57" s="298">
        <f>F52+1</f>
        <v>43091</v>
      </c>
      <c r="F57" s="298">
        <v>43102</v>
      </c>
      <c r="G57" s="11" t="s">
        <v>154</v>
      </c>
      <c r="H57" s="67" t="e">
        <f>NA()</f>
        <v>#N/A</v>
      </c>
      <c r="I57" s="300"/>
      <c r="J57" s="348"/>
    </row>
    <row r="58" spans="1:10" x14ac:dyDescent="0.25">
      <c r="A58" s="334"/>
      <c r="B58" s="337"/>
      <c r="C58" s="337"/>
      <c r="D58" s="305"/>
      <c r="E58" s="285"/>
      <c r="F58" s="285"/>
      <c r="G58" s="7" t="s">
        <v>153</v>
      </c>
      <c r="H58" s="68" t="e">
        <f>NA()</f>
        <v>#N/A</v>
      </c>
      <c r="I58" s="300"/>
      <c r="J58" s="348"/>
    </row>
    <row r="59" spans="1:10" x14ac:dyDescent="0.25">
      <c r="A59" s="334"/>
      <c r="B59" s="337"/>
      <c r="C59" s="337"/>
      <c r="D59" s="305"/>
      <c r="E59" s="285"/>
      <c r="F59" s="285"/>
      <c r="G59" s="133" t="s">
        <v>40</v>
      </c>
      <c r="H59" s="68">
        <v>105</v>
      </c>
      <c r="I59" s="300"/>
      <c r="J59" s="348"/>
    </row>
    <row r="60" spans="1:10" x14ac:dyDescent="0.25">
      <c r="A60" s="334"/>
      <c r="B60" s="337"/>
      <c r="C60" s="337"/>
      <c r="D60" s="305"/>
      <c r="E60" s="285"/>
      <c r="F60" s="285"/>
      <c r="G60" s="133" t="s">
        <v>39</v>
      </c>
      <c r="H60" s="68">
        <f t="shared" ref="H60" si="19">H59+30</f>
        <v>135</v>
      </c>
      <c r="I60" s="300"/>
      <c r="J60" s="348"/>
    </row>
    <row r="61" spans="1:10" ht="15.75" thickBot="1" x14ac:dyDescent="0.3">
      <c r="A61" s="334"/>
      <c r="B61" s="337"/>
      <c r="C61" s="337"/>
      <c r="D61" s="305"/>
      <c r="E61" s="296"/>
      <c r="F61" s="296"/>
      <c r="G61" s="135" t="s">
        <v>41</v>
      </c>
      <c r="H61" s="88">
        <f t="shared" ref="H61" si="20">H59*0.95</f>
        <v>99.75</v>
      </c>
      <c r="I61" s="300"/>
      <c r="J61" s="348"/>
    </row>
    <row r="62" spans="1:10" x14ac:dyDescent="0.25">
      <c r="A62" s="334"/>
      <c r="B62" s="337"/>
      <c r="C62" s="337"/>
      <c r="D62" s="305"/>
      <c r="E62" s="298">
        <f>F57+1</f>
        <v>43103</v>
      </c>
      <c r="F62" s="298">
        <v>43131</v>
      </c>
      <c r="G62" s="11" t="s">
        <v>154</v>
      </c>
      <c r="H62" s="67" t="e">
        <f>NA()</f>
        <v>#N/A</v>
      </c>
      <c r="I62" s="300"/>
      <c r="J62" s="348"/>
    </row>
    <row r="63" spans="1:10" x14ac:dyDescent="0.25">
      <c r="A63" s="334"/>
      <c r="B63" s="337"/>
      <c r="C63" s="337"/>
      <c r="D63" s="305"/>
      <c r="E63" s="285"/>
      <c r="F63" s="285"/>
      <c r="G63" s="7" t="s">
        <v>153</v>
      </c>
      <c r="H63" s="68" t="e">
        <f>NA()</f>
        <v>#N/A</v>
      </c>
      <c r="I63" s="300"/>
      <c r="J63" s="348"/>
    </row>
    <row r="64" spans="1:10" x14ac:dyDescent="0.25">
      <c r="A64" s="334"/>
      <c r="B64" s="337"/>
      <c r="C64" s="337"/>
      <c r="D64" s="305"/>
      <c r="E64" s="285"/>
      <c r="F64" s="285"/>
      <c r="G64" s="225" t="s">
        <v>40</v>
      </c>
      <c r="H64" s="68">
        <v>94</v>
      </c>
      <c r="I64" s="300"/>
      <c r="J64" s="348"/>
    </row>
    <row r="65" spans="1:10" x14ac:dyDescent="0.25">
      <c r="A65" s="334"/>
      <c r="B65" s="337"/>
      <c r="C65" s="337"/>
      <c r="D65" s="305"/>
      <c r="E65" s="285"/>
      <c r="F65" s="285"/>
      <c r="G65" s="225" t="s">
        <v>39</v>
      </c>
      <c r="H65" s="68">
        <f t="shared" ref="H65" si="21">H64+30</f>
        <v>124</v>
      </c>
      <c r="I65" s="300"/>
      <c r="J65" s="348"/>
    </row>
    <row r="66" spans="1:10" ht="15.75" thickBot="1" x14ac:dyDescent="0.3">
      <c r="A66" s="334"/>
      <c r="B66" s="337"/>
      <c r="C66" s="337"/>
      <c r="D66" s="305"/>
      <c r="E66" s="296"/>
      <c r="F66" s="296"/>
      <c r="G66" s="226" t="s">
        <v>41</v>
      </c>
      <c r="H66" s="88">
        <f t="shared" ref="H66" si="22">H64*0.95</f>
        <v>89.3</v>
      </c>
      <c r="I66" s="300"/>
      <c r="J66" s="348"/>
    </row>
    <row r="67" spans="1:10" x14ac:dyDescent="0.25">
      <c r="A67" s="334"/>
      <c r="B67" s="337"/>
      <c r="C67" s="337"/>
      <c r="D67" s="305"/>
      <c r="E67" s="298">
        <f>F62+1</f>
        <v>43132</v>
      </c>
      <c r="F67" s="298">
        <v>43190</v>
      </c>
      <c r="G67" s="11" t="s">
        <v>154</v>
      </c>
      <c r="H67" s="67" t="e">
        <f>NA()</f>
        <v>#N/A</v>
      </c>
      <c r="I67" s="300"/>
      <c r="J67" s="348"/>
    </row>
    <row r="68" spans="1:10" x14ac:dyDescent="0.25">
      <c r="A68" s="334"/>
      <c r="B68" s="337"/>
      <c r="C68" s="337"/>
      <c r="D68" s="305"/>
      <c r="E68" s="285"/>
      <c r="F68" s="285"/>
      <c r="G68" s="7" t="s">
        <v>153</v>
      </c>
      <c r="H68" s="68" t="e">
        <f>NA()</f>
        <v>#N/A</v>
      </c>
      <c r="I68" s="300"/>
      <c r="J68" s="348"/>
    </row>
    <row r="69" spans="1:10" x14ac:dyDescent="0.25">
      <c r="A69" s="334"/>
      <c r="B69" s="337"/>
      <c r="C69" s="337"/>
      <c r="D69" s="305"/>
      <c r="E69" s="285"/>
      <c r="F69" s="285"/>
      <c r="G69" s="133" t="s">
        <v>40</v>
      </c>
      <c r="H69" s="68">
        <v>103</v>
      </c>
      <c r="I69" s="300"/>
      <c r="J69" s="348"/>
    </row>
    <row r="70" spans="1:10" x14ac:dyDescent="0.25">
      <c r="A70" s="334"/>
      <c r="B70" s="337"/>
      <c r="C70" s="337"/>
      <c r="D70" s="305"/>
      <c r="E70" s="285"/>
      <c r="F70" s="285"/>
      <c r="G70" s="133" t="s">
        <v>39</v>
      </c>
      <c r="H70" s="68">
        <f t="shared" ref="H70" si="23">H69+30</f>
        <v>133</v>
      </c>
      <c r="I70" s="300"/>
      <c r="J70" s="348"/>
    </row>
    <row r="71" spans="1:10" ht="15.75" thickBot="1" x14ac:dyDescent="0.3">
      <c r="A71" s="334"/>
      <c r="B71" s="337"/>
      <c r="C71" s="337"/>
      <c r="D71" s="305"/>
      <c r="E71" s="296"/>
      <c r="F71" s="296"/>
      <c r="G71" s="135" t="s">
        <v>41</v>
      </c>
      <c r="H71" s="88">
        <f t="shared" ref="H71" si="24">H69*0.95</f>
        <v>97.85</v>
      </c>
      <c r="I71" s="300"/>
      <c r="J71" s="348"/>
    </row>
    <row r="72" spans="1:10" x14ac:dyDescent="0.25">
      <c r="A72" s="334"/>
      <c r="B72" s="337"/>
      <c r="C72" s="337"/>
      <c r="D72" s="305"/>
      <c r="E72" s="295">
        <f>F67+1</f>
        <v>43191</v>
      </c>
      <c r="F72" s="295">
        <v>43220</v>
      </c>
      <c r="G72" s="51" t="s">
        <v>154</v>
      </c>
      <c r="H72" s="67" t="e">
        <f>NA()</f>
        <v>#N/A</v>
      </c>
      <c r="I72" s="300"/>
      <c r="J72" s="348"/>
    </row>
    <row r="73" spans="1:10" x14ac:dyDescent="0.25">
      <c r="A73" s="334"/>
      <c r="B73" s="337"/>
      <c r="C73" s="337"/>
      <c r="D73" s="305"/>
      <c r="E73" s="285"/>
      <c r="F73" s="285"/>
      <c r="G73" s="7" t="s">
        <v>153</v>
      </c>
      <c r="H73" s="68" t="e">
        <f>NA()</f>
        <v>#N/A</v>
      </c>
      <c r="I73" s="300"/>
      <c r="J73" s="348"/>
    </row>
    <row r="74" spans="1:10" x14ac:dyDescent="0.25">
      <c r="A74" s="334"/>
      <c r="B74" s="337"/>
      <c r="C74" s="337"/>
      <c r="D74" s="305"/>
      <c r="E74" s="285"/>
      <c r="F74" s="285"/>
      <c r="G74" s="133" t="s">
        <v>40</v>
      </c>
      <c r="H74" s="68">
        <v>85</v>
      </c>
      <c r="I74" s="300"/>
      <c r="J74" s="348"/>
    </row>
    <row r="75" spans="1:10" x14ac:dyDescent="0.25">
      <c r="A75" s="334"/>
      <c r="B75" s="337"/>
      <c r="C75" s="337"/>
      <c r="D75" s="305"/>
      <c r="E75" s="285"/>
      <c r="F75" s="285"/>
      <c r="G75" s="133" t="s">
        <v>39</v>
      </c>
      <c r="H75" s="68">
        <f t="shared" ref="H75" si="25">H74+30</f>
        <v>115</v>
      </c>
      <c r="I75" s="300"/>
      <c r="J75" s="348"/>
    </row>
    <row r="76" spans="1:10" ht="15.75" thickBot="1" x14ac:dyDescent="0.3">
      <c r="A76" s="335"/>
      <c r="B76" s="338"/>
      <c r="C76" s="338"/>
      <c r="D76" s="431"/>
      <c r="E76" s="296"/>
      <c r="F76" s="296"/>
      <c r="G76" s="134" t="s">
        <v>41</v>
      </c>
      <c r="H76" s="97">
        <f t="shared" ref="H76" si="26">H74*0.95</f>
        <v>80.75</v>
      </c>
      <c r="I76" s="404"/>
      <c r="J76" s="349"/>
    </row>
    <row r="77" spans="1:10" x14ac:dyDescent="0.25">
      <c r="A77" s="398" t="s">
        <v>268</v>
      </c>
      <c r="B77" s="400" t="s">
        <v>37</v>
      </c>
      <c r="C77" s="400" t="s">
        <v>191</v>
      </c>
      <c r="D77" s="359" t="s">
        <v>38</v>
      </c>
      <c r="E77" s="294">
        <v>43040</v>
      </c>
      <c r="F77" s="294">
        <v>43090</v>
      </c>
      <c r="G77" s="160" t="s">
        <v>154</v>
      </c>
      <c r="H77" s="157">
        <v>0</v>
      </c>
      <c r="I77" s="309"/>
      <c r="J77" s="396"/>
    </row>
    <row r="78" spans="1:10" x14ac:dyDescent="0.25">
      <c r="A78" s="303"/>
      <c r="B78" s="305"/>
      <c r="C78" s="305"/>
      <c r="D78" s="379"/>
      <c r="E78" s="285"/>
      <c r="F78" s="285"/>
      <c r="G78" s="7" t="s">
        <v>153</v>
      </c>
      <c r="H78" s="68" t="e">
        <f>NA()</f>
        <v>#N/A</v>
      </c>
      <c r="I78" s="300"/>
      <c r="J78" s="312"/>
    </row>
    <row r="79" spans="1:10" x14ac:dyDescent="0.25">
      <c r="A79" s="303"/>
      <c r="B79" s="305"/>
      <c r="C79" s="305"/>
      <c r="D79" s="361"/>
      <c r="E79" s="285"/>
      <c r="F79" s="285"/>
      <c r="G79" s="250" t="s">
        <v>40</v>
      </c>
      <c r="H79" s="68">
        <v>34</v>
      </c>
      <c r="I79" s="300"/>
      <c r="J79" s="312"/>
    </row>
    <row r="80" spans="1:10" x14ac:dyDescent="0.25">
      <c r="A80" s="303"/>
      <c r="B80" s="305"/>
      <c r="C80" s="305"/>
      <c r="D80" s="361"/>
      <c r="E80" s="285"/>
      <c r="F80" s="285"/>
      <c r="G80" s="250" t="s">
        <v>39</v>
      </c>
      <c r="H80" s="68">
        <f>H79+25</f>
        <v>59</v>
      </c>
      <c r="I80" s="300"/>
      <c r="J80" s="312"/>
    </row>
    <row r="81" spans="1:10" ht="15.75" thickBot="1" x14ac:dyDescent="0.3">
      <c r="A81" s="303"/>
      <c r="B81" s="305"/>
      <c r="C81" s="305"/>
      <c r="D81" s="361"/>
      <c r="E81" s="286"/>
      <c r="F81" s="286"/>
      <c r="G81" s="161" t="s">
        <v>41</v>
      </c>
      <c r="H81" s="158">
        <f>H79*0.95</f>
        <v>32.299999999999997</v>
      </c>
      <c r="I81" s="300"/>
      <c r="J81" s="312"/>
    </row>
    <row r="82" spans="1:10" x14ac:dyDescent="0.25">
      <c r="A82" s="303"/>
      <c r="B82" s="305"/>
      <c r="C82" s="305"/>
      <c r="D82" s="361"/>
      <c r="E82" s="284">
        <f>F77+1</f>
        <v>43091</v>
      </c>
      <c r="F82" s="284">
        <v>43102</v>
      </c>
      <c r="G82" s="162" t="s">
        <v>154</v>
      </c>
      <c r="H82" s="157">
        <v>0</v>
      </c>
      <c r="I82" s="300"/>
      <c r="J82" s="312"/>
    </row>
    <row r="83" spans="1:10" x14ac:dyDescent="0.25">
      <c r="A83" s="303"/>
      <c r="B83" s="305"/>
      <c r="C83" s="305"/>
      <c r="D83" s="361"/>
      <c r="E83" s="285"/>
      <c r="F83" s="285"/>
      <c r="G83" s="7" t="s">
        <v>153</v>
      </c>
      <c r="H83" s="68" t="e">
        <f>NA()</f>
        <v>#N/A</v>
      </c>
      <c r="I83" s="300"/>
      <c r="J83" s="312"/>
    </row>
    <row r="84" spans="1:10" x14ac:dyDescent="0.25">
      <c r="A84" s="303"/>
      <c r="B84" s="305"/>
      <c r="C84" s="305"/>
      <c r="D84" s="361"/>
      <c r="E84" s="285"/>
      <c r="F84" s="285"/>
      <c r="G84" s="250" t="s">
        <v>40</v>
      </c>
      <c r="H84" s="68">
        <v>62</v>
      </c>
      <c r="I84" s="300"/>
      <c r="J84" s="312"/>
    </row>
    <row r="85" spans="1:10" x14ac:dyDescent="0.25">
      <c r="A85" s="303"/>
      <c r="B85" s="305"/>
      <c r="C85" s="305"/>
      <c r="D85" s="361"/>
      <c r="E85" s="285"/>
      <c r="F85" s="285"/>
      <c r="G85" s="250" t="s">
        <v>39</v>
      </c>
      <c r="H85" s="68">
        <f>H84+25</f>
        <v>87</v>
      </c>
      <c r="I85" s="300"/>
      <c r="J85" s="312"/>
    </row>
    <row r="86" spans="1:10" ht="15.75" thickBot="1" x14ac:dyDescent="0.3">
      <c r="A86" s="303"/>
      <c r="B86" s="305"/>
      <c r="C86" s="305"/>
      <c r="D86" s="361"/>
      <c r="E86" s="286"/>
      <c r="F86" s="286"/>
      <c r="G86" s="161" t="s">
        <v>41</v>
      </c>
      <c r="H86" s="158">
        <f>H84*0.95</f>
        <v>58.9</v>
      </c>
      <c r="I86" s="300"/>
      <c r="J86" s="312"/>
    </row>
    <row r="87" spans="1:10" x14ac:dyDescent="0.25">
      <c r="A87" s="303"/>
      <c r="B87" s="305"/>
      <c r="C87" s="305"/>
      <c r="D87" s="361"/>
      <c r="E87" s="284">
        <f>F82+1</f>
        <v>43103</v>
      </c>
      <c r="F87" s="284">
        <v>43131</v>
      </c>
      <c r="G87" s="162" t="s">
        <v>154</v>
      </c>
      <c r="H87" s="157">
        <v>0</v>
      </c>
      <c r="I87" s="300"/>
      <c r="J87" s="312"/>
    </row>
    <row r="88" spans="1:10" x14ac:dyDescent="0.25">
      <c r="A88" s="303"/>
      <c r="B88" s="305"/>
      <c r="C88" s="305"/>
      <c r="D88" s="361"/>
      <c r="E88" s="285"/>
      <c r="F88" s="285"/>
      <c r="G88" s="7" t="s">
        <v>153</v>
      </c>
      <c r="H88" s="68" t="e">
        <f>NA()</f>
        <v>#N/A</v>
      </c>
      <c r="I88" s="300"/>
      <c r="J88" s="312"/>
    </row>
    <row r="89" spans="1:10" x14ac:dyDescent="0.25">
      <c r="A89" s="303"/>
      <c r="B89" s="305"/>
      <c r="C89" s="305"/>
      <c r="D89" s="361"/>
      <c r="E89" s="285"/>
      <c r="F89" s="285"/>
      <c r="G89" s="250" t="s">
        <v>40</v>
      </c>
      <c r="H89" s="68">
        <v>37</v>
      </c>
      <c r="I89" s="300"/>
      <c r="J89" s="312"/>
    </row>
    <row r="90" spans="1:10" x14ac:dyDescent="0.25">
      <c r="A90" s="303"/>
      <c r="B90" s="305"/>
      <c r="C90" s="305"/>
      <c r="D90" s="361"/>
      <c r="E90" s="285"/>
      <c r="F90" s="285"/>
      <c r="G90" s="250" t="s">
        <v>39</v>
      </c>
      <c r="H90" s="68">
        <f>H89+25</f>
        <v>62</v>
      </c>
      <c r="I90" s="300"/>
      <c r="J90" s="312"/>
    </row>
    <row r="91" spans="1:10" ht="15.75" thickBot="1" x14ac:dyDescent="0.3">
      <c r="A91" s="303"/>
      <c r="B91" s="305"/>
      <c r="C91" s="305"/>
      <c r="D91" s="361"/>
      <c r="E91" s="286"/>
      <c r="F91" s="286"/>
      <c r="G91" s="161" t="s">
        <v>41</v>
      </c>
      <c r="H91" s="158">
        <f>H89*0.95</f>
        <v>35.15</v>
      </c>
      <c r="I91" s="300"/>
      <c r="J91" s="312"/>
    </row>
    <row r="92" spans="1:10" x14ac:dyDescent="0.25">
      <c r="A92" s="303"/>
      <c r="B92" s="305"/>
      <c r="C92" s="305"/>
      <c r="D92" s="361"/>
      <c r="E92" s="284">
        <f>F87+1</f>
        <v>43132</v>
      </c>
      <c r="F92" s="284">
        <v>43190</v>
      </c>
      <c r="G92" s="162" t="s">
        <v>154</v>
      </c>
      <c r="H92" s="157">
        <v>0</v>
      </c>
      <c r="I92" s="300"/>
      <c r="J92" s="312"/>
    </row>
    <row r="93" spans="1:10" x14ac:dyDescent="0.25">
      <c r="A93" s="303"/>
      <c r="B93" s="305"/>
      <c r="C93" s="305"/>
      <c r="D93" s="361"/>
      <c r="E93" s="285"/>
      <c r="F93" s="285"/>
      <c r="G93" s="7" t="s">
        <v>153</v>
      </c>
      <c r="H93" s="68" t="e">
        <f>NA()</f>
        <v>#N/A</v>
      </c>
      <c r="I93" s="300"/>
      <c r="J93" s="312"/>
    </row>
    <row r="94" spans="1:10" x14ac:dyDescent="0.25">
      <c r="A94" s="303"/>
      <c r="B94" s="305"/>
      <c r="C94" s="305"/>
      <c r="D94" s="361"/>
      <c r="E94" s="285"/>
      <c r="F94" s="285"/>
      <c r="G94" s="250" t="s">
        <v>40</v>
      </c>
      <c r="H94" s="68">
        <v>46</v>
      </c>
      <c r="I94" s="300"/>
      <c r="J94" s="312"/>
    </row>
    <row r="95" spans="1:10" x14ac:dyDescent="0.25">
      <c r="A95" s="303"/>
      <c r="B95" s="305"/>
      <c r="C95" s="305"/>
      <c r="D95" s="361"/>
      <c r="E95" s="285"/>
      <c r="F95" s="285"/>
      <c r="G95" s="250" t="s">
        <v>39</v>
      </c>
      <c r="H95" s="68">
        <f>H94+25</f>
        <v>71</v>
      </c>
      <c r="I95" s="300"/>
      <c r="J95" s="312"/>
    </row>
    <row r="96" spans="1:10" ht="15.75" thickBot="1" x14ac:dyDescent="0.3">
      <c r="A96" s="303"/>
      <c r="B96" s="305"/>
      <c r="C96" s="305"/>
      <c r="D96" s="361"/>
      <c r="E96" s="286"/>
      <c r="F96" s="286"/>
      <c r="G96" s="161" t="s">
        <v>41</v>
      </c>
      <c r="H96" s="158">
        <f>H94*0.95</f>
        <v>43.699999999999996</v>
      </c>
      <c r="I96" s="300"/>
      <c r="J96" s="312"/>
    </row>
    <row r="97" spans="1:10" x14ac:dyDescent="0.25">
      <c r="A97" s="303"/>
      <c r="B97" s="305"/>
      <c r="C97" s="305"/>
      <c r="D97" s="361"/>
      <c r="E97" s="284">
        <f>F92+1</f>
        <v>43191</v>
      </c>
      <c r="F97" s="284">
        <v>43220</v>
      </c>
      <c r="G97" s="162" t="s">
        <v>154</v>
      </c>
      <c r="H97" s="157">
        <v>0</v>
      </c>
      <c r="I97" s="300"/>
      <c r="J97" s="312"/>
    </row>
    <row r="98" spans="1:10" x14ac:dyDescent="0.25">
      <c r="A98" s="303"/>
      <c r="B98" s="305"/>
      <c r="C98" s="305"/>
      <c r="D98" s="361"/>
      <c r="E98" s="285"/>
      <c r="F98" s="285"/>
      <c r="G98" s="7" t="s">
        <v>153</v>
      </c>
      <c r="H98" s="68" t="e">
        <f>NA()</f>
        <v>#N/A</v>
      </c>
      <c r="I98" s="300"/>
      <c r="J98" s="312"/>
    </row>
    <row r="99" spans="1:10" x14ac:dyDescent="0.25">
      <c r="A99" s="303"/>
      <c r="B99" s="305"/>
      <c r="C99" s="305"/>
      <c r="D99" s="361"/>
      <c r="E99" s="285"/>
      <c r="F99" s="285"/>
      <c r="G99" s="250" t="s">
        <v>40</v>
      </c>
      <c r="H99" s="68">
        <v>34</v>
      </c>
      <c r="I99" s="300"/>
      <c r="J99" s="312"/>
    </row>
    <row r="100" spans="1:10" x14ac:dyDescent="0.25">
      <c r="A100" s="303"/>
      <c r="B100" s="305"/>
      <c r="C100" s="305"/>
      <c r="D100" s="361"/>
      <c r="E100" s="285"/>
      <c r="F100" s="285"/>
      <c r="G100" s="250" t="s">
        <v>39</v>
      </c>
      <c r="H100" s="68">
        <f>H99+25</f>
        <v>59</v>
      </c>
      <c r="I100" s="300"/>
      <c r="J100" s="312"/>
    </row>
    <row r="101" spans="1:10" ht="15.75" thickBot="1" x14ac:dyDescent="0.3">
      <c r="A101" s="303"/>
      <c r="B101" s="305"/>
      <c r="C101" s="305"/>
      <c r="D101" s="361"/>
      <c r="E101" s="286"/>
      <c r="F101" s="286"/>
      <c r="G101" s="161" t="s">
        <v>41</v>
      </c>
      <c r="H101" s="158">
        <f>H99*0.95</f>
        <v>32.299999999999997</v>
      </c>
      <c r="I101" s="300"/>
      <c r="J101" s="312"/>
    </row>
    <row r="102" spans="1:10" x14ac:dyDescent="0.25">
      <c r="A102" s="303"/>
      <c r="B102" s="305"/>
      <c r="C102" s="305"/>
      <c r="D102" s="359" t="s">
        <v>175</v>
      </c>
      <c r="E102" s="294">
        <v>43040</v>
      </c>
      <c r="F102" s="294">
        <v>43090</v>
      </c>
      <c r="G102" s="160" t="s">
        <v>154</v>
      </c>
      <c r="H102" s="157">
        <v>0</v>
      </c>
      <c r="I102" s="309"/>
      <c r="J102" s="312"/>
    </row>
    <row r="103" spans="1:10" x14ac:dyDescent="0.25">
      <c r="A103" s="303"/>
      <c r="B103" s="305"/>
      <c r="C103" s="305"/>
      <c r="D103" s="379"/>
      <c r="E103" s="285"/>
      <c r="F103" s="285"/>
      <c r="G103" s="7" t="s">
        <v>153</v>
      </c>
      <c r="H103" s="68" t="e">
        <f>NA()</f>
        <v>#N/A</v>
      </c>
      <c r="I103" s="300"/>
      <c r="J103" s="312"/>
    </row>
    <row r="104" spans="1:10" x14ac:dyDescent="0.25">
      <c r="A104" s="303"/>
      <c r="B104" s="305"/>
      <c r="C104" s="305"/>
      <c r="D104" s="361"/>
      <c r="E104" s="285"/>
      <c r="F104" s="285"/>
      <c r="G104" s="250" t="s">
        <v>40</v>
      </c>
      <c r="H104" s="68">
        <v>38</v>
      </c>
      <c r="I104" s="300"/>
      <c r="J104" s="312"/>
    </row>
    <row r="105" spans="1:10" x14ac:dyDescent="0.25">
      <c r="A105" s="303"/>
      <c r="B105" s="305"/>
      <c r="C105" s="305"/>
      <c r="D105" s="361"/>
      <c r="E105" s="285"/>
      <c r="F105" s="285"/>
      <c r="G105" s="250" t="s">
        <v>39</v>
      </c>
      <c r="H105" s="68">
        <f>H104+25</f>
        <v>63</v>
      </c>
      <c r="I105" s="300"/>
      <c r="J105" s="312"/>
    </row>
    <row r="106" spans="1:10" ht="15.75" thickBot="1" x14ac:dyDescent="0.3">
      <c r="A106" s="303"/>
      <c r="B106" s="305"/>
      <c r="C106" s="305"/>
      <c r="D106" s="361"/>
      <c r="E106" s="286"/>
      <c r="F106" s="286"/>
      <c r="G106" s="161" t="s">
        <v>41</v>
      </c>
      <c r="H106" s="158">
        <f>H104*0.95</f>
        <v>36.1</v>
      </c>
      <c r="I106" s="300"/>
      <c r="J106" s="312"/>
    </row>
    <row r="107" spans="1:10" x14ac:dyDescent="0.25">
      <c r="A107" s="303"/>
      <c r="B107" s="305"/>
      <c r="C107" s="305"/>
      <c r="D107" s="361"/>
      <c r="E107" s="284">
        <f>F102+1</f>
        <v>43091</v>
      </c>
      <c r="F107" s="284">
        <v>43102</v>
      </c>
      <c r="G107" s="162" t="s">
        <v>154</v>
      </c>
      <c r="H107" s="157">
        <v>0</v>
      </c>
      <c r="I107" s="300"/>
      <c r="J107" s="312"/>
    </row>
    <row r="108" spans="1:10" x14ac:dyDescent="0.25">
      <c r="A108" s="303"/>
      <c r="B108" s="305"/>
      <c r="C108" s="305"/>
      <c r="D108" s="361"/>
      <c r="E108" s="285"/>
      <c r="F108" s="285"/>
      <c r="G108" s="7" t="s">
        <v>153</v>
      </c>
      <c r="H108" s="68" t="e">
        <f>NA()</f>
        <v>#N/A</v>
      </c>
      <c r="I108" s="300"/>
      <c r="J108" s="312"/>
    </row>
    <row r="109" spans="1:10" x14ac:dyDescent="0.25">
      <c r="A109" s="303"/>
      <c r="B109" s="305"/>
      <c r="C109" s="305"/>
      <c r="D109" s="361"/>
      <c r="E109" s="285"/>
      <c r="F109" s="285"/>
      <c r="G109" s="250" t="s">
        <v>40</v>
      </c>
      <c r="H109" s="68">
        <v>66</v>
      </c>
      <c r="I109" s="300"/>
      <c r="J109" s="312"/>
    </row>
    <row r="110" spans="1:10" x14ac:dyDescent="0.25">
      <c r="A110" s="303"/>
      <c r="B110" s="305"/>
      <c r="C110" s="305"/>
      <c r="D110" s="361"/>
      <c r="E110" s="285"/>
      <c r="F110" s="285"/>
      <c r="G110" s="250" t="s">
        <v>39</v>
      </c>
      <c r="H110" s="68">
        <f>H109+25</f>
        <v>91</v>
      </c>
      <c r="I110" s="300"/>
      <c r="J110" s="312"/>
    </row>
    <row r="111" spans="1:10" ht="15.75" thickBot="1" x14ac:dyDescent="0.3">
      <c r="A111" s="303"/>
      <c r="B111" s="305"/>
      <c r="C111" s="305"/>
      <c r="D111" s="361"/>
      <c r="E111" s="286"/>
      <c r="F111" s="286"/>
      <c r="G111" s="161" t="s">
        <v>41</v>
      </c>
      <c r="H111" s="158">
        <f>H109*0.95</f>
        <v>62.699999999999996</v>
      </c>
      <c r="I111" s="300"/>
      <c r="J111" s="312"/>
    </row>
    <row r="112" spans="1:10" x14ac:dyDescent="0.25">
      <c r="A112" s="303"/>
      <c r="B112" s="305"/>
      <c r="C112" s="305"/>
      <c r="D112" s="361"/>
      <c r="E112" s="284">
        <f>F107+1</f>
        <v>43103</v>
      </c>
      <c r="F112" s="284">
        <v>43131</v>
      </c>
      <c r="G112" s="162" t="s">
        <v>154</v>
      </c>
      <c r="H112" s="157">
        <v>0</v>
      </c>
      <c r="I112" s="300"/>
      <c r="J112" s="312"/>
    </row>
    <row r="113" spans="1:10" x14ac:dyDescent="0.25">
      <c r="A113" s="303"/>
      <c r="B113" s="305"/>
      <c r="C113" s="305"/>
      <c r="D113" s="361"/>
      <c r="E113" s="285"/>
      <c r="F113" s="285"/>
      <c r="G113" s="7" t="s">
        <v>153</v>
      </c>
      <c r="H113" s="68" t="e">
        <f>NA()</f>
        <v>#N/A</v>
      </c>
      <c r="I113" s="300"/>
      <c r="J113" s="312"/>
    </row>
    <row r="114" spans="1:10" x14ac:dyDescent="0.25">
      <c r="A114" s="303"/>
      <c r="B114" s="305"/>
      <c r="C114" s="305"/>
      <c r="D114" s="361"/>
      <c r="E114" s="285"/>
      <c r="F114" s="285"/>
      <c r="G114" s="250" t="s">
        <v>40</v>
      </c>
      <c r="H114" s="68">
        <v>41</v>
      </c>
      <c r="I114" s="300"/>
      <c r="J114" s="312"/>
    </row>
    <row r="115" spans="1:10" x14ac:dyDescent="0.25">
      <c r="A115" s="303"/>
      <c r="B115" s="305"/>
      <c r="C115" s="305"/>
      <c r="D115" s="361"/>
      <c r="E115" s="285"/>
      <c r="F115" s="285"/>
      <c r="G115" s="250" t="s">
        <v>39</v>
      </c>
      <c r="H115" s="68">
        <f>H114+25</f>
        <v>66</v>
      </c>
      <c r="I115" s="300"/>
      <c r="J115" s="312"/>
    </row>
    <row r="116" spans="1:10" ht="15.75" thickBot="1" x14ac:dyDescent="0.3">
      <c r="A116" s="303"/>
      <c r="B116" s="305"/>
      <c r="C116" s="305"/>
      <c r="D116" s="361"/>
      <c r="E116" s="286"/>
      <c r="F116" s="286"/>
      <c r="G116" s="161" t="s">
        <v>41</v>
      </c>
      <c r="H116" s="158">
        <f>H114*0.95</f>
        <v>38.949999999999996</v>
      </c>
      <c r="I116" s="300"/>
      <c r="J116" s="312"/>
    </row>
    <row r="117" spans="1:10" x14ac:dyDescent="0.25">
      <c r="A117" s="303"/>
      <c r="B117" s="305"/>
      <c r="C117" s="305"/>
      <c r="D117" s="361"/>
      <c r="E117" s="284">
        <f>F112+1</f>
        <v>43132</v>
      </c>
      <c r="F117" s="284">
        <v>43190</v>
      </c>
      <c r="G117" s="162" t="s">
        <v>154</v>
      </c>
      <c r="H117" s="157">
        <v>0</v>
      </c>
      <c r="I117" s="300"/>
      <c r="J117" s="312"/>
    </row>
    <row r="118" spans="1:10" x14ac:dyDescent="0.25">
      <c r="A118" s="303"/>
      <c r="B118" s="305"/>
      <c r="C118" s="305"/>
      <c r="D118" s="361"/>
      <c r="E118" s="285"/>
      <c r="F118" s="285"/>
      <c r="G118" s="7" t="s">
        <v>153</v>
      </c>
      <c r="H118" s="68" t="e">
        <f>NA()</f>
        <v>#N/A</v>
      </c>
      <c r="I118" s="300"/>
      <c r="J118" s="312"/>
    </row>
    <row r="119" spans="1:10" x14ac:dyDescent="0.25">
      <c r="A119" s="303"/>
      <c r="B119" s="305"/>
      <c r="C119" s="305"/>
      <c r="D119" s="361"/>
      <c r="E119" s="285"/>
      <c r="F119" s="285"/>
      <c r="G119" s="250" t="s">
        <v>40</v>
      </c>
      <c r="H119" s="68">
        <v>50</v>
      </c>
      <c r="I119" s="300"/>
      <c r="J119" s="312"/>
    </row>
    <row r="120" spans="1:10" x14ac:dyDescent="0.25">
      <c r="A120" s="303"/>
      <c r="B120" s="305"/>
      <c r="C120" s="305"/>
      <c r="D120" s="361"/>
      <c r="E120" s="285"/>
      <c r="F120" s="285"/>
      <c r="G120" s="250" t="s">
        <v>39</v>
      </c>
      <c r="H120" s="68">
        <f>H119+25</f>
        <v>75</v>
      </c>
      <c r="I120" s="300"/>
      <c r="J120" s="312"/>
    </row>
    <row r="121" spans="1:10" ht="15.75" thickBot="1" x14ac:dyDescent="0.3">
      <c r="A121" s="303"/>
      <c r="B121" s="305"/>
      <c r="C121" s="305"/>
      <c r="D121" s="361"/>
      <c r="E121" s="286"/>
      <c r="F121" s="286"/>
      <c r="G121" s="161" t="s">
        <v>41</v>
      </c>
      <c r="H121" s="158">
        <f>H119*0.95</f>
        <v>47.5</v>
      </c>
      <c r="I121" s="300"/>
      <c r="J121" s="312"/>
    </row>
    <row r="122" spans="1:10" x14ac:dyDescent="0.25">
      <c r="A122" s="303"/>
      <c r="B122" s="305"/>
      <c r="C122" s="305"/>
      <c r="D122" s="361"/>
      <c r="E122" s="284">
        <f>F117+1</f>
        <v>43191</v>
      </c>
      <c r="F122" s="284">
        <v>43220</v>
      </c>
      <c r="G122" s="162" t="s">
        <v>154</v>
      </c>
      <c r="H122" s="157">
        <v>0</v>
      </c>
      <c r="I122" s="300"/>
      <c r="J122" s="312"/>
    </row>
    <row r="123" spans="1:10" x14ac:dyDescent="0.25">
      <c r="A123" s="303"/>
      <c r="B123" s="305"/>
      <c r="C123" s="305"/>
      <c r="D123" s="361"/>
      <c r="E123" s="285"/>
      <c r="F123" s="285"/>
      <c r="G123" s="7" t="s">
        <v>153</v>
      </c>
      <c r="H123" s="68" t="e">
        <f>NA()</f>
        <v>#N/A</v>
      </c>
      <c r="I123" s="300"/>
      <c r="J123" s="312"/>
    </row>
    <row r="124" spans="1:10" x14ac:dyDescent="0.25">
      <c r="A124" s="303"/>
      <c r="B124" s="305"/>
      <c r="C124" s="305"/>
      <c r="D124" s="361"/>
      <c r="E124" s="285"/>
      <c r="F124" s="285"/>
      <c r="G124" s="250" t="s">
        <v>40</v>
      </c>
      <c r="H124" s="68">
        <v>38</v>
      </c>
      <c r="I124" s="300"/>
      <c r="J124" s="312"/>
    </row>
    <row r="125" spans="1:10" ht="14.25" customHeight="1" x14ac:dyDescent="0.25">
      <c r="A125" s="303"/>
      <c r="B125" s="305"/>
      <c r="C125" s="305"/>
      <c r="D125" s="361"/>
      <c r="E125" s="285"/>
      <c r="F125" s="285"/>
      <c r="G125" s="250" t="s">
        <v>39</v>
      </c>
      <c r="H125" s="68">
        <f>H124+25</f>
        <v>63</v>
      </c>
      <c r="I125" s="300"/>
      <c r="J125" s="312"/>
    </row>
    <row r="126" spans="1:10" ht="15.75" thickBot="1" x14ac:dyDescent="0.3">
      <c r="A126" s="399"/>
      <c r="B126" s="401"/>
      <c r="C126" s="401"/>
      <c r="D126" s="308"/>
      <c r="E126" s="286"/>
      <c r="F126" s="286"/>
      <c r="G126" s="251" t="s">
        <v>41</v>
      </c>
      <c r="H126" s="164">
        <f>H124*0.95</f>
        <v>36.1</v>
      </c>
      <c r="I126" s="310"/>
      <c r="J126" s="397"/>
    </row>
  </sheetData>
  <autoFilter ref="A1:I2"/>
  <mergeCells count="68">
    <mergeCell ref="F12:F16"/>
    <mergeCell ref="E37:E41"/>
    <mergeCell ref="F37:F41"/>
    <mergeCell ref="E62:E66"/>
    <mergeCell ref="F62:F66"/>
    <mergeCell ref="F42:F46"/>
    <mergeCell ref="E47:E51"/>
    <mergeCell ref="F47:F51"/>
    <mergeCell ref="I52:I76"/>
    <mergeCell ref="E57:E61"/>
    <mergeCell ref="F57:F61"/>
    <mergeCell ref="E67:E71"/>
    <mergeCell ref="F67:F71"/>
    <mergeCell ref="E72:E76"/>
    <mergeCell ref="F72:F76"/>
    <mergeCell ref="I2:I26"/>
    <mergeCell ref="J2:J76"/>
    <mergeCell ref="E7:E11"/>
    <mergeCell ref="F7:F11"/>
    <mergeCell ref="E17:E21"/>
    <mergeCell ref="F17:F21"/>
    <mergeCell ref="E22:E26"/>
    <mergeCell ref="F22:F26"/>
    <mergeCell ref="E27:E31"/>
    <mergeCell ref="F27:F31"/>
    <mergeCell ref="F2:F6"/>
    <mergeCell ref="F52:F56"/>
    <mergeCell ref="I27:I51"/>
    <mergeCell ref="E32:E36"/>
    <mergeCell ref="F32:F36"/>
    <mergeCell ref="E42:E46"/>
    <mergeCell ref="A2:A76"/>
    <mergeCell ref="B2:B76"/>
    <mergeCell ref="C2:C76"/>
    <mergeCell ref="D2:D26"/>
    <mergeCell ref="E2:E6"/>
    <mergeCell ref="D27:D51"/>
    <mergeCell ref="D52:D76"/>
    <mergeCell ref="E52:E56"/>
    <mergeCell ref="E12:E16"/>
    <mergeCell ref="I77:I101"/>
    <mergeCell ref="J77:J126"/>
    <mergeCell ref="E82:E86"/>
    <mergeCell ref="F82:F86"/>
    <mergeCell ref="F102:F106"/>
    <mergeCell ref="I102:I126"/>
    <mergeCell ref="F77:F81"/>
    <mergeCell ref="F122:F126"/>
    <mergeCell ref="F87:F91"/>
    <mergeCell ref="F92:F96"/>
    <mergeCell ref="F97:F101"/>
    <mergeCell ref="F112:F116"/>
    <mergeCell ref="F117:F121"/>
    <mergeCell ref="F107:F111"/>
    <mergeCell ref="A77:A126"/>
    <mergeCell ref="B77:B126"/>
    <mergeCell ref="C77:C126"/>
    <mergeCell ref="D77:D101"/>
    <mergeCell ref="E77:E81"/>
    <mergeCell ref="D102:D126"/>
    <mergeCell ref="E122:E126"/>
    <mergeCell ref="E87:E91"/>
    <mergeCell ref="E92:E96"/>
    <mergeCell ref="E97:E101"/>
    <mergeCell ref="E102:E106"/>
    <mergeCell ref="E117:E121"/>
    <mergeCell ref="E112:E116"/>
    <mergeCell ref="E107:E11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J2734"/>
  <sheetViews>
    <sheetView zoomScale="90" zoomScaleNormal="90" zoomScalePageLayoutView="80" workbookViewId="0">
      <pane xSplit="1" ySplit="1" topLeftCell="B861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style="64" customWidth="1"/>
    <col min="9" max="10" width="25.7109375" style="9" customWidth="1"/>
  </cols>
  <sheetData>
    <row r="1" spans="1:10" s="1" customFormat="1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76" t="s">
        <v>226</v>
      </c>
      <c r="I1" s="5" t="s">
        <v>155</v>
      </c>
      <c r="J1" s="3" t="s">
        <v>156</v>
      </c>
    </row>
    <row r="2" spans="1:10" ht="15.75" thickBot="1" x14ac:dyDescent="0.3">
      <c r="A2" s="18" t="s">
        <v>122</v>
      </c>
      <c r="B2" s="15" t="e">
        <f>NA()</f>
        <v>#N/A</v>
      </c>
      <c r="C2" s="15"/>
      <c r="D2" s="15"/>
      <c r="E2" s="15"/>
      <c r="F2" s="15"/>
      <c r="G2" s="15"/>
      <c r="H2" s="78"/>
      <c r="I2" s="54"/>
      <c r="J2" s="44"/>
    </row>
    <row r="3" spans="1:10" ht="15.75" thickBot="1" x14ac:dyDescent="0.3">
      <c r="A3" s="18" t="s">
        <v>242</v>
      </c>
      <c r="B3" s="15" t="e">
        <f>NA()</f>
        <v>#N/A</v>
      </c>
      <c r="C3" s="15"/>
      <c r="D3" s="15"/>
      <c r="E3" s="15"/>
      <c r="F3" s="15"/>
      <c r="G3" s="15"/>
      <c r="H3" s="78"/>
      <c r="I3" s="54"/>
      <c r="J3" s="44"/>
    </row>
    <row r="4" spans="1:10" ht="15.75" thickBot="1" x14ac:dyDescent="0.3">
      <c r="A4" s="18" t="s">
        <v>212</v>
      </c>
      <c r="B4" s="15" t="e">
        <f>NA()</f>
        <v>#N/A</v>
      </c>
      <c r="C4" s="15"/>
      <c r="D4" s="15"/>
      <c r="E4" s="15"/>
      <c r="F4" s="15"/>
      <c r="G4" s="15"/>
      <c r="H4" s="78"/>
      <c r="I4" s="54"/>
      <c r="J4" s="44"/>
    </row>
    <row r="5" spans="1:10" ht="15.75" thickBot="1" x14ac:dyDescent="0.3">
      <c r="A5" s="18" t="s">
        <v>123</v>
      </c>
      <c r="B5" s="15" t="e">
        <f>NA()</f>
        <v>#N/A</v>
      </c>
      <c r="C5" s="15"/>
      <c r="D5" s="15"/>
      <c r="E5" s="15"/>
      <c r="F5" s="15"/>
      <c r="G5" s="15"/>
      <c r="H5" s="78"/>
      <c r="I5" s="54"/>
      <c r="J5" s="44"/>
    </row>
    <row r="6" spans="1:10" ht="15.75" thickBot="1" x14ac:dyDescent="0.3">
      <c r="A6" s="18" t="s">
        <v>115</v>
      </c>
      <c r="B6" s="15" t="e">
        <f>NA()</f>
        <v>#N/A</v>
      </c>
      <c r="C6" s="15"/>
      <c r="D6" s="15"/>
      <c r="E6" s="15"/>
      <c r="F6" s="15"/>
      <c r="G6" s="15"/>
      <c r="H6" s="78"/>
      <c r="I6" s="54"/>
      <c r="J6" s="44"/>
    </row>
    <row r="7" spans="1:10" ht="15.75" thickBot="1" x14ac:dyDescent="0.3">
      <c r="A7" s="18" t="s">
        <v>116</v>
      </c>
      <c r="B7" s="15" t="e">
        <f>NA()</f>
        <v>#N/A</v>
      </c>
      <c r="C7" s="15"/>
      <c r="D7" s="15"/>
      <c r="E7" s="15"/>
      <c r="F7" s="15"/>
      <c r="G7" s="15"/>
      <c r="H7" s="78"/>
      <c r="I7" s="54"/>
      <c r="J7" s="44"/>
    </row>
    <row r="8" spans="1:10" x14ac:dyDescent="0.25">
      <c r="A8" s="326" t="s">
        <v>36</v>
      </c>
      <c r="B8" s="291" t="s">
        <v>37</v>
      </c>
      <c r="C8" s="291" t="s">
        <v>191</v>
      </c>
      <c r="D8" s="306" t="s">
        <v>38</v>
      </c>
      <c r="E8" s="298">
        <v>43040</v>
      </c>
      <c r="F8" s="298">
        <v>43090</v>
      </c>
      <c r="G8" s="11" t="s">
        <v>154</v>
      </c>
      <c r="H8" s="67">
        <f>H10/2</f>
        <v>22</v>
      </c>
      <c r="I8" s="318"/>
      <c r="J8" s="313" t="s">
        <v>329</v>
      </c>
    </row>
    <row r="9" spans="1:10" x14ac:dyDescent="0.25">
      <c r="A9" s="328"/>
      <c r="B9" s="307"/>
      <c r="C9" s="307"/>
      <c r="D9" s="306"/>
      <c r="E9" s="285"/>
      <c r="F9" s="285"/>
      <c r="G9" s="7" t="s">
        <v>153</v>
      </c>
      <c r="H9" s="68" t="e">
        <f>NA()</f>
        <v>#N/A</v>
      </c>
      <c r="I9" s="319"/>
      <c r="J9" s="314"/>
    </row>
    <row r="10" spans="1:10" x14ac:dyDescent="0.25">
      <c r="A10" s="328"/>
      <c r="B10" s="307"/>
      <c r="C10" s="307"/>
      <c r="D10" s="307"/>
      <c r="E10" s="285"/>
      <c r="F10" s="285"/>
      <c r="G10" s="227" t="s">
        <v>40</v>
      </c>
      <c r="H10" s="68">
        <v>44</v>
      </c>
      <c r="I10" s="320"/>
      <c r="J10" s="315"/>
    </row>
    <row r="11" spans="1:10" x14ac:dyDescent="0.25">
      <c r="A11" s="328"/>
      <c r="B11" s="307"/>
      <c r="C11" s="307"/>
      <c r="D11" s="307"/>
      <c r="E11" s="285"/>
      <c r="F11" s="285"/>
      <c r="G11" s="227" t="s">
        <v>39</v>
      </c>
      <c r="H11" s="68">
        <f>H10+25</f>
        <v>69</v>
      </c>
      <c r="I11" s="320"/>
      <c r="J11" s="315"/>
    </row>
    <row r="12" spans="1:10" ht="15.75" thickBot="1" x14ac:dyDescent="0.3">
      <c r="A12" s="328"/>
      <c r="B12" s="307"/>
      <c r="C12" s="307"/>
      <c r="D12" s="307"/>
      <c r="E12" s="370"/>
      <c r="F12" s="370"/>
      <c r="G12" s="228" t="s">
        <v>41</v>
      </c>
      <c r="H12" s="88">
        <f>H10*0.95</f>
        <v>41.8</v>
      </c>
      <c r="I12" s="320"/>
      <c r="J12" s="315"/>
    </row>
    <row r="13" spans="1:10" x14ac:dyDescent="0.25">
      <c r="A13" s="328"/>
      <c r="B13" s="293"/>
      <c r="C13" s="293"/>
      <c r="D13" s="293"/>
      <c r="E13" s="295">
        <f>F8+1</f>
        <v>43091</v>
      </c>
      <c r="F13" s="295">
        <v>43092</v>
      </c>
      <c r="G13" s="51" t="s">
        <v>154</v>
      </c>
      <c r="H13" s="67">
        <f>H15/2</f>
        <v>48.5</v>
      </c>
      <c r="I13" s="323"/>
      <c r="J13" s="315"/>
    </row>
    <row r="14" spans="1:10" x14ac:dyDescent="0.25">
      <c r="A14" s="328"/>
      <c r="B14" s="293"/>
      <c r="C14" s="293"/>
      <c r="D14" s="293"/>
      <c r="E14" s="285"/>
      <c r="F14" s="285"/>
      <c r="G14" s="7" t="s">
        <v>153</v>
      </c>
      <c r="H14" s="68" t="e">
        <f>NA()</f>
        <v>#N/A</v>
      </c>
      <c r="I14" s="323"/>
      <c r="J14" s="315"/>
    </row>
    <row r="15" spans="1:10" x14ac:dyDescent="0.25">
      <c r="A15" s="328"/>
      <c r="B15" s="293"/>
      <c r="C15" s="293"/>
      <c r="D15" s="293"/>
      <c r="E15" s="285"/>
      <c r="F15" s="285"/>
      <c r="G15" s="227" t="s">
        <v>40</v>
      </c>
      <c r="H15" s="68">
        <v>97</v>
      </c>
      <c r="I15" s="323"/>
      <c r="J15" s="315"/>
    </row>
    <row r="16" spans="1:10" x14ac:dyDescent="0.25">
      <c r="A16" s="328"/>
      <c r="B16" s="293"/>
      <c r="C16" s="293"/>
      <c r="D16" s="293"/>
      <c r="E16" s="285"/>
      <c r="F16" s="285"/>
      <c r="G16" s="227" t="s">
        <v>39</v>
      </c>
      <c r="H16" s="68">
        <f>H15+25</f>
        <v>122</v>
      </c>
      <c r="I16" s="323"/>
      <c r="J16" s="315"/>
    </row>
    <row r="17" spans="1:10" ht="15.75" thickBot="1" x14ac:dyDescent="0.3">
      <c r="A17" s="328"/>
      <c r="B17" s="293"/>
      <c r="C17" s="293"/>
      <c r="D17" s="293"/>
      <c r="E17" s="370"/>
      <c r="F17" s="370"/>
      <c r="G17" s="228" t="s">
        <v>41</v>
      </c>
      <c r="H17" s="88">
        <f t="shared" ref="H17" si="0">H15*0.95</f>
        <v>92.149999999999991</v>
      </c>
      <c r="I17" s="323"/>
      <c r="J17" s="315"/>
    </row>
    <row r="18" spans="1:10" x14ac:dyDescent="0.25">
      <c r="A18" s="328"/>
      <c r="B18" s="293"/>
      <c r="C18" s="293"/>
      <c r="D18" s="293"/>
      <c r="E18" s="295">
        <f>F13+1</f>
        <v>43093</v>
      </c>
      <c r="F18" s="295">
        <v>43094</v>
      </c>
      <c r="G18" s="51" t="s">
        <v>154</v>
      </c>
      <c r="H18" s="67">
        <f>H20/2</f>
        <v>61</v>
      </c>
      <c r="I18" s="323"/>
      <c r="J18" s="315"/>
    </row>
    <row r="19" spans="1:10" x14ac:dyDescent="0.25">
      <c r="A19" s="328"/>
      <c r="B19" s="293"/>
      <c r="C19" s="293"/>
      <c r="D19" s="293"/>
      <c r="E19" s="285"/>
      <c r="F19" s="285"/>
      <c r="G19" s="7" t="s">
        <v>153</v>
      </c>
      <c r="H19" s="68" t="e">
        <f>NA()</f>
        <v>#N/A</v>
      </c>
      <c r="I19" s="323"/>
      <c r="J19" s="315"/>
    </row>
    <row r="20" spans="1:10" x14ac:dyDescent="0.25">
      <c r="A20" s="328"/>
      <c r="B20" s="293"/>
      <c r="C20" s="293"/>
      <c r="D20" s="293"/>
      <c r="E20" s="285"/>
      <c r="F20" s="285"/>
      <c r="G20" s="227" t="s">
        <v>40</v>
      </c>
      <c r="H20" s="68">
        <f>H15+25</f>
        <v>122</v>
      </c>
      <c r="I20" s="323"/>
      <c r="J20" s="315"/>
    </row>
    <row r="21" spans="1:10" x14ac:dyDescent="0.25">
      <c r="A21" s="328"/>
      <c r="B21" s="293"/>
      <c r="C21" s="293"/>
      <c r="D21" s="293"/>
      <c r="E21" s="285"/>
      <c r="F21" s="285"/>
      <c r="G21" s="227" t="s">
        <v>39</v>
      </c>
      <c r="H21" s="68">
        <f>H20+25</f>
        <v>147</v>
      </c>
      <c r="I21" s="323"/>
      <c r="J21" s="315"/>
    </row>
    <row r="22" spans="1:10" ht="15.75" thickBot="1" x14ac:dyDescent="0.3">
      <c r="A22" s="328"/>
      <c r="B22" s="293"/>
      <c r="C22" s="293"/>
      <c r="D22" s="293"/>
      <c r="E22" s="370"/>
      <c r="F22" s="370"/>
      <c r="G22" s="228" t="s">
        <v>41</v>
      </c>
      <c r="H22" s="88">
        <f t="shared" ref="H22" si="1">H20*0.95</f>
        <v>115.89999999999999</v>
      </c>
      <c r="I22" s="323"/>
      <c r="J22" s="315"/>
    </row>
    <row r="23" spans="1:10" x14ac:dyDescent="0.25">
      <c r="A23" s="328"/>
      <c r="B23" s="329"/>
      <c r="C23" s="329"/>
      <c r="D23" s="329"/>
      <c r="E23" s="295">
        <f>F18+1</f>
        <v>43095</v>
      </c>
      <c r="F23" s="295">
        <v>43099</v>
      </c>
      <c r="G23" s="51" t="s">
        <v>154</v>
      </c>
      <c r="H23" s="67">
        <f>H25/2</f>
        <v>48.5</v>
      </c>
      <c r="I23" s="322"/>
      <c r="J23" s="315"/>
    </row>
    <row r="24" spans="1:10" x14ac:dyDescent="0.25">
      <c r="A24" s="328"/>
      <c r="B24" s="329"/>
      <c r="C24" s="329"/>
      <c r="D24" s="329"/>
      <c r="E24" s="285"/>
      <c r="F24" s="285"/>
      <c r="G24" s="7" t="s">
        <v>153</v>
      </c>
      <c r="H24" s="68" t="e">
        <f>NA()</f>
        <v>#N/A</v>
      </c>
      <c r="I24" s="322"/>
      <c r="J24" s="315"/>
    </row>
    <row r="25" spans="1:10" x14ac:dyDescent="0.25">
      <c r="A25" s="328"/>
      <c r="B25" s="329"/>
      <c r="C25" s="329"/>
      <c r="D25" s="329"/>
      <c r="E25" s="285"/>
      <c r="F25" s="285"/>
      <c r="G25" s="227" t="s">
        <v>40</v>
      </c>
      <c r="H25" s="68">
        <f>H15</f>
        <v>97</v>
      </c>
      <c r="I25" s="322"/>
      <c r="J25" s="315"/>
    </row>
    <row r="26" spans="1:10" x14ac:dyDescent="0.25">
      <c r="A26" s="328"/>
      <c r="B26" s="329"/>
      <c r="C26" s="329"/>
      <c r="D26" s="329"/>
      <c r="E26" s="285"/>
      <c r="F26" s="285"/>
      <c r="G26" s="227" t="s">
        <v>39</v>
      </c>
      <c r="H26" s="68">
        <f>H25+25</f>
        <v>122</v>
      </c>
      <c r="I26" s="322"/>
      <c r="J26" s="315"/>
    </row>
    <row r="27" spans="1:10" ht="15.75" thickBot="1" x14ac:dyDescent="0.3">
      <c r="A27" s="328"/>
      <c r="B27" s="329"/>
      <c r="C27" s="329"/>
      <c r="D27" s="329"/>
      <c r="E27" s="370"/>
      <c r="F27" s="370"/>
      <c r="G27" s="228" t="s">
        <v>41</v>
      </c>
      <c r="H27" s="88">
        <f t="shared" ref="H27" si="2">H25*0.95</f>
        <v>92.149999999999991</v>
      </c>
      <c r="I27" s="322"/>
      <c r="J27" s="315"/>
    </row>
    <row r="28" spans="1:10" x14ac:dyDescent="0.25">
      <c r="A28" s="328"/>
      <c r="B28" s="329"/>
      <c r="C28" s="329"/>
      <c r="D28" s="329"/>
      <c r="E28" s="295">
        <f>F23+1</f>
        <v>43100</v>
      </c>
      <c r="F28" s="295">
        <v>43100</v>
      </c>
      <c r="G28" s="51" t="s">
        <v>154</v>
      </c>
      <c r="H28" s="67">
        <f t="shared" ref="H28" si="3">H30/2</f>
        <v>61</v>
      </c>
      <c r="I28" s="322"/>
      <c r="J28" s="315"/>
    </row>
    <row r="29" spans="1:10" x14ac:dyDescent="0.25">
      <c r="A29" s="328"/>
      <c r="B29" s="329"/>
      <c r="C29" s="329"/>
      <c r="D29" s="329"/>
      <c r="E29" s="285"/>
      <c r="F29" s="285"/>
      <c r="G29" s="7" t="s">
        <v>153</v>
      </c>
      <c r="H29" s="68" t="e">
        <f>NA()</f>
        <v>#N/A</v>
      </c>
      <c r="I29" s="322"/>
      <c r="J29" s="315"/>
    </row>
    <row r="30" spans="1:10" x14ac:dyDescent="0.25">
      <c r="A30" s="328"/>
      <c r="B30" s="329"/>
      <c r="C30" s="329"/>
      <c r="D30" s="329"/>
      <c r="E30" s="285"/>
      <c r="F30" s="285"/>
      <c r="G30" s="227" t="s">
        <v>40</v>
      </c>
      <c r="H30" s="68">
        <f>H25+25</f>
        <v>122</v>
      </c>
      <c r="I30" s="322"/>
      <c r="J30" s="315"/>
    </row>
    <row r="31" spans="1:10" x14ac:dyDescent="0.25">
      <c r="A31" s="328"/>
      <c r="B31" s="329"/>
      <c r="C31" s="329"/>
      <c r="D31" s="329"/>
      <c r="E31" s="285"/>
      <c r="F31" s="285"/>
      <c r="G31" s="227" t="s">
        <v>39</v>
      </c>
      <c r="H31" s="68">
        <f>H30+25</f>
        <v>147</v>
      </c>
      <c r="I31" s="322"/>
      <c r="J31" s="315"/>
    </row>
    <row r="32" spans="1:10" ht="15.75" thickBot="1" x14ac:dyDescent="0.3">
      <c r="A32" s="328"/>
      <c r="B32" s="329"/>
      <c r="C32" s="329"/>
      <c r="D32" s="329"/>
      <c r="E32" s="370"/>
      <c r="F32" s="370"/>
      <c r="G32" s="228" t="s">
        <v>41</v>
      </c>
      <c r="H32" s="88">
        <f t="shared" ref="H32" si="4">H30*0.95</f>
        <v>115.89999999999999</v>
      </c>
      <c r="I32" s="322"/>
      <c r="J32" s="315"/>
    </row>
    <row r="33" spans="1:10" x14ac:dyDescent="0.25">
      <c r="A33" s="328"/>
      <c r="B33" s="329"/>
      <c r="C33" s="329"/>
      <c r="D33" s="329"/>
      <c r="E33" s="295">
        <f>F28+1</f>
        <v>43101</v>
      </c>
      <c r="F33" s="295">
        <v>43104</v>
      </c>
      <c r="G33" s="51" t="s">
        <v>154</v>
      </c>
      <c r="H33" s="67">
        <f t="shared" ref="H33" si="5">H35/2</f>
        <v>48.5</v>
      </c>
      <c r="I33" s="322"/>
      <c r="J33" s="315"/>
    </row>
    <row r="34" spans="1:10" x14ac:dyDescent="0.25">
      <c r="A34" s="328"/>
      <c r="B34" s="329"/>
      <c r="C34" s="329"/>
      <c r="D34" s="329"/>
      <c r="E34" s="285"/>
      <c r="F34" s="285"/>
      <c r="G34" s="7" t="s">
        <v>153</v>
      </c>
      <c r="H34" s="68" t="e">
        <f>NA()</f>
        <v>#N/A</v>
      </c>
      <c r="I34" s="322"/>
      <c r="J34" s="315"/>
    </row>
    <row r="35" spans="1:10" x14ac:dyDescent="0.25">
      <c r="A35" s="328"/>
      <c r="B35" s="329"/>
      <c r="C35" s="329"/>
      <c r="D35" s="329"/>
      <c r="E35" s="285"/>
      <c r="F35" s="285"/>
      <c r="G35" s="227" t="s">
        <v>40</v>
      </c>
      <c r="H35" s="68">
        <v>97</v>
      </c>
      <c r="I35" s="322"/>
      <c r="J35" s="315"/>
    </row>
    <row r="36" spans="1:10" x14ac:dyDescent="0.25">
      <c r="A36" s="328"/>
      <c r="B36" s="329"/>
      <c r="C36" s="329"/>
      <c r="D36" s="329"/>
      <c r="E36" s="285"/>
      <c r="F36" s="285"/>
      <c r="G36" s="227" t="s">
        <v>39</v>
      </c>
      <c r="H36" s="68">
        <f>H35+25</f>
        <v>122</v>
      </c>
      <c r="I36" s="322"/>
      <c r="J36" s="315"/>
    </row>
    <row r="37" spans="1:10" ht="15.75" thickBot="1" x14ac:dyDescent="0.3">
      <c r="A37" s="328"/>
      <c r="B37" s="329"/>
      <c r="C37" s="329"/>
      <c r="D37" s="329"/>
      <c r="E37" s="370"/>
      <c r="F37" s="370"/>
      <c r="G37" s="228" t="s">
        <v>41</v>
      </c>
      <c r="H37" s="88">
        <f t="shared" ref="H37" si="6">H35*0.95</f>
        <v>92.149999999999991</v>
      </c>
      <c r="I37" s="322"/>
      <c r="J37" s="315"/>
    </row>
    <row r="38" spans="1:10" x14ac:dyDescent="0.25">
      <c r="A38" s="328"/>
      <c r="B38" s="329"/>
      <c r="C38" s="329"/>
      <c r="D38" s="329"/>
      <c r="E38" s="295">
        <f>F33+1</f>
        <v>43105</v>
      </c>
      <c r="F38" s="295">
        <v>43131</v>
      </c>
      <c r="G38" s="51" t="s">
        <v>154</v>
      </c>
      <c r="H38" s="67">
        <f t="shared" ref="H38" si="7">H40/2</f>
        <v>32.5</v>
      </c>
      <c r="I38" s="322"/>
      <c r="J38" s="315"/>
    </row>
    <row r="39" spans="1:10" x14ac:dyDescent="0.25">
      <c r="A39" s="328"/>
      <c r="B39" s="329"/>
      <c r="C39" s="329"/>
      <c r="D39" s="329"/>
      <c r="E39" s="285"/>
      <c r="F39" s="285"/>
      <c r="G39" s="7" t="s">
        <v>153</v>
      </c>
      <c r="H39" s="68" t="e">
        <f>NA()</f>
        <v>#N/A</v>
      </c>
      <c r="I39" s="322"/>
      <c r="J39" s="315"/>
    </row>
    <row r="40" spans="1:10" x14ac:dyDescent="0.25">
      <c r="A40" s="328"/>
      <c r="B40" s="329"/>
      <c r="C40" s="329"/>
      <c r="D40" s="329"/>
      <c r="E40" s="285"/>
      <c r="F40" s="285"/>
      <c r="G40" s="227" t="s">
        <v>40</v>
      </c>
      <c r="H40" s="68">
        <v>65</v>
      </c>
      <c r="I40" s="322"/>
      <c r="J40" s="315"/>
    </row>
    <row r="41" spans="1:10" x14ac:dyDescent="0.25">
      <c r="A41" s="328"/>
      <c r="B41" s="329"/>
      <c r="C41" s="329"/>
      <c r="D41" s="329"/>
      <c r="E41" s="285"/>
      <c r="F41" s="285"/>
      <c r="G41" s="227" t="s">
        <v>39</v>
      </c>
      <c r="H41" s="68">
        <f>H40+25</f>
        <v>90</v>
      </c>
      <c r="I41" s="322"/>
      <c r="J41" s="315"/>
    </row>
    <row r="42" spans="1:10" ht="15.75" thickBot="1" x14ac:dyDescent="0.3">
      <c r="A42" s="328"/>
      <c r="B42" s="329"/>
      <c r="C42" s="329"/>
      <c r="D42" s="329"/>
      <c r="E42" s="370"/>
      <c r="F42" s="370"/>
      <c r="G42" s="228" t="s">
        <v>41</v>
      </c>
      <c r="H42" s="88">
        <f t="shared" ref="H42" si="8">H40*0.95</f>
        <v>61.75</v>
      </c>
      <c r="I42" s="322"/>
      <c r="J42" s="315"/>
    </row>
    <row r="43" spans="1:10" x14ac:dyDescent="0.25">
      <c r="A43" s="328"/>
      <c r="B43" s="329"/>
      <c r="C43" s="329"/>
      <c r="D43" s="329"/>
      <c r="E43" s="295">
        <f>F38+1</f>
        <v>43132</v>
      </c>
      <c r="F43" s="295">
        <v>43190</v>
      </c>
      <c r="G43" s="51" t="s">
        <v>154</v>
      </c>
      <c r="H43" s="67">
        <f t="shared" ref="H43" si="9">H45/2</f>
        <v>40</v>
      </c>
      <c r="I43" s="322"/>
      <c r="J43" s="315"/>
    </row>
    <row r="44" spans="1:10" x14ac:dyDescent="0.25">
      <c r="A44" s="328"/>
      <c r="B44" s="329"/>
      <c r="C44" s="329"/>
      <c r="D44" s="329"/>
      <c r="E44" s="285"/>
      <c r="F44" s="285"/>
      <c r="G44" s="7" t="s">
        <v>153</v>
      </c>
      <c r="H44" s="68" t="e">
        <f>NA()</f>
        <v>#N/A</v>
      </c>
      <c r="I44" s="322"/>
      <c r="J44" s="315"/>
    </row>
    <row r="45" spans="1:10" x14ac:dyDescent="0.25">
      <c r="A45" s="328"/>
      <c r="B45" s="329"/>
      <c r="C45" s="329"/>
      <c r="D45" s="329"/>
      <c r="E45" s="285"/>
      <c r="F45" s="285"/>
      <c r="G45" s="227" t="s">
        <v>40</v>
      </c>
      <c r="H45" s="68">
        <v>80</v>
      </c>
      <c r="I45" s="322"/>
      <c r="J45" s="315"/>
    </row>
    <row r="46" spans="1:10" x14ac:dyDescent="0.25">
      <c r="A46" s="328"/>
      <c r="B46" s="329"/>
      <c r="C46" s="329"/>
      <c r="D46" s="329"/>
      <c r="E46" s="285"/>
      <c r="F46" s="285"/>
      <c r="G46" s="227" t="s">
        <v>39</v>
      </c>
      <c r="H46" s="68">
        <f>H45+25</f>
        <v>105</v>
      </c>
      <c r="I46" s="322"/>
      <c r="J46" s="315"/>
    </row>
    <row r="47" spans="1:10" ht="15.75" thickBot="1" x14ac:dyDescent="0.3">
      <c r="A47" s="328"/>
      <c r="B47" s="329"/>
      <c r="C47" s="329"/>
      <c r="D47" s="329"/>
      <c r="E47" s="370"/>
      <c r="F47" s="370"/>
      <c r="G47" s="228" t="s">
        <v>41</v>
      </c>
      <c r="H47" s="88">
        <f t="shared" ref="H47" si="10">H45*0.95</f>
        <v>76</v>
      </c>
      <c r="I47" s="322"/>
      <c r="J47" s="315"/>
    </row>
    <row r="48" spans="1:10" x14ac:dyDescent="0.25">
      <c r="A48" s="328"/>
      <c r="B48" s="307"/>
      <c r="C48" s="307"/>
      <c r="D48" s="307"/>
      <c r="E48" s="295">
        <f>F43+1</f>
        <v>43191</v>
      </c>
      <c r="F48" s="295">
        <v>43220</v>
      </c>
      <c r="G48" s="51" t="s">
        <v>154</v>
      </c>
      <c r="H48" s="67">
        <f t="shared" ref="H48" si="11">H50/2</f>
        <v>24</v>
      </c>
      <c r="I48" s="320"/>
      <c r="J48" s="315"/>
    </row>
    <row r="49" spans="1:10" x14ac:dyDescent="0.25">
      <c r="A49" s="328"/>
      <c r="B49" s="307"/>
      <c r="C49" s="307"/>
      <c r="D49" s="307"/>
      <c r="E49" s="285"/>
      <c r="F49" s="285"/>
      <c r="G49" s="7" t="s">
        <v>153</v>
      </c>
      <c r="H49" s="68" t="e">
        <f>NA()</f>
        <v>#N/A</v>
      </c>
      <c r="I49" s="320"/>
      <c r="J49" s="315"/>
    </row>
    <row r="50" spans="1:10" x14ac:dyDescent="0.25">
      <c r="A50" s="328"/>
      <c r="B50" s="307"/>
      <c r="C50" s="307"/>
      <c r="D50" s="307"/>
      <c r="E50" s="285"/>
      <c r="F50" s="285"/>
      <c r="G50" s="227" t="s">
        <v>40</v>
      </c>
      <c r="H50" s="68">
        <v>48</v>
      </c>
      <c r="I50" s="320"/>
      <c r="J50" s="315"/>
    </row>
    <row r="51" spans="1:10" x14ac:dyDescent="0.25">
      <c r="A51" s="328"/>
      <c r="B51" s="307"/>
      <c r="C51" s="307"/>
      <c r="D51" s="307"/>
      <c r="E51" s="285"/>
      <c r="F51" s="285"/>
      <c r="G51" s="227" t="s">
        <v>39</v>
      </c>
      <c r="H51" s="68">
        <f>H50+25</f>
        <v>73</v>
      </c>
      <c r="I51" s="320"/>
      <c r="J51" s="315"/>
    </row>
    <row r="52" spans="1:10" ht="15.75" thickBot="1" x14ac:dyDescent="0.3">
      <c r="A52" s="330"/>
      <c r="B52" s="308"/>
      <c r="C52" s="308"/>
      <c r="D52" s="331"/>
      <c r="E52" s="370"/>
      <c r="F52" s="370"/>
      <c r="G52" s="228" t="s">
        <v>41</v>
      </c>
      <c r="H52" s="88">
        <f t="shared" ref="H52" si="12">H50*0.95</f>
        <v>45.599999999999994</v>
      </c>
      <c r="I52" s="324"/>
      <c r="J52" s="316"/>
    </row>
    <row r="53" spans="1:10" ht="15.75" thickBot="1" x14ac:dyDescent="0.3">
      <c r="A53" s="26" t="s">
        <v>161</v>
      </c>
      <c r="B53" s="26" t="e">
        <f>NA()</f>
        <v>#N/A</v>
      </c>
      <c r="C53" s="26"/>
      <c r="D53" s="26"/>
      <c r="E53" s="42"/>
      <c r="F53" s="42"/>
      <c r="G53" s="28"/>
      <c r="H53" s="77"/>
      <c r="I53" s="27"/>
      <c r="J53" s="27"/>
    </row>
    <row r="54" spans="1:10" x14ac:dyDescent="0.25">
      <c r="A54" s="326" t="s">
        <v>330</v>
      </c>
      <c r="B54" s="291" t="s">
        <v>37</v>
      </c>
      <c r="C54" s="291" t="s">
        <v>191</v>
      </c>
      <c r="D54" s="306" t="s">
        <v>38</v>
      </c>
      <c r="E54" s="298">
        <v>43040</v>
      </c>
      <c r="F54" s="298">
        <v>43090</v>
      </c>
      <c r="G54" s="11" t="s">
        <v>154</v>
      </c>
      <c r="H54" s="67">
        <f>H56/2</f>
        <v>23</v>
      </c>
      <c r="I54" s="318"/>
      <c r="J54" s="313" t="s">
        <v>329</v>
      </c>
    </row>
    <row r="55" spans="1:10" x14ac:dyDescent="0.25">
      <c r="A55" s="328"/>
      <c r="B55" s="307"/>
      <c r="C55" s="307"/>
      <c r="D55" s="306"/>
      <c r="E55" s="285"/>
      <c r="F55" s="285"/>
      <c r="G55" s="7" t="s">
        <v>153</v>
      </c>
      <c r="H55" s="68" t="e">
        <f>NA()</f>
        <v>#N/A</v>
      </c>
      <c r="I55" s="319"/>
      <c r="J55" s="314"/>
    </row>
    <row r="56" spans="1:10" x14ac:dyDescent="0.25">
      <c r="A56" s="328"/>
      <c r="B56" s="307"/>
      <c r="C56" s="307"/>
      <c r="D56" s="307"/>
      <c r="E56" s="285"/>
      <c r="F56" s="285"/>
      <c r="G56" s="188" t="s">
        <v>40</v>
      </c>
      <c r="H56" s="68">
        <v>46</v>
      </c>
      <c r="I56" s="320"/>
      <c r="J56" s="315"/>
    </row>
    <row r="57" spans="1:10" x14ac:dyDescent="0.25">
      <c r="A57" s="328"/>
      <c r="B57" s="307"/>
      <c r="C57" s="307"/>
      <c r="D57" s="307"/>
      <c r="E57" s="285"/>
      <c r="F57" s="285"/>
      <c r="G57" s="188" t="s">
        <v>39</v>
      </c>
      <c r="H57" s="68">
        <f>H56+22</f>
        <v>68</v>
      </c>
      <c r="I57" s="320"/>
      <c r="J57" s="315"/>
    </row>
    <row r="58" spans="1:10" ht="15.75" thickBot="1" x14ac:dyDescent="0.3">
      <c r="A58" s="328"/>
      <c r="B58" s="307"/>
      <c r="C58" s="307"/>
      <c r="D58" s="307"/>
      <c r="E58" s="370"/>
      <c r="F58" s="370"/>
      <c r="G58" s="189" t="s">
        <v>41</v>
      </c>
      <c r="H58" s="88">
        <f>H56*0.95</f>
        <v>43.699999999999996</v>
      </c>
      <c r="I58" s="320"/>
      <c r="J58" s="315"/>
    </row>
    <row r="59" spans="1:10" x14ac:dyDescent="0.25">
      <c r="A59" s="328"/>
      <c r="B59" s="293"/>
      <c r="C59" s="293"/>
      <c r="D59" s="293"/>
      <c r="E59" s="295">
        <f>F54+1</f>
        <v>43091</v>
      </c>
      <c r="F59" s="295">
        <v>43092</v>
      </c>
      <c r="G59" s="51" t="s">
        <v>154</v>
      </c>
      <c r="H59" s="67">
        <f t="shared" ref="H59" si="13">H61/2</f>
        <v>44</v>
      </c>
      <c r="I59" s="323"/>
      <c r="J59" s="315"/>
    </row>
    <row r="60" spans="1:10" x14ac:dyDescent="0.25">
      <c r="A60" s="328"/>
      <c r="B60" s="293"/>
      <c r="C60" s="293"/>
      <c r="D60" s="293"/>
      <c r="E60" s="285"/>
      <c r="F60" s="285"/>
      <c r="G60" s="7" t="s">
        <v>153</v>
      </c>
      <c r="H60" s="68" t="e">
        <f>NA()</f>
        <v>#N/A</v>
      </c>
      <c r="I60" s="323"/>
      <c r="J60" s="315"/>
    </row>
    <row r="61" spans="1:10" x14ac:dyDescent="0.25">
      <c r="A61" s="328"/>
      <c r="B61" s="293"/>
      <c r="C61" s="293"/>
      <c r="D61" s="293"/>
      <c r="E61" s="285"/>
      <c r="F61" s="285"/>
      <c r="G61" s="188" t="s">
        <v>40</v>
      </c>
      <c r="H61" s="68">
        <v>88</v>
      </c>
      <c r="I61" s="323"/>
      <c r="J61" s="315"/>
    </row>
    <row r="62" spans="1:10" x14ac:dyDescent="0.25">
      <c r="A62" s="328"/>
      <c r="B62" s="293"/>
      <c r="C62" s="293"/>
      <c r="D62" s="293"/>
      <c r="E62" s="285"/>
      <c r="F62" s="285"/>
      <c r="G62" s="188" t="s">
        <v>39</v>
      </c>
      <c r="H62" s="68">
        <f t="shared" ref="H62" si="14">H61+22</f>
        <v>110</v>
      </c>
      <c r="I62" s="323"/>
      <c r="J62" s="315"/>
    </row>
    <row r="63" spans="1:10" ht="15.75" thickBot="1" x14ac:dyDescent="0.3">
      <c r="A63" s="328"/>
      <c r="B63" s="293"/>
      <c r="C63" s="293"/>
      <c r="D63" s="293"/>
      <c r="E63" s="370"/>
      <c r="F63" s="370"/>
      <c r="G63" s="189" t="s">
        <v>41</v>
      </c>
      <c r="H63" s="88">
        <f t="shared" ref="H63" si="15">H61*0.95</f>
        <v>83.6</v>
      </c>
      <c r="I63" s="323"/>
      <c r="J63" s="315"/>
    </row>
    <row r="64" spans="1:10" x14ac:dyDescent="0.25">
      <c r="A64" s="328"/>
      <c r="B64" s="293"/>
      <c r="C64" s="293"/>
      <c r="D64" s="293"/>
      <c r="E64" s="295">
        <f>F59+1</f>
        <v>43093</v>
      </c>
      <c r="F64" s="295">
        <v>43094</v>
      </c>
      <c r="G64" s="51" t="s">
        <v>154</v>
      </c>
      <c r="H64" s="67">
        <f t="shared" ref="H64" si="16">H66/2</f>
        <v>55</v>
      </c>
      <c r="I64" s="323"/>
      <c r="J64" s="315"/>
    </row>
    <row r="65" spans="1:10" x14ac:dyDescent="0.25">
      <c r="A65" s="328"/>
      <c r="B65" s="293"/>
      <c r="C65" s="293"/>
      <c r="D65" s="293"/>
      <c r="E65" s="285"/>
      <c r="F65" s="285"/>
      <c r="G65" s="7" t="s">
        <v>153</v>
      </c>
      <c r="H65" s="68" t="e">
        <f>NA()</f>
        <v>#N/A</v>
      </c>
      <c r="I65" s="323"/>
      <c r="J65" s="315"/>
    </row>
    <row r="66" spans="1:10" x14ac:dyDescent="0.25">
      <c r="A66" s="328"/>
      <c r="B66" s="293"/>
      <c r="C66" s="293"/>
      <c r="D66" s="293"/>
      <c r="E66" s="285"/>
      <c r="F66" s="285"/>
      <c r="G66" s="188" t="s">
        <v>40</v>
      </c>
      <c r="H66" s="68">
        <f>H61+22</f>
        <v>110</v>
      </c>
      <c r="I66" s="323"/>
      <c r="J66" s="315"/>
    </row>
    <row r="67" spans="1:10" x14ac:dyDescent="0.25">
      <c r="A67" s="328"/>
      <c r="B67" s="293"/>
      <c r="C67" s="293"/>
      <c r="D67" s="293"/>
      <c r="E67" s="285"/>
      <c r="F67" s="285"/>
      <c r="G67" s="188" t="s">
        <v>39</v>
      </c>
      <c r="H67" s="68">
        <f t="shared" ref="H67" si="17">H66+22</f>
        <v>132</v>
      </c>
      <c r="I67" s="323"/>
      <c r="J67" s="315"/>
    </row>
    <row r="68" spans="1:10" ht="15.75" thickBot="1" x14ac:dyDescent="0.3">
      <c r="A68" s="328"/>
      <c r="B68" s="293"/>
      <c r="C68" s="293"/>
      <c r="D68" s="293"/>
      <c r="E68" s="370"/>
      <c r="F68" s="370"/>
      <c r="G68" s="189" t="s">
        <v>41</v>
      </c>
      <c r="H68" s="88">
        <f t="shared" ref="H68" si="18">H66*0.95</f>
        <v>104.5</v>
      </c>
      <c r="I68" s="323"/>
      <c r="J68" s="315"/>
    </row>
    <row r="69" spans="1:10" x14ac:dyDescent="0.25">
      <c r="A69" s="328"/>
      <c r="B69" s="329"/>
      <c r="C69" s="329"/>
      <c r="D69" s="329"/>
      <c r="E69" s="295">
        <f>F64+1</f>
        <v>43095</v>
      </c>
      <c r="F69" s="295">
        <v>43099</v>
      </c>
      <c r="G69" s="51" t="s">
        <v>154</v>
      </c>
      <c r="H69" s="67">
        <f t="shared" ref="H69" si="19">H71/2</f>
        <v>44</v>
      </c>
      <c r="I69" s="322"/>
      <c r="J69" s="315"/>
    </row>
    <row r="70" spans="1:10" x14ac:dyDescent="0.25">
      <c r="A70" s="328"/>
      <c r="B70" s="329"/>
      <c r="C70" s="329"/>
      <c r="D70" s="329"/>
      <c r="E70" s="285"/>
      <c r="F70" s="285"/>
      <c r="G70" s="7" t="s">
        <v>153</v>
      </c>
      <c r="H70" s="68" t="e">
        <f>NA()</f>
        <v>#N/A</v>
      </c>
      <c r="I70" s="322"/>
      <c r="J70" s="315"/>
    </row>
    <row r="71" spans="1:10" x14ac:dyDescent="0.25">
      <c r="A71" s="328"/>
      <c r="B71" s="329"/>
      <c r="C71" s="329"/>
      <c r="D71" s="329"/>
      <c r="E71" s="285"/>
      <c r="F71" s="285"/>
      <c r="G71" s="188" t="s">
        <v>40</v>
      </c>
      <c r="H71" s="68">
        <f>H61</f>
        <v>88</v>
      </c>
      <c r="I71" s="322"/>
      <c r="J71" s="315"/>
    </row>
    <row r="72" spans="1:10" x14ac:dyDescent="0.25">
      <c r="A72" s="328"/>
      <c r="B72" s="329"/>
      <c r="C72" s="329"/>
      <c r="D72" s="329"/>
      <c r="E72" s="285"/>
      <c r="F72" s="285"/>
      <c r="G72" s="188" t="s">
        <v>39</v>
      </c>
      <c r="H72" s="68">
        <f t="shared" ref="H72" si="20">H71+22</f>
        <v>110</v>
      </c>
      <c r="I72" s="322"/>
      <c r="J72" s="315"/>
    </row>
    <row r="73" spans="1:10" ht="15.75" thickBot="1" x14ac:dyDescent="0.3">
      <c r="A73" s="328"/>
      <c r="B73" s="329"/>
      <c r="C73" s="329"/>
      <c r="D73" s="329"/>
      <c r="E73" s="370"/>
      <c r="F73" s="370"/>
      <c r="G73" s="189" t="s">
        <v>41</v>
      </c>
      <c r="H73" s="88">
        <f t="shared" ref="H73" si="21">H71*0.95</f>
        <v>83.6</v>
      </c>
      <c r="I73" s="322"/>
      <c r="J73" s="315"/>
    </row>
    <row r="74" spans="1:10" x14ac:dyDescent="0.25">
      <c r="A74" s="328"/>
      <c r="B74" s="329"/>
      <c r="C74" s="329"/>
      <c r="D74" s="329"/>
      <c r="E74" s="295">
        <f>F69+1</f>
        <v>43100</v>
      </c>
      <c r="F74" s="295">
        <v>43100</v>
      </c>
      <c r="G74" s="51" t="s">
        <v>154</v>
      </c>
      <c r="H74" s="67">
        <f t="shared" ref="H74" si="22">H76/2</f>
        <v>55</v>
      </c>
      <c r="I74" s="322"/>
      <c r="J74" s="315"/>
    </row>
    <row r="75" spans="1:10" x14ac:dyDescent="0.25">
      <c r="A75" s="328"/>
      <c r="B75" s="329"/>
      <c r="C75" s="329"/>
      <c r="D75" s="329"/>
      <c r="E75" s="285"/>
      <c r="F75" s="285"/>
      <c r="G75" s="7" t="s">
        <v>153</v>
      </c>
      <c r="H75" s="68" t="e">
        <f>NA()</f>
        <v>#N/A</v>
      </c>
      <c r="I75" s="322"/>
      <c r="J75" s="315"/>
    </row>
    <row r="76" spans="1:10" x14ac:dyDescent="0.25">
      <c r="A76" s="328"/>
      <c r="B76" s="329"/>
      <c r="C76" s="329"/>
      <c r="D76" s="329"/>
      <c r="E76" s="285"/>
      <c r="F76" s="285"/>
      <c r="G76" s="188" t="s">
        <v>40</v>
      </c>
      <c r="H76" s="68">
        <f>H71+22</f>
        <v>110</v>
      </c>
      <c r="I76" s="322"/>
      <c r="J76" s="315"/>
    </row>
    <row r="77" spans="1:10" x14ac:dyDescent="0.25">
      <c r="A77" s="328"/>
      <c r="B77" s="329"/>
      <c r="C77" s="329"/>
      <c r="D77" s="329"/>
      <c r="E77" s="285"/>
      <c r="F77" s="285"/>
      <c r="G77" s="188" t="s">
        <v>39</v>
      </c>
      <c r="H77" s="68">
        <f t="shared" ref="H77" si="23">H76+22</f>
        <v>132</v>
      </c>
      <c r="I77" s="322"/>
      <c r="J77" s="315"/>
    </row>
    <row r="78" spans="1:10" ht="15.75" thickBot="1" x14ac:dyDescent="0.3">
      <c r="A78" s="328"/>
      <c r="B78" s="329"/>
      <c r="C78" s="329"/>
      <c r="D78" s="329"/>
      <c r="E78" s="370"/>
      <c r="F78" s="370"/>
      <c r="G78" s="189" t="s">
        <v>41</v>
      </c>
      <c r="H78" s="88">
        <f t="shared" ref="H78" si="24">H76*0.95</f>
        <v>104.5</v>
      </c>
      <c r="I78" s="322"/>
      <c r="J78" s="315"/>
    </row>
    <row r="79" spans="1:10" x14ac:dyDescent="0.25">
      <c r="A79" s="328"/>
      <c r="B79" s="329"/>
      <c r="C79" s="329"/>
      <c r="D79" s="329"/>
      <c r="E79" s="295">
        <f>F74+1</f>
        <v>43101</v>
      </c>
      <c r="F79" s="295">
        <v>43102</v>
      </c>
      <c r="G79" s="51" t="s">
        <v>154</v>
      </c>
      <c r="H79" s="67">
        <f t="shared" ref="H79" si="25">H81/2</f>
        <v>44</v>
      </c>
      <c r="I79" s="322"/>
      <c r="J79" s="315"/>
    </row>
    <row r="80" spans="1:10" x14ac:dyDescent="0.25">
      <c r="A80" s="328"/>
      <c r="B80" s="329"/>
      <c r="C80" s="329"/>
      <c r="D80" s="329"/>
      <c r="E80" s="285"/>
      <c r="F80" s="285"/>
      <c r="G80" s="7" t="s">
        <v>153</v>
      </c>
      <c r="H80" s="68" t="e">
        <f>NA()</f>
        <v>#N/A</v>
      </c>
      <c r="I80" s="322"/>
      <c r="J80" s="315"/>
    </row>
    <row r="81" spans="1:10" x14ac:dyDescent="0.25">
      <c r="A81" s="328"/>
      <c r="B81" s="329"/>
      <c r="C81" s="329"/>
      <c r="D81" s="329"/>
      <c r="E81" s="285"/>
      <c r="F81" s="285"/>
      <c r="G81" s="188" t="s">
        <v>40</v>
      </c>
      <c r="H81" s="68">
        <v>88</v>
      </c>
      <c r="I81" s="322"/>
      <c r="J81" s="315"/>
    </row>
    <row r="82" spans="1:10" x14ac:dyDescent="0.25">
      <c r="A82" s="328"/>
      <c r="B82" s="329"/>
      <c r="C82" s="329"/>
      <c r="D82" s="329"/>
      <c r="E82" s="285"/>
      <c r="F82" s="285"/>
      <c r="G82" s="188" t="s">
        <v>39</v>
      </c>
      <c r="H82" s="68">
        <f t="shared" ref="H82" si="26">H81+22</f>
        <v>110</v>
      </c>
      <c r="I82" s="322"/>
      <c r="J82" s="315"/>
    </row>
    <row r="83" spans="1:10" ht="15.75" thickBot="1" x14ac:dyDescent="0.3">
      <c r="A83" s="328"/>
      <c r="B83" s="329"/>
      <c r="C83" s="329"/>
      <c r="D83" s="329"/>
      <c r="E83" s="370"/>
      <c r="F83" s="370"/>
      <c r="G83" s="189" t="s">
        <v>41</v>
      </c>
      <c r="H83" s="88">
        <f t="shared" ref="H83" si="27">H81*0.95</f>
        <v>83.6</v>
      </c>
      <c r="I83" s="322"/>
      <c r="J83" s="315"/>
    </row>
    <row r="84" spans="1:10" x14ac:dyDescent="0.25">
      <c r="A84" s="328"/>
      <c r="B84" s="329"/>
      <c r="C84" s="329"/>
      <c r="D84" s="329"/>
      <c r="E84" s="295">
        <f>F79+1</f>
        <v>43103</v>
      </c>
      <c r="F84" s="295">
        <v>43131</v>
      </c>
      <c r="G84" s="51" t="s">
        <v>154</v>
      </c>
      <c r="H84" s="67">
        <f t="shared" ref="H84" si="28">H86/2</f>
        <v>31</v>
      </c>
      <c r="I84" s="322"/>
      <c r="J84" s="315"/>
    </row>
    <row r="85" spans="1:10" x14ac:dyDescent="0.25">
      <c r="A85" s="328"/>
      <c r="B85" s="329"/>
      <c r="C85" s="329"/>
      <c r="D85" s="329"/>
      <c r="E85" s="285"/>
      <c r="F85" s="285"/>
      <c r="G85" s="7" t="s">
        <v>153</v>
      </c>
      <c r="H85" s="68" t="e">
        <f>NA()</f>
        <v>#N/A</v>
      </c>
      <c r="I85" s="322"/>
      <c r="J85" s="315"/>
    </row>
    <row r="86" spans="1:10" x14ac:dyDescent="0.25">
      <c r="A86" s="328"/>
      <c r="B86" s="329"/>
      <c r="C86" s="329"/>
      <c r="D86" s="329"/>
      <c r="E86" s="285"/>
      <c r="F86" s="285"/>
      <c r="G86" s="188" t="s">
        <v>40</v>
      </c>
      <c r="H86" s="68">
        <v>62</v>
      </c>
      <c r="I86" s="322"/>
      <c r="J86" s="315"/>
    </row>
    <row r="87" spans="1:10" x14ac:dyDescent="0.25">
      <c r="A87" s="328"/>
      <c r="B87" s="329"/>
      <c r="C87" s="329"/>
      <c r="D87" s="329"/>
      <c r="E87" s="285"/>
      <c r="F87" s="285"/>
      <c r="G87" s="188" t="s">
        <v>39</v>
      </c>
      <c r="H87" s="68">
        <f t="shared" ref="H87" si="29">H86+22</f>
        <v>84</v>
      </c>
      <c r="I87" s="322"/>
      <c r="J87" s="315"/>
    </row>
    <row r="88" spans="1:10" ht="15.75" thickBot="1" x14ac:dyDescent="0.3">
      <c r="A88" s="328"/>
      <c r="B88" s="329"/>
      <c r="C88" s="329"/>
      <c r="D88" s="329"/>
      <c r="E88" s="370"/>
      <c r="F88" s="370"/>
      <c r="G88" s="189" t="s">
        <v>41</v>
      </c>
      <c r="H88" s="88">
        <f t="shared" ref="H88" si="30">H86*0.95</f>
        <v>58.9</v>
      </c>
      <c r="I88" s="322"/>
      <c r="J88" s="315"/>
    </row>
    <row r="89" spans="1:10" x14ac:dyDescent="0.25">
      <c r="A89" s="328"/>
      <c r="B89" s="329"/>
      <c r="C89" s="329"/>
      <c r="D89" s="329"/>
      <c r="E89" s="295">
        <f>F84+1</f>
        <v>43132</v>
      </c>
      <c r="F89" s="295">
        <v>43190</v>
      </c>
      <c r="G89" s="51" t="s">
        <v>154</v>
      </c>
      <c r="H89" s="67">
        <f t="shared" ref="H89" si="31">H91/2</f>
        <v>37</v>
      </c>
      <c r="I89" s="322"/>
      <c r="J89" s="315"/>
    </row>
    <row r="90" spans="1:10" x14ac:dyDescent="0.25">
      <c r="A90" s="328"/>
      <c r="B90" s="329"/>
      <c r="C90" s="329"/>
      <c r="D90" s="329"/>
      <c r="E90" s="285"/>
      <c r="F90" s="285"/>
      <c r="G90" s="7" t="s">
        <v>153</v>
      </c>
      <c r="H90" s="68" t="e">
        <f>NA()</f>
        <v>#N/A</v>
      </c>
      <c r="I90" s="322"/>
      <c r="J90" s="315"/>
    </row>
    <row r="91" spans="1:10" x14ac:dyDescent="0.25">
      <c r="A91" s="328"/>
      <c r="B91" s="329"/>
      <c r="C91" s="329"/>
      <c r="D91" s="329"/>
      <c r="E91" s="285"/>
      <c r="F91" s="285"/>
      <c r="G91" s="188" t="s">
        <v>40</v>
      </c>
      <c r="H91" s="68">
        <v>74</v>
      </c>
      <c r="I91" s="322"/>
      <c r="J91" s="315"/>
    </row>
    <row r="92" spans="1:10" x14ac:dyDescent="0.25">
      <c r="A92" s="328"/>
      <c r="B92" s="329"/>
      <c r="C92" s="329"/>
      <c r="D92" s="329"/>
      <c r="E92" s="285"/>
      <c r="F92" s="285"/>
      <c r="G92" s="188" t="s">
        <v>39</v>
      </c>
      <c r="H92" s="68">
        <f t="shared" ref="H92" si="32">H91+22</f>
        <v>96</v>
      </c>
      <c r="I92" s="322"/>
      <c r="J92" s="315"/>
    </row>
    <row r="93" spans="1:10" ht="15.75" thickBot="1" x14ac:dyDescent="0.3">
      <c r="A93" s="328"/>
      <c r="B93" s="329"/>
      <c r="C93" s="329"/>
      <c r="D93" s="329"/>
      <c r="E93" s="370"/>
      <c r="F93" s="370"/>
      <c r="G93" s="189" t="s">
        <v>41</v>
      </c>
      <c r="H93" s="88">
        <f t="shared" ref="H93" si="33">H91*0.95</f>
        <v>70.3</v>
      </c>
      <c r="I93" s="322"/>
      <c r="J93" s="315"/>
    </row>
    <row r="94" spans="1:10" x14ac:dyDescent="0.25">
      <c r="A94" s="328"/>
      <c r="B94" s="307"/>
      <c r="C94" s="307"/>
      <c r="D94" s="307"/>
      <c r="E94" s="295">
        <f>F89+1</f>
        <v>43191</v>
      </c>
      <c r="F94" s="295">
        <v>43220</v>
      </c>
      <c r="G94" s="51" t="s">
        <v>154</v>
      </c>
      <c r="H94" s="67">
        <f t="shared" ref="H94" si="34">H96/2</f>
        <v>25</v>
      </c>
      <c r="I94" s="320"/>
      <c r="J94" s="315"/>
    </row>
    <row r="95" spans="1:10" x14ac:dyDescent="0.25">
      <c r="A95" s="328"/>
      <c r="B95" s="307"/>
      <c r="C95" s="307"/>
      <c r="D95" s="307"/>
      <c r="E95" s="285"/>
      <c r="F95" s="285"/>
      <c r="G95" s="7" t="s">
        <v>153</v>
      </c>
      <c r="H95" s="68" t="e">
        <f>NA()</f>
        <v>#N/A</v>
      </c>
      <c r="I95" s="320"/>
      <c r="J95" s="315"/>
    </row>
    <row r="96" spans="1:10" x14ac:dyDescent="0.25">
      <c r="A96" s="328"/>
      <c r="B96" s="307"/>
      <c r="C96" s="307"/>
      <c r="D96" s="307"/>
      <c r="E96" s="285"/>
      <c r="F96" s="285"/>
      <c r="G96" s="188" t="s">
        <v>40</v>
      </c>
      <c r="H96" s="68">
        <v>50</v>
      </c>
      <c r="I96" s="320"/>
      <c r="J96" s="315"/>
    </row>
    <row r="97" spans="1:10" x14ac:dyDescent="0.25">
      <c r="A97" s="328"/>
      <c r="B97" s="307"/>
      <c r="C97" s="307"/>
      <c r="D97" s="307"/>
      <c r="E97" s="285"/>
      <c r="F97" s="285"/>
      <c r="G97" s="188" t="s">
        <v>39</v>
      </c>
      <c r="H97" s="68">
        <f t="shared" ref="H97" si="35">H96+22</f>
        <v>72</v>
      </c>
      <c r="I97" s="320"/>
      <c r="J97" s="315"/>
    </row>
    <row r="98" spans="1:10" ht="15.75" thickBot="1" x14ac:dyDescent="0.3">
      <c r="A98" s="330"/>
      <c r="B98" s="308"/>
      <c r="C98" s="308"/>
      <c r="D98" s="331"/>
      <c r="E98" s="370"/>
      <c r="F98" s="370"/>
      <c r="G98" s="189" t="s">
        <v>41</v>
      </c>
      <c r="H98" s="88">
        <f t="shared" ref="H98" si="36">H96*0.95</f>
        <v>47.5</v>
      </c>
      <c r="I98" s="324"/>
      <c r="J98" s="316"/>
    </row>
    <row r="99" spans="1:10" ht="17.25" customHeight="1" thickBot="1" x14ac:dyDescent="0.3">
      <c r="A99" s="12" t="s">
        <v>264</v>
      </c>
      <c r="B99" s="192" t="e">
        <f>NA()</f>
        <v>#N/A</v>
      </c>
      <c r="C99" s="192"/>
      <c r="D99" s="192"/>
      <c r="E99" s="193"/>
      <c r="F99" s="193"/>
      <c r="G99" s="194"/>
      <c r="H99" s="195"/>
      <c r="I99" s="238"/>
      <c r="J99"/>
    </row>
    <row r="100" spans="1:10" x14ac:dyDescent="0.25">
      <c r="A100" s="432" t="s">
        <v>265</v>
      </c>
      <c r="B100" s="339" t="s">
        <v>37</v>
      </c>
      <c r="C100" s="339" t="s">
        <v>191</v>
      </c>
      <c r="D100" s="339" t="s">
        <v>38</v>
      </c>
      <c r="E100" s="298">
        <v>43040</v>
      </c>
      <c r="F100" s="298">
        <v>43090</v>
      </c>
      <c r="G100" s="11" t="s">
        <v>154</v>
      </c>
      <c r="H100" s="66">
        <f>H102/2</f>
        <v>31</v>
      </c>
      <c r="I100" s="346"/>
      <c r="J100" s="453" t="s">
        <v>127</v>
      </c>
    </row>
    <row r="101" spans="1:10" x14ac:dyDescent="0.25">
      <c r="A101" s="433"/>
      <c r="B101" s="436"/>
      <c r="C101" s="436"/>
      <c r="D101" s="436"/>
      <c r="E101" s="285"/>
      <c r="F101" s="285"/>
      <c r="G101" s="7" t="s">
        <v>153</v>
      </c>
      <c r="H101" s="63">
        <f>H102/2</f>
        <v>31</v>
      </c>
      <c r="I101" s="443"/>
      <c r="J101" s="454"/>
    </row>
    <row r="102" spans="1:10" x14ac:dyDescent="0.25">
      <c r="A102" s="434"/>
      <c r="B102" s="437"/>
      <c r="C102" s="437"/>
      <c r="D102" s="437"/>
      <c r="E102" s="285"/>
      <c r="F102" s="285"/>
      <c r="G102" s="119" t="s">
        <v>40</v>
      </c>
      <c r="H102" s="63">
        <v>62</v>
      </c>
      <c r="I102" s="448"/>
      <c r="J102" s="455"/>
    </row>
    <row r="103" spans="1:10" x14ac:dyDescent="0.25">
      <c r="A103" s="434"/>
      <c r="B103" s="437"/>
      <c r="C103" s="437"/>
      <c r="D103" s="437"/>
      <c r="E103" s="285"/>
      <c r="F103" s="285"/>
      <c r="G103" s="119" t="s">
        <v>39</v>
      </c>
      <c r="H103" s="63">
        <v>84</v>
      </c>
      <c r="I103" s="448"/>
      <c r="J103" s="455"/>
    </row>
    <row r="104" spans="1:10" ht="15.75" thickBot="1" x14ac:dyDescent="0.3">
      <c r="A104" s="434"/>
      <c r="B104" s="437"/>
      <c r="C104" s="437"/>
      <c r="D104" s="437"/>
      <c r="E104" s="439"/>
      <c r="F104" s="439"/>
      <c r="G104" s="122" t="s">
        <v>41</v>
      </c>
      <c r="H104" s="65">
        <f>H102*0.95</f>
        <v>58.9</v>
      </c>
      <c r="I104" s="448"/>
      <c r="J104" s="455"/>
    </row>
    <row r="105" spans="1:10" x14ac:dyDescent="0.25">
      <c r="A105" s="434"/>
      <c r="B105" s="341"/>
      <c r="C105" s="341"/>
      <c r="D105" s="341"/>
      <c r="E105" s="451">
        <f>F100+1</f>
        <v>43091</v>
      </c>
      <c r="F105" s="451">
        <v>43092</v>
      </c>
      <c r="G105" s="50" t="s">
        <v>154</v>
      </c>
      <c r="H105" s="66">
        <f t="shared" ref="H105" si="37">H107/2</f>
        <v>57.5</v>
      </c>
      <c r="I105" s="344"/>
      <c r="J105" s="455"/>
    </row>
    <row r="106" spans="1:10" x14ac:dyDescent="0.25">
      <c r="A106" s="434"/>
      <c r="B106" s="341"/>
      <c r="C106" s="341"/>
      <c r="D106" s="341"/>
      <c r="E106" s="285"/>
      <c r="F106" s="285"/>
      <c r="G106" s="7" t="s">
        <v>153</v>
      </c>
      <c r="H106" s="63">
        <f t="shared" ref="H106" si="38">H107/2</f>
        <v>57.5</v>
      </c>
      <c r="I106" s="344"/>
      <c r="J106" s="455"/>
    </row>
    <row r="107" spans="1:10" x14ac:dyDescent="0.25">
      <c r="A107" s="434"/>
      <c r="B107" s="341"/>
      <c r="C107" s="341"/>
      <c r="D107" s="341"/>
      <c r="E107" s="285"/>
      <c r="F107" s="285"/>
      <c r="G107" s="119" t="s">
        <v>40</v>
      </c>
      <c r="H107" s="63">
        <v>115</v>
      </c>
      <c r="I107" s="344"/>
      <c r="J107" s="455"/>
    </row>
    <row r="108" spans="1:10" x14ac:dyDescent="0.25">
      <c r="A108" s="434"/>
      <c r="B108" s="341"/>
      <c r="C108" s="341"/>
      <c r="D108" s="341"/>
      <c r="E108" s="285"/>
      <c r="F108" s="285"/>
      <c r="G108" s="119" t="s">
        <v>39</v>
      </c>
      <c r="H108" s="63">
        <v>143</v>
      </c>
      <c r="I108" s="344"/>
      <c r="J108" s="455"/>
    </row>
    <row r="109" spans="1:10" ht="15.75" thickBot="1" x14ac:dyDescent="0.3">
      <c r="A109" s="434"/>
      <c r="B109" s="341"/>
      <c r="C109" s="341"/>
      <c r="D109" s="341"/>
      <c r="E109" s="439"/>
      <c r="F109" s="439"/>
      <c r="G109" s="122" t="s">
        <v>41</v>
      </c>
      <c r="H109" s="65">
        <f t="shared" ref="H109" si="39">H107*0.95</f>
        <v>109.25</v>
      </c>
      <c r="I109" s="344"/>
      <c r="J109" s="455"/>
    </row>
    <row r="110" spans="1:10" x14ac:dyDescent="0.25">
      <c r="A110" s="434"/>
      <c r="B110" s="341"/>
      <c r="C110" s="341"/>
      <c r="D110" s="341"/>
      <c r="E110" s="451">
        <f>F105+1</f>
        <v>43093</v>
      </c>
      <c r="F110" s="451">
        <v>43094</v>
      </c>
      <c r="G110" s="50" t="s">
        <v>154</v>
      </c>
      <c r="H110" s="66">
        <f t="shared" ref="H110" si="40">H112/2</f>
        <v>73.25</v>
      </c>
      <c r="I110" s="344"/>
      <c r="J110" s="455"/>
    </row>
    <row r="111" spans="1:10" x14ac:dyDescent="0.25">
      <c r="A111" s="434"/>
      <c r="B111" s="341"/>
      <c r="C111" s="341"/>
      <c r="D111" s="341"/>
      <c r="E111" s="285"/>
      <c r="F111" s="285"/>
      <c r="G111" s="7" t="s">
        <v>153</v>
      </c>
      <c r="H111" s="63">
        <f t="shared" ref="H111" si="41">H112/2</f>
        <v>73.25</v>
      </c>
      <c r="I111" s="344"/>
      <c r="J111" s="455"/>
    </row>
    <row r="112" spans="1:10" x14ac:dyDescent="0.25">
      <c r="A112" s="434"/>
      <c r="B112" s="341"/>
      <c r="C112" s="341"/>
      <c r="D112" s="341"/>
      <c r="E112" s="285"/>
      <c r="F112" s="285"/>
      <c r="G112" s="119" t="s">
        <v>40</v>
      </c>
      <c r="H112" s="63">
        <f>H107+31.5</f>
        <v>146.5</v>
      </c>
      <c r="I112" s="344"/>
      <c r="J112" s="455"/>
    </row>
    <row r="113" spans="1:10" x14ac:dyDescent="0.25">
      <c r="A113" s="434"/>
      <c r="B113" s="341"/>
      <c r="C113" s="341"/>
      <c r="D113" s="341"/>
      <c r="E113" s="285"/>
      <c r="F113" s="285"/>
      <c r="G113" s="119" t="s">
        <v>39</v>
      </c>
      <c r="H113" s="63">
        <f>H108+31.5</f>
        <v>174.5</v>
      </c>
      <c r="I113" s="344"/>
      <c r="J113" s="455"/>
    </row>
    <row r="114" spans="1:10" ht="15.75" thickBot="1" x14ac:dyDescent="0.3">
      <c r="A114" s="434"/>
      <c r="B114" s="341"/>
      <c r="C114" s="341"/>
      <c r="D114" s="341"/>
      <c r="E114" s="439"/>
      <c r="F114" s="439"/>
      <c r="G114" s="122" t="s">
        <v>41</v>
      </c>
      <c r="H114" s="65">
        <f t="shared" ref="H114" si="42">H112*0.95</f>
        <v>139.17499999999998</v>
      </c>
      <c r="I114" s="344"/>
      <c r="J114" s="455"/>
    </row>
    <row r="115" spans="1:10" x14ac:dyDescent="0.25">
      <c r="A115" s="434"/>
      <c r="B115" s="341"/>
      <c r="C115" s="341"/>
      <c r="D115" s="341"/>
      <c r="E115" s="451">
        <f>F110+1</f>
        <v>43095</v>
      </c>
      <c r="F115" s="451">
        <v>43099</v>
      </c>
      <c r="G115" s="50" t="s">
        <v>154</v>
      </c>
      <c r="H115" s="66">
        <f t="shared" ref="H115" si="43">H117/2</f>
        <v>57.5</v>
      </c>
      <c r="I115" s="344"/>
      <c r="J115" s="455"/>
    </row>
    <row r="116" spans="1:10" x14ac:dyDescent="0.25">
      <c r="A116" s="434"/>
      <c r="B116" s="341"/>
      <c r="C116" s="341"/>
      <c r="D116" s="341"/>
      <c r="E116" s="285"/>
      <c r="F116" s="285"/>
      <c r="G116" s="7" t="s">
        <v>153</v>
      </c>
      <c r="H116" s="63">
        <f t="shared" ref="H116" si="44">H117/2</f>
        <v>57.5</v>
      </c>
      <c r="I116" s="344"/>
      <c r="J116" s="455"/>
    </row>
    <row r="117" spans="1:10" x14ac:dyDescent="0.25">
      <c r="A117" s="434"/>
      <c r="B117" s="341"/>
      <c r="C117" s="341"/>
      <c r="D117" s="341"/>
      <c r="E117" s="285"/>
      <c r="F117" s="285"/>
      <c r="G117" s="119" t="s">
        <v>40</v>
      </c>
      <c r="H117" s="63">
        <f>H107</f>
        <v>115</v>
      </c>
      <c r="I117" s="344"/>
      <c r="J117" s="455"/>
    </row>
    <row r="118" spans="1:10" x14ac:dyDescent="0.25">
      <c r="A118" s="434"/>
      <c r="B118" s="341"/>
      <c r="C118" s="341"/>
      <c r="D118" s="341"/>
      <c r="E118" s="285"/>
      <c r="F118" s="285"/>
      <c r="G118" s="119" t="s">
        <v>39</v>
      </c>
      <c r="H118" s="63">
        <f>H108</f>
        <v>143</v>
      </c>
      <c r="I118" s="344"/>
      <c r="J118" s="455"/>
    </row>
    <row r="119" spans="1:10" ht="15.75" thickBot="1" x14ac:dyDescent="0.3">
      <c r="A119" s="434"/>
      <c r="B119" s="341"/>
      <c r="C119" s="341"/>
      <c r="D119" s="341"/>
      <c r="E119" s="439"/>
      <c r="F119" s="439"/>
      <c r="G119" s="122" t="s">
        <v>41</v>
      </c>
      <c r="H119" s="65">
        <f t="shared" ref="H119" si="45">H117*0.95</f>
        <v>109.25</v>
      </c>
      <c r="I119" s="344"/>
      <c r="J119" s="455"/>
    </row>
    <row r="120" spans="1:10" x14ac:dyDescent="0.25">
      <c r="A120" s="434"/>
      <c r="B120" s="437"/>
      <c r="C120" s="437"/>
      <c r="D120" s="437"/>
      <c r="E120" s="451">
        <f>F115+1</f>
        <v>43100</v>
      </c>
      <c r="F120" s="451">
        <v>43100</v>
      </c>
      <c r="G120" s="50" t="s">
        <v>154</v>
      </c>
      <c r="H120" s="66">
        <f t="shared" ref="H120" si="46">H122/2</f>
        <v>73.25</v>
      </c>
      <c r="I120" s="448"/>
      <c r="J120" s="455"/>
    </row>
    <row r="121" spans="1:10" x14ac:dyDescent="0.25">
      <c r="A121" s="434"/>
      <c r="B121" s="437"/>
      <c r="C121" s="437"/>
      <c r="D121" s="437"/>
      <c r="E121" s="285"/>
      <c r="F121" s="285"/>
      <c r="G121" s="7" t="s">
        <v>153</v>
      </c>
      <c r="H121" s="63">
        <f t="shared" ref="H121" si="47">H122/2</f>
        <v>73.25</v>
      </c>
      <c r="I121" s="448"/>
      <c r="J121" s="455"/>
    </row>
    <row r="122" spans="1:10" x14ac:dyDescent="0.25">
      <c r="A122" s="434"/>
      <c r="B122" s="437"/>
      <c r="C122" s="437"/>
      <c r="D122" s="437"/>
      <c r="E122" s="285"/>
      <c r="F122" s="285"/>
      <c r="G122" s="119" t="s">
        <v>40</v>
      </c>
      <c r="H122" s="63">
        <f>H112</f>
        <v>146.5</v>
      </c>
      <c r="I122" s="448"/>
      <c r="J122" s="455"/>
    </row>
    <row r="123" spans="1:10" x14ac:dyDescent="0.25">
      <c r="A123" s="434"/>
      <c r="B123" s="437"/>
      <c r="C123" s="437"/>
      <c r="D123" s="437"/>
      <c r="E123" s="285"/>
      <c r="F123" s="285"/>
      <c r="G123" s="119" t="s">
        <v>39</v>
      </c>
      <c r="H123" s="63">
        <f>H113</f>
        <v>174.5</v>
      </c>
      <c r="I123" s="448"/>
      <c r="J123" s="455"/>
    </row>
    <row r="124" spans="1:10" ht="15.75" thickBot="1" x14ac:dyDescent="0.3">
      <c r="A124" s="434"/>
      <c r="B124" s="437"/>
      <c r="C124" s="437"/>
      <c r="D124" s="437"/>
      <c r="E124" s="439"/>
      <c r="F124" s="439"/>
      <c r="G124" s="122" t="s">
        <v>41</v>
      </c>
      <c r="H124" s="65">
        <f t="shared" ref="H124" si="48">H122*0.95</f>
        <v>139.17499999999998</v>
      </c>
      <c r="I124" s="448"/>
      <c r="J124" s="455"/>
    </row>
    <row r="125" spans="1:10" x14ac:dyDescent="0.25">
      <c r="A125" s="434"/>
      <c r="B125" s="341"/>
      <c r="C125" s="341"/>
      <c r="D125" s="341"/>
      <c r="E125" s="451">
        <f>F120+1</f>
        <v>43101</v>
      </c>
      <c r="F125" s="451">
        <v>43102</v>
      </c>
      <c r="G125" s="50" t="s">
        <v>154</v>
      </c>
      <c r="H125" s="66">
        <f t="shared" ref="H125" si="49">H127/2</f>
        <v>57.5</v>
      </c>
      <c r="I125" s="344"/>
      <c r="J125" s="455"/>
    </row>
    <row r="126" spans="1:10" x14ac:dyDescent="0.25">
      <c r="A126" s="434"/>
      <c r="B126" s="341"/>
      <c r="C126" s="341"/>
      <c r="D126" s="341"/>
      <c r="E126" s="285"/>
      <c r="F126" s="285"/>
      <c r="G126" s="7" t="s">
        <v>153</v>
      </c>
      <c r="H126" s="63">
        <f t="shared" ref="H126" si="50">H127/2</f>
        <v>57.5</v>
      </c>
      <c r="I126" s="344"/>
      <c r="J126" s="455"/>
    </row>
    <row r="127" spans="1:10" x14ac:dyDescent="0.25">
      <c r="A127" s="434"/>
      <c r="B127" s="341"/>
      <c r="C127" s="341"/>
      <c r="D127" s="341"/>
      <c r="E127" s="285"/>
      <c r="F127" s="285"/>
      <c r="G127" s="119" t="s">
        <v>40</v>
      </c>
      <c r="H127" s="63">
        <f>H117</f>
        <v>115</v>
      </c>
      <c r="I127" s="344"/>
      <c r="J127" s="455"/>
    </row>
    <row r="128" spans="1:10" x14ac:dyDescent="0.25">
      <c r="A128" s="434"/>
      <c r="B128" s="341"/>
      <c r="C128" s="341"/>
      <c r="D128" s="341"/>
      <c r="E128" s="285"/>
      <c r="F128" s="285"/>
      <c r="G128" s="119" t="s">
        <v>39</v>
      </c>
      <c r="H128" s="63">
        <f>H118</f>
        <v>143</v>
      </c>
      <c r="I128" s="344"/>
      <c r="J128" s="455"/>
    </row>
    <row r="129" spans="1:10" ht="15.75" thickBot="1" x14ac:dyDescent="0.3">
      <c r="A129" s="434"/>
      <c r="B129" s="341"/>
      <c r="C129" s="341"/>
      <c r="D129" s="341"/>
      <c r="E129" s="439"/>
      <c r="F129" s="439"/>
      <c r="G129" s="122" t="s">
        <v>41</v>
      </c>
      <c r="H129" s="65">
        <f t="shared" ref="H129" si="51">H127*0.95</f>
        <v>109.25</v>
      </c>
      <c r="I129" s="344"/>
      <c r="J129" s="455"/>
    </row>
    <row r="130" spans="1:10" x14ac:dyDescent="0.25">
      <c r="A130" s="434"/>
      <c r="B130" s="341"/>
      <c r="C130" s="341"/>
      <c r="D130" s="341"/>
      <c r="E130" s="451">
        <f>F125+1</f>
        <v>43103</v>
      </c>
      <c r="F130" s="451">
        <v>43131</v>
      </c>
      <c r="G130" s="50" t="s">
        <v>154</v>
      </c>
      <c r="H130" s="66">
        <f t="shared" ref="H130" si="52">H132/2</f>
        <v>33.5</v>
      </c>
      <c r="I130" s="344"/>
      <c r="J130" s="455"/>
    </row>
    <row r="131" spans="1:10" x14ac:dyDescent="0.25">
      <c r="A131" s="434"/>
      <c r="B131" s="341"/>
      <c r="C131" s="341"/>
      <c r="D131" s="341"/>
      <c r="E131" s="285"/>
      <c r="F131" s="285"/>
      <c r="G131" s="7" t="s">
        <v>153</v>
      </c>
      <c r="H131" s="63">
        <f t="shared" ref="H131" si="53">H132/2</f>
        <v>33.5</v>
      </c>
      <c r="I131" s="344"/>
      <c r="J131" s="455"/>
    </row>
    <row r="132" spans="1:10" x14ac:dyDescent="0.25">
      <c r="A132" s="434"/>
      <c r="B132" s="341"/>
      <c r="C132" s="341"/>
      <c r="D132" s="341"/>
      <c r="E132" s="285"/>
      <c r="F132" s="285"/>
      <c r="G132" s="119" t="s">
        <v>40</v>
      </c>
      <c r="H132" s="63">
        <v>67</v>
      </c>
      <c r="I132" s="344"/>
      <c r="J132" s="455"/>
    </row>
    <row r="133" spans="1:10" x14ac:dyDescent="0.25">
      <c r="A133" s="434"/>
      <c r="B133" s="341"/>
      <c r="C133" s="341"/>
      <c r="D133" s="341"/>
      <c r="E133" s="285"/>
      <c r="F133" s="285"/>
      <c r="G133" s="119" t="s">
        <v>39</v>
      </c>
      <c r="H133" s="63">
        <v>84</v>
      </c>
      <c r="I133" s="344"/>
      <c r="J133" s="455"/>
    </row>
    <row r="134" spans="1:10" ht="15.75" thickBot="1" x14ac:dyDescent="0.3">
      <c r="A134" s="434"/>
      <c r="B134" s="341"/>
      <c r="C134" s="341"/>
      <c r="D134" s="341"/>
      <c r="E134" s="439"/>
      <c r="F134" s="439"/>
      <c r="G134" s="122" t="s">
        <v>41</v>
      </c>
      <c r="H134" s="65">
        <f t="shared" ref="H134" si="54">H132*0.95</f>
        <v>63.65</v>
      </c>
      <c r="I134" s="344"/>
      <c r="J134" s="455"/>
    </row>
    <row r="135" spans="1:10" x14ac:dyDescent="0.25">
      <c r="A135" s="434"/>
      <c r="B135" s="437"/>
      <c r="C135" s="437"/>
      <c r="D135" s="437"/>
      <c r="E135" s="451">
        <f>F130+1</f>
        <v>43132</v>
      </c>
      <c r="F135" s="451">
        <v>43190</v>
      </c>
      <c r="G135" s="50" t="s">
        <v>154</v>
      </c>
      <c r="H135" s="66">
        <f t="shared" ref="H135" si="55">H137/2</f>
        <v>37.5</v>
      </c>
      <c r="I135" s="448"/>
      <c r="J135" s="455"/>
    </row>
    <row r="136" spans="1:10" x14ac:dyDescent="0.25">
      <c r="A136" s="434"/>
      <c r="B136" s="437"/>
      <c r="C136" s="437"/>
      <c r="D136" s="437"/>
      <c r="E136" s="285"/>
      <c r="F136" s="285"/>
      <c r="G136" s="7" t="s">
        <v>153</v>
      </c>
      <c r="H136" s="63">
        <f t="shared" ref="H136" si="56">H137/2</f>
        <v>37.5</v>
      </c>
      <c r="I136" s="448"/>
      <c r="J136" s="455"/>
    </row>
    <row r="137" spans="1:10" x14ac:dyDescent="0.25">
      <c r="A137" s="434"/>
      <c r="B137" s="437"/>
      <c r="C137" s="437"/>
      <c r="D137" s="437"/>
      <c r="E137" s="285"/>
      <c r="F137" s="285"/>
      <c r="G137" s="119" t="s">
        <v>40</v>
      </c>
      <c r="H137" s="63">
        <v>75</v>
      </c>
      <c r="I137" s="448"/>
      <c r="J137" s="455"/>
    </row>
    <row r="138" spans="1:10" x14ac:dyDescent="0.25">
      <c r="A138" s="434"/>
      <c r="B138" s="437"/>
      <c r="C138" s="437"/>
      <c r="D138" s="437"/>
      <c r="E138" s="285"/>
      <c r="F138" s="285"/>
      <c r="G138" s="119" t="s">
        <v>39</v>
      </c>
      <c r="H138" s="63">
        <v>97</v>
      </c>
      <c r="I138" s="448"/>
      <c r="J138" s="455"/>
    </row>
    <row r="139" spans="1:10" ht="15.75" thickBot="1" x14ac:dyDescent="0.3">
      <c r="A139" s="434"/>
      <c r="B139" s="437"/>
      <c r="C139" s="437"/>
      <c r="D139" s="437"/>
      <c r="E139" s="439"/>
      <c r="F139" s="439"/>
      <c r="G139" s="122" t="s">
        <v>41</v>
      </c>
      <c r="H139" s="65">
        <f t="shared" ref="H139" si="57">H137*0.95</f>
        <v>71.25</v>
      </c>
      <c r="I139" s="448"/>
      <c r="J139" s="455"/>
    </row>
    <row r="140" spans="1:10" x14ac:dyDescent="0.25">
      <c r="A140" s="434"/>
      <c r="B140" s="437"/>
      <c r="C140" s="437"/>
      <c r="D140" s="437"/>
      <c r="E140" s="451">
        <f>F135+1</f>
        <v>43191</v>
      </c>
      <c r="F140" s="451">
        <v>43220</v>
      </c>
      <c r="G140" s="50" t="s">
        <v>154</v>
      </c>
      <c r="H140" s="66">
        <f t="shared" ref="H140" si="58">H142/2</f>
        <v>33.5</v>
      </c>
      <c r="I140" s="448"/>
      <c r="J140" s="455"/>
    </row>
    <row r="141" spans="1:10" x14ac:dyDescent="0.25">
      <c r="A141" s="434"/>
      <c r="B141" s="437"/>
      <c r="C141" s="437"/>
      <c r="D141" s="437"/>
      <c r="E141" s="285"/>
      <c r="F141" s="285"/>
      <c r="G141" s="7" t="s">
        <v>153</v>
      </c>
      <c r="H141" s="63">
        <f t="shared" ref="H141" si="59">H142/2</f>
        <v>33.5</v>
      </c>
      <c r="I141" s="448"/>
      <c r="J141" s="455"/>
    </row>
    <row r="142" spans="1:10" x14ac:dyDescent="0.25">
      <c r="A142" s="434"/>
      <c r="B142" s="437"/>
      <c r="C142" s="437"/>
      <c r="D142" s="437"/>
      <c r="E142" s="285"/>
      <c r="F142" s="285"/>
      <c r="G142" s="119" t="s">
        <v>40</v>
      </c>
      <c r="H142" s="63">
        <f>H132</f>
        <v>67</v>
      </c>
      <c r="I142" s="448"/>
      <c r="J142" s="455"/>
    </row>
    <row r="143" spans="1:10" x14ac:dyDescent="0.25">
      <c r="A143" s="434"/>
      <c r="B143" s="437"/>
      <c r="C143" s="437"/>
      <c r="D143" s="437"/>
      <c r="E143" s="285"/>
      <c r="F143" s="285"/>
      <c r="G143" s="119" t="s">
        <v>39</v>
      </c>
      <c r="H143" s="63">
        <f>H133</f>
        <v>84</v>
      </c>
      <c r="I143" s="448"/>
      <c r="J143" s="455"/>
    </row>
    <row r="144" spans="1:10" ht="15.75" thickBot="1" x14ac:dyDescent="0.3">
      <c r="A144" s="434"/>
      <c r="B144" s="437"/>
      <c r="C144" s="437"/>
      <c r="D144" s="437"/>
      <c r="E144" s="439"/>
      <c r="F144" s="439"/>
      <c r="G144" s="122" t="s">
        <v>41</v>
      </c>
      <c r="H144" s="65">
        <f t="shared" ref="H144" si="60">H142*0.95</f>
        <v>63.65</v>
      </c>
      <c r="I144" s="448"/>
      <c r="J144" s="455"/>
    </row>
    <row r="145" spans="1:10" x14ac:dyDescent="0.25">
      <c r="A145" s="434"/>
      <c r="B145" s="437"/>
      <c r="C145" s="437"/>
      <c r="D145" s="437" t="s">
        <v>42</v>
      </c>
      <c r="E145" s="298">
        <v>43040</v>
      </c>
      <c r="F145" s="298">
        <v>43090</v>
      </c>
      <c r="G145" s="11" t="s">
        <v>154</v>
      </c>
      <c r="H145" s="66">
        <f>H147/2</f>
        <v>41.125</v>
      </c>
      <c r="I145" s="448"/>
      <c r="J145" s="455"/>
    </row>
    <row r="146" spans="1:10" x14ac:dyDescent="0.25">
      <c r="A146" s="434"/>
      <c r="B146" s="437"/>
      <c r="C146" s="437"/>
      <c r="D146" s="437"/>
      <c r="E146" s="285"/>
      <c r="F146" s="285"/>
      <c r="G146" s="7" t="s">
        <v>153</v>
      </c>
      <c r="H146" s="63">
        <f>H147/2</f>
        <v>41.125</v>
      </c>
      <c r="I146" s="448"/>
      <c r="J146" s="455"/>
    </row>
    <row r="147" spans="1:10" x14ac:dyDescent="0.25">
      <c r="A147" s="434"/>
      <c r="B147" s="437"/>
      <c r="C147" s="437"/>
      <c r="D147" s="437"/>
      <c r="E147" s="285"/>
      <c r="F147" s="285"/>
      <c r="G147" s="229" t="s">
        <v>40</v>
      </c>
      <c r="H147" s="63">
        <v>82.25</v>
      </c>
      <c r="I147" s="448"/>
      <c r="J147" s="455"/>
    </row>
    <row r="148" spans="1:10" x14ac:dyDescent="0.25">
      <c r="A148" s="434"/>
      <c r="B148" s="437"/>
      <c r="C148" s="437"/>
      <c r="D148" s="437"/>
      <c r="E148" s="285"/>
      <c r="F148" s="285"/>
      <c r="G148" s="229" t="s">
        <v>39</v>
      </c>
      <c r="H148" s="63">
        <v>100.75</v>
      </c>
      <c r="I148" s="448"/>
      <c r="J148" s="455"/>
    </row>
    <row r="149" spans="1:10" ht="15.75" thickBot="1" x14ac:dyDescent="0.3">
      <c r="A149" s="434"/>
      <c r="B149" s="437"/>
      <c r="C149" s="437"/>
      <c r="D149" s="437"/>
      <c r="E149" s="439"/>
      <c r="F149" s="439"/>
      <c r="G149" s="231" t="s">
        <v>41</v>
      </c>
      <c r="H149" s="65">
        <f>H147*0.95</f>
        <v>78.137500000000003</v>
      </c>
      <c r="I149" s="448"/>
      <c r="J149" s="455"/>
    </row>
    <row r="150" spans="1:10" x14ac:dyDescent="0.25">
      <c r="A150" s="434"/>
      <c r="B150" s="341"/>
      <c r="C150" s="341"/>
      <c r="D150" s="341"/>
      <c r="E150" s="451">
        <f>F145+1</f>
        <v>43091</v>
      </c>
      <c r="F150" s="451">
        <v>43092</v>
      </c>
      <c r="G150" s="50" t="s">
        <v>154</v>
      </c>
      <c r="H150" s="66">
        <f t="shared" ref="H150" si="61">H152/2</f>
        <v>69.125</v>
      </c>
      <c r="I150" s="344"/>
      <c r="J150" s="455"/>
    </row>
    <row r="151" spans="1:10" x14ac:dyDescent="0.25">
      <c r="A151" s="434"/>
      <c r="B151" s="341"/>
      <c r="C151" s="341"/>
      <c r="D151" s="341"/>
      <c r="E151" s="285"/>
      <c r="F151" s="285"/>
      <c r="G151" s="7" t="s">
        <v>153</v>
      </c>
      <c r="H151" s="63">
        <f t="shared" ref="H151" si="62">H152/2</f>
        <v>69.125</v>
      </c>
      <c r="I151" s="344"/>
      <c r="J151" s="455"/>
    </row>
    <row r="152" spans="1:10" x14ac:dyDescent="0.25">
      <c r="A152" s="434"/>
      <c r="B152" s="341"/>
      <c r="C152" s="341"/>
      <c r="D152" s="341"/>
      <c r="E152" s="285"/>
      <c r="F152" s="285"/>
      <c r="G152" s="229" t="s">
        <v>40</v>
      </c>
      <c r="H152" s="63">
        <v>138.25</v>
      </c>
      <c r="I152" s="344"/>
      <c r="J152" s="455"/>
    </row>
    <row r="153" spans="1:10" x14ac:dyDescent="0.25">
      <c r="A153" s="434"/>
      <c r="B153" s="341"/>
      <c r="C153" s="341"/>
      <c r="D153" s="341"/>
      <c r="E153" s="285"/>
      <c r="F153" s="285"/>
      <c r="G153" s="229" t="s">
        <v>39</v>
      </c>
      <c r="H153" s="63">
        <v>166.25</v>
      </c>
      <c r="I153" s="344"/>
      <c r="J153" s="455"/>
    </row>
    <row r="154" spans="1:10" ht="15.75" thickBot="1" x14ac:dyDescent="0.3">
      <c r="A154" s="434"/>
      <c r="B154" s="341"/>
      <c r="C154" s="341"/>
      <c r="D154" s="341"/>
      <c r="E154" s="439"/>
      <c r="F154" s="439"/>
      <c r="G154" s="231" t="s">
        <v>41</v>
      </c>
      <c r="H154" s="65">
        <f t="shared" ref="H154" si="63">H152*0.95</f>
        <v>131.33750000000001</v>
      </c>
      <c r="I154" s="344"/>
      <c r="J154" s="455"/>
    </row>
    <row r="155" spans="1:10" x14ac:dyDescent="0.25">
      <c r="A155" s="434"/>
      <c r="B155" s="341"/>
      <c r="C155" s="341"/>
      <c r="D155" s="341"/>
      <c r="E155" s="451">
        <f>F150+1</f>
        <v>43093</v>
      </c>
      <c r="F155" s="451">
        <v>43094</v>
      </c>
      <c r="G155" s="50" t="s">
        <v>154</v>
      </c>
      <c r="H155" s="66">
        <f t="shared" ref="H155" si="64">H157/2</f>
        <v>84.875</v>
      </c>
      <c r="I155" s="344"/>
      <c r="J155" s="455"/>
    </row>
    <row r="156" spans="1:10" x14ac:dyDescent="0.25">
      <c r="A156" s="434"/>
      <c r="B156" s="341"/>
      <c r="C156" s="341"/>
      <c r="D156" s="341"/>
      <c r="E156" s="285"/>
      <c r="F156" s="285"/>
      <c r="G156" s="7" t="s">
        <v>153</v>
      </c>
      <c r="H156" s="63">
        <f t="shared" ref="H156" si="65">H157/2</f>
        <v>84.875</v>
      </c>
      <c r="I156" s="344"/>
      <c r="J156" s="455"/>
    </row>
    <row r="157" spans="1:10" x14ac:dyDescent="0.25">
      <c r="A157" s="434"/>
      <c r="B157" s="341"/>
      <c r="C157" s="341"/>
      <c r="D157" s="341"/>
      <c r="E157" s="285"/>
      <c r="F157" s="285"/>
      <c r="G157" s="229" t="s">
        <v>40</v>
      </c>
      <c r="H157" s="63">
        <f>H152+31.5</f>
        <v>169.75</v>
      </c>
      <c r="I157" s="344"/>
      <c r="J157" s="455"/>
    </row>
    <row r="158" spans="1:10" x14ac:dyDescent="0.25">
      <c r="A158" s="434"/>
      <c r="B158" s="341"/>
      <c r="C158" s="341"/>
      <c r="D158" s="341"/>
      <c r="E158" s="285"/>
      <c r="F158" s="285"/>
      <c r="G158" s="229" t="s">
        <v>39</v>
      </c>
      <c r="H158" s="63">
        <f>H153+31.5</f>
        <v>197.75</v>
      </c>
      <c r="I158" s="344"/>
      <c r="J158" s="455"/>
    </row>
    <row r="159" spans="1:10" ht="15.75" thickBot="1" x14ac:dyDescent="0.3">
      <c r="A159" s="434"/>
      <c r="B159" s="341"/>
      <c r="C159" s="341"/>
      <c r="D159" s="341"/>
      <c r="E159" s="439"/>
      <c r="F159" s="439"/>
      <c r="G159" s="231" t="s">
        <v>41</v>
      </c>
      <c r="H159" s="65">
        <f t="shared" ref="H159" si="66">H157*0.95</f>
        <v>161.26249999999999</v>
      </c>
      <c r="I159" s="344"/>
      <c r="J159" s="455"/>
    </row>
    <row r="160" spans="1:10" x14ac:dyDescent="0.25">
      <c r="A160" s="434"/>
      <c r="B160" s="341"/>
      <c r="C160" s="341"/>
      <c r="D160" s="341"/>
      <c r="E160" s="451">
        <f>F155+1</f>
        <v>43095</v>
      </c>
      <c r="F160" s="451">
        <v>43099</v>
      </c>
      <c r="G160" s="50" t="s">
        <v>154</v>
      </c>
      <c r="H160" s="66">
        <f t="shared" ref="H160" si="67">H162/2</f>
        <v>69.125</v>
      </c>
      <c r="I160" s="344"/>
      <c r="J160" s="455"/>
    </row>
    <row r="161" spans="1:10" x14ac:dyDescent="0.25">
      <c r="A161" s="434"/>
      <c r="B161" s="341"/>
      <c r="C161" s="341"/>
      <c r="D161" s="341"/>
      <c r="E161" s="285"/>
      <c r="F161" s="285"/>
      <c r="G161" s="7" t="s">
        <v>153</v>
      </c>
      <c r="H161" s="63">
        <f t="shared" ref="H161" si="68">H162/2</f>
        <v>69.125</v>
      </c>
      <c r="I161" s="344"/>
      <c r="J161" s="455"/>
    </row>
    <row r="162" spans="1:10" x14ac:dyDescent="0.25">
      <c r="A162" s="434"/>
      <c r="B162" s="341"/>
      <c r="C162" s="341"/>
      <c r="D162" s="341"/>
      <c r="E162" s="285"/>
      <c r="F162" s="285"/>
      <c r="G162" s="229" t="s">
        <v>40</v>
      </c>
      <c r="H162" s="63">
        <f>H152</f>
        <v>138.25</v>
      </c>
      <c r="I162" s="344"/>
      <c r="J162" s="455"/>
    </row>
    <row r="163" spans="1:10" x14ac:dyDescent="0.25">
      <c r="A163" s="434"/>
      <c r="B163" s="341"/>
      <c r="C163" s="341"/>
      <c r="D163" s="341"/>
      <c r="E163" s="285"/>
      <c r="F163" s="285"/>
      <c r="G163" s="229" t="s">
        <v>39</v>
      </c>
      <c r="H163" s="63">
        <f>H153</f>
        <v>166.25</v>
      </c>
      <c r="I163" s="344"/>
      <c r="J163" s="455"/>
    </row>
    <row r="164" spans="1:10" ht="15.75" thickBot="1" x14ac:dyDescent="0.3">
      <c r="A164" s="434"/>
      <c r="B164" s="341"/>
      <c r="C164" s="341"/>
      <c r="D164" s="341"/>
      <c r="E164" s="439"/>
      <c r="F164" s="439"/>
      <c r="G164" s="231" t="s">
        <v>41</v>
      </c>
      <c r="H164" s="65">
        <f t="shared" ref="H164" si="69">H162*0.95</f>
        <v>131.33750000000001</v>
      </c>
      <c r="I164" s="344"/>
      <c r="J164" s="455"/>
    </row>
    <row r="165" spans="1:10" x14ac:dyDescent="0.25">
      <c r="A165" s="434"/>
      <c r="B165" s="341"/>
      <c r="C165" s="341"/>
      <c r="D165" s="341"/>
      <c r="E165" s="451">
        <f>F160+1</f>
        <v>43100</v>
      </c>
      <c r="F165" s="451">
        <v>43100</v>
      </c>
      <c r="G165" s="50" t="s">
        <v>154</v>
      </c>
      <c r="H165" s="66">
        <f t="shared" ref="H165" si="70">H167/2</f>
        <v>84.875</v>
      </c>
      <c r="I165" s="344"/>
      <c r="J165" s="455"/>
    </row>
    <row r="166" spans="1:10" x14ac:dyDescent="0.25">
      <c r="A166" s="434"/>
      <c r="B166" s="341"/>
      <c r="C166" s="341"/>
      <c r="D166" s="341"/>
      <c r="E166" s="285"/>
      <c r="F166" s="285"/>
      <c r="G166" s="7" t="s">
        <v>153</v>
      </c>
      <c r="H166" s="63">
        <f t="shared" ref="H166" si="71">H167/2</f>
        <v>84.875</v>
      </c>
      <c r="I166" s="344"/>
      <c r="J166" s="455"/>
    </row>
    <row r="167" spans="1:10" x14ac:dyDescent="0.25">
      <c r="A167" s="434"/>
      <c r="B167" s="341"/>
      <c r="C167" s="341"/>
      <c r="D167" s="341"/>
      <c r="E167" s="285"/>
      <c r="F167" s="285"/>
      <c r="G167" s="229" t="s">
        <v>40</v>
      </c>
      <c r="H167" s="63">
        <f>H157</f>
        <v>169.75</v>
      </c>
      <c r="I167" s="344"/>
      <c r="J167" s="455"/>
    </row>
    <row r="168" spans="1:10" x14ac:dyDescent="0.25">
      <c r="A168" s="434"/>
      <c r="B168" s="341"/>
      <c r="C168" s="341"/>
      <c r="D168" s="341"/>
      <c r="E168" s="285"/>
      <c r="F168" s="285"/>
      <c r="G168" s="229" t="s">
        <v>39</v>
      </c>
      <c r="H168" s="63">
        <f>H158</f>
        <v>197.75</v>
      </c>
      <c r="I168" s="344"/>
      <c r="J168" s="455"/>
    </row>
    <row r="169" spans="1:10" ht="15.75" thickBot="1" x14ac:dyDescent="0.3">
      <c r="A169" s="434"/>
      <c r="B169" s="341"/>
      <c r="C169" s="341"/>
      <c r="D169" s="341"/>
      <c r="E169" s="439"/>
      <c r="F169" s="439"/>
      <c r="G169" s="231" t="s">
        <v>41</v>
      </c>
      <c r="H169" s="65">
        <f t="shared" ref="H169" si="72">H167*0.95</f>
        <v>161.26249999999999</v>
      </c>
      <c r="I169" s="344"/>
      <c r="J169" s="455"/>
    </row>
    <row r="170" spans="1:10" x14ac:dyDescent="0.25">
      <c r="A170" s="434"/>
      <c r="B170" s="341"/>
      <c r="C170" s="341"/>
      <c r="D170" s="341"/>
      <c r="E170" s="451">
        <f>F165+1</f>
        <v>43101</v>
      </c>
      <c r="F170" s="451">
        <v>43102</v>
      </c>
      <c r="G170" s="50" t="s">
        <v>154</v>
      </c>
      <c r="H170" s="66">
        <f t="shared" ref="H170" si="73">H172/2</f>
        <v>69.125</v>
      </c>
      <c r="I170" s="344"/>
      <c r="J170" s="455"/>
    </row>
    <row r="171" spans="1:10" x14ac:dyDescent="0.25">
      <c r="A171" s="434"/>
      <c r="B171" s="341"/>
      <c r="C171" s="341"/>
      <c r="D171" s="341"/>
      <c r="E171" s="285"/>
      <c r="F171" s="285"/>
      <c r="G171" s="7" t="s">
        <v>153</v>
      </c>
      <c r="H171" s="63">
        <f t="shared" ref="H171" si="74">H172/2</f>
        <v>69.125</v>
      </c>
      <c r="I171" s="344"/>
      <c r="J171" s="455"/>
    </row>
    <row r="172" spans="1:10" x14ac:dyDescent="0.25">
      <c r="A172" s="434"/>
      <c r="B172" s="341"/>
      <c r="C172" s="341"/>
      <c r="D172" s="341"/>
      <c r="E172" s="285"/>
      <c r="F172" s="285"/>
      <c r="G172" s="229" t="s">
        <v>40</v>
      </c>
      <c r="H172" s="63">
        <f>H162</f>
        <v>138.25</v>
      </c>
      <c r="I172" s="344"/>
      <c r="J172" s="455"/>
    </row>
    <row r="173" spans="1:10" x14ac:dyDescent="0.25">
      <c r="A173" s="434"/>
      <c r="B173" s="341"/>
      <c r="C173" s="341"/>
      <c r="D173" s="341"/>
      <c r="E173" s="285"/>
      <c r="F173" s="285"/>
      <c r="G173" s="229" t="s">
        <v>39</v>
      </c>
      <c r="H173" s="63">
        <f>H163</f>
        <v>166.25</v>
      </c>
      <c r="I173" s="344"/>
      <c r="J173" s="455"/>
    </row>
    <row r="174" spans="1:10" ht="15.75" thickBot="1" x14ac:dyDescent="0.3">
      <c r="A174" s="434"/>
      <c r="B174" s="341"/>
      <c r="C174" s="341"/>
      <c r="D174" s="341"/>
      <c r="E174" s="439"/>
      <c r="F174" s="439"/>
      <c r="G174" s="231" t="s">
        <v>41</v>
      </c>
      <c r="H174" s="65">
        <f t="shared" ref="H174" si="75">H172*0.95</f>
        <v>131.33750000000001</v>
      </c>
      <c r="I174" s="344"/>
      <c r="J174" s="455"/>
    </row>
    <row r="175" spans="1:10" x14ac:dyDescent="0.25">
      <c r="A175" s="434"/>
      <c r="B175" s="437"/>
      <c r="C175" s="437"/>
      <c r="D175" s="437"/>
      <c r="E175" s="451">
        <f>F170+1</f>
        <v>43103</v>
      </c>
      <c r="F175" s="451">
        <v>43131</v>
      </c>
      <c r="G175" s="50" t="s">
        <v>154</v>
      </c>
      <c r="H175" s="66">
        <f t="shared" ref="H175" si="76">H177/2</f>
        <v>45.125</v>
      </c>
      <c r="I175" s="448"/>
      <c r="J175" s="455"/>
    </row>
    <row r="176" spans="1:10" x14ac:dyDescent="0.25">
      <c r="A176" s="434"/>
      <c r="B176" s="437"/>
      <c r="C176" s="437"/>
      <c r="D176" s="437"/>
      <c r="E176" s="285"/>
      <c r="F176" s="285"/>
      <c r="G176" s="7" t="s">
        <v>153</v>
      </c>
      <c r="H176" s="63">
        <f t="shared" ref="H176" si="77">H177/2</f>
        <v>45.125</v>
      </c>
      <c r="I176" s="448"/>
      <c r="J176" s="455"/>
    </row>
    <row r="177" spans="1:10" x14ac:dyDescent="0.25">
      <c r="A177" s="434"/>
      <c r="B177" s="437"/>
      <c r="C177" s="437"/>
      <c r="D177" s="437"/>
      <c r="E177" s="285"/>
      <c r="F177" s="285"/>
      <c r="G177" s="229" t="s">
        <v>40</v>
      </c>
      <c r="H177" s="63">
        <v>90.25</v>
      </c>
      <c r="I177" s="448"/>
      <c r="J177" s="455"/>
    </row>
    <row r="178" spans="1:10" x14ac:dyDescent="0.25">
      <c r="A178" s="434"/>
      <c r="B178" s="437"/>
      <c r="C178" s="437"/>
      <c r="D178" s="437"/>
      <c r="E178" s="285"/>
      <c r="F178" s="285"/>
      <c r="G178" s="229" t="s">
        <v>39</v>
      </c>
      <c r="H178" s="63">
        <v>107.25</v>
      </c>
      <c r="I178" s="448"/>
      <c r="J178" s="455"/>
    </row>
    <row r="179" spans="1:10" ht="15.75" thickBot="1" x14ac:dyDescent="0.3">
      <c r="A179" s="434"/>
      <c r="B179" s="437"/>
      <c r="C179" s="437"/>
      <c r="D179" s="437"/>
      <c r="E179" s="439"/>
      <c r="F179" s="439"/>
      <c r="G179" s="231" t="s">
        <v>41</v>
      </c>
      <c r="H179" s="65">
        <f t="shared" ref="H179" si="78">H177*0.95</f>
        <v>85.737499999999997</v>
      </c>
      <c r="I179" s="448"/>
      <c r="J179" s="455"/>
    </row>
    <row r="180" spans="1:10" x14ac:dyDescent="0.25">
      <c r="A180" s="434"/>
      <c r="B180" s="437"/>
      <c r="C180" s="437"/>
      <c r="D180" s="437"/>
      <c r="E180" s="451">
        <f>F175+1</f>
        <v>43132</v>
      </c>
      <c r="F180" s="451">
        <v>43190</v>
      </c>
      <c r="G180" s="50" t="s">
        <v>154</v>
      </c>
      <c r="H180" s="66">
        <f t="shared" ref="H180" si="79">H182/2</f>
        <v>49.125</v>
      </c>
      <c r="I180" s="448"/>
      <c r="J180" s="455"/>
    </row>
    <row r="181" spans="1:10" x14ac:dyDescent="0.25">
      <c r="A181" s="434"/>
      <c r="B181" s="437"/>
      <c r="C181" s="437"/>
      <c r="D181" s="437"/>
      <c r="E181" s="285"/>
      <c r="F181" s="285"/>
      <c r="G181" s="7" t="s">
        <v>153</v>
      </c>
      <c r="H181" s="63">
        <f t="shared" ref="H181" si="80">H182/2</f>
        <v>49.125</v>
      </c>
      <c r="I181" s="448"/>
      <c r="J181" s="455"/>
    </row>
    <row r="182" spans="1:10" x14ac:dyDescent="0.25">
      <c r="A182" s="434"/>
      <c r="B182" s="437"/>
      <c r="C182" s="437"/>
      <c r="D182" s="437"/>
      <c r="E182" s="285"/>
      <c r="F182" s="285"/>
      <c r="G182" s="229" t="s">
        <v>40</v>
      </c>
      <c r="H182" s="63">
        <v>98.25</v>
      </c>
      <c r="I182" s="448"/>
      <c r="J182" s="455"/>
    </row>
    <row r="183" spans="1:10" x14ac:dyDescent="0.25">
      <c r="A183" s="434"/>
      <c r="B183" s="437"/>
      <c r="C183" s="437"/>
      <c r="D183" s="437"/>
      <c r="E183" s="285"/>
      <c r="F183" s="285"/>
      <c r="G183" s="229" t="s">
        <v>39</v>
      </c>
      <c r="H183" s="63">
        <v>120.25</v>
      </c>
      <c r="I183" s="448"/>
      <c r="J183" s="455"/>
    </row>
    <row r="184" spans="1:10" ht="15.75" thickBot="1" x14ac:dyDescent="0.3">
      <c r="A184" s="434"/>
      <c r="B184" s="437"/>
      <c r="C184" s="437"/>
      <c r="D184" s="437"/>
      <c r="E184" s="439"/>
      <c r="F184" s="439"/>
      <c r="G184" s="231" t="s">
        <v>41</v>
      </c>
      <c r="H184" s="65">
        <f t="shared" ref="H184" si="81">H182*0.95</f>
        <v>93.337499999999991</v>
      </c>
      <c r="I184" s="448"/>
      <c r="J184" s="455"/>
    </row>
    <row r="185" spans="1:10" x14ac:dyDescent="0.25">
      <c r="A185" s="434"/>
      <c r="B185" s="437"/>
      <c r="C185" s="437"/>
      <c r="D185" s="437"/>
      <c r="E185" s="451">
        <f>F180+1</f>
        <v>43191</v>
      </c>
      <c r="F185" s="451">
        <v>43220</v>
      </c>
      <c r="G185" s="50" t="s">
        <v>154</v>
      </c>
      <c r="H185" s="66">
        <f t="shared" ref="H185" si="82">H187/2</f>
        <v>45.125</v>
      </c>
      <c r="I185" s="448"/>
      <c r="J185" s="455"/>
    </row>
    <row r="186" spans="1:10" x14ac:dyDescent="0.25">
      <c r="A186" s="434"/>
      <c r="B186" s="437"/>
      <c r="C186" s="437"/>
      <c r="D186" s="437"/>
      <c r="E186" s="285"/>
      <c r="F186" s="285"/>
      <c r="G186" s="7" t="s">
        <v>153</v>
      </c>
      <c r="H186" s="63">
        <f t="shared" ref="H186" si="83">H187/2</f>
        <v>45.125</v>
      </c>
      <c r="I186" s="448"/>
      <c r="J186" s="455"/>
    </row>
    <row r="187" spans="1:10" x14ac:dyDescent="0.25">
      <c r="A187" s="434"/>
      <c r="B187" s="437"/>
      <c r="C187" s="437"/>
      <c r="D187" s="437"/>
      <c r="E187" s="285"/>
      <c r="F187" s="285"/>
      <c r="G187" s="229" t="s">
        <v>40</v>
      </c>
      <c r="H187" s="63">
        <f>H177</f>
        <v>90.25</v>
      </c>
      <c r="I187" s="448"/>
      <c r="J187" s="455"/>
    </row>
    <row r="188" spans="1:10" x14ac:dyDescent="0.25">
      <c r="A188" s="434"/>
      <c r="B188" s="437"/>
      <c r="C188" s="437"/>
      <c r="D188" s="437"/>
      <c r="E188" s="285"/>
      <c r="F188" s="285"/>
      <c r="G188" s="229" t="s">
        <v>39</v>
      </c>
      <c r="H188" s="63">
        <f>H178</f>
        <v>107.25</v>
      </c>
      <c r="I188" s="448"/>
      <c r="J188" s="455"/>
    </row>
    <row r="189" spans="1:10" ht="15.75" thickBot="1" x14ac:dyDescent="0.3">
      <c r="A189" s="435"/>
      <c r="B189" s="342"/>
      <c r="C189" s="342"/>
      <c r="D189" s="342"/>
      <c r="E189" s="439"/>
      <c r="F189" s="439"/>
      <c r="G189" s="231" t="s">
        <v>41</v>
      </c>
      <c r="H189" s="65">
        <f t="shared" ref="H189" si="84">H187*0.95</f>
        <v>85.737499999999997</v>
      </c>
      <c r="I189" s="345"/>
      <c r="J189" s="456"/>
    </row>
    <row r="190" spans="1:10" x14ac:dyDescent="0.25">
      <c r="A190" s="432" t="s">
        <v>184</v>
      </c>
      <c r="B190" s="339" t="s">
        <v>37</v>
      </c>
      <c r="C190" s="339" t="s">
        <v>191</v>
      </c>
      <c r="D190" s="339" t="s">
        <v>38</v>
      </c>
      <c r="E190" s="298">
        <v>43040</v>
      </c>
      <c r="F190" s="298">
        <v>43090</v>
      </c>
      <c r="G190" s="11" t="s">
        <v>154</v>
      </c>
      <c r="H190" s="66" t="e">
        <f>NA()</f>
        <v>#N/A</v>
      </c>
      <c r="I190" s="346"/>
      <c r="J190" s="453" t="s">
        <v>225</v>
      </c>
    </row>
    <row r="191" spans="1:10" x14ac:dyDescent="0.25">
      <c r="A191" s="433"/>
      <c r="B191" s="436"/>
      <c r="C191" s="436"/>
      <c r="D191" s="436"/>
      <c r="E191" s="285"/>
      <c r="F191" s="285"/>
      <c r="G191" s="7" t="s">
        <v>153</v>
      </c>
      <c r="H191" s="63" t="e">
        <f>NA()</f>
        <v>#N/A</v>
      </c>
      <c r="I191" s="443"/>
      <c r="J191" s="454"/>
    </row>
    <row r="192" spans="1:10" x14ac:dyDescent="0.25">
      <c r="A192" s="434"/>
      <c r="B192" s="437"/>
      <c r="C192" s="437"/>
      <c r="D192" s="437"/>
      <c r="E192" s="285"/>
      <c r="F192" s="285"/>
      <c r="G192" s="55" t="s">
        <v>40</v>
      </c>
      <c r="H192" s="63">
        <v>92</v>
      </c>
      <c r="I192" s="448"/>
      <c r="J192" s="455"/>
    </row>
    <row r="193" spans="1:10" x14ac:dyDescent="0.25">
      <c r="A193" s="434"/>
      <c r="B193" s="437"/>
      <c r="C193" s="437"/>
      <c r="D193" s="437"/>
      <c r="E193" s="285"/>
      <c r="F193" s="285"/>
      <c r="G193" s="55" t="s">
        <v>39</v>
      </c>
      <c r="H193" s="63">
        <v>115</v>
      </c>
      <c r="I193" s="448"/>
      <c r="J193" s="455"/>
    </row>
    <row r="194" spans="1:10" ht="15.75" thickBot="1" x14ac:dyDescent="0.3">
      <c r="A194" s="434"/>
      <c r="B194" s="437"/>
      <c r="C194" s="437"/>
      <c r="D194" s="437"/>
      <c r="E194" s="439"/>
      <c r="F194" s="439"/>
      <c r="G194" s="56" t="s">
        <v>41</v>
      </c>
      <c r="H194" s="65">
        <f>H192*0.95</f>
        <v>87.399999999999991</v>
      </c>
      <c r="I194" s="448"/>
      <c r="J194" s="455"/>
    </row>
    <row r="195" spans="1:10" x14ac:dyDescent="0.25">
      <c r="A195" s="434"/>
      <c r="B195" s="341"/>
      <c r="C195" s="341"/>
      <c r="D195" s="341"/>
      <c r="E195" s="451">
        <f>F190+1</f>
        <v>43091</v>
      </c>
      <c r="F195" s="451">
        <v>43092</v>
      </c>
      <c r="G195" s="50" t="s">
        <v>154</v>
      </c>
      <c r="H195" s="66" t="e">
        <f>NA()</f>
        <v>#N/A</v>
      </c>
      <c r="I195" s="344"/>
      <c r="J195" s="455"/>
    </row>
    <row r="196" spans="1:10" x14ac:dyDescent="0.25">
      <c r="A196" s="434"/>
      <c r="B196" s="341"/>
      <c r="C196" s="341"/>
      <c r="D196" s="341"/>
      <c r="E196" s="285"/>
      <c r="F196" s="285"/>
      <c r="G196" s="7" t="s">
        <v>153</v>
      </c>
      <c r="H196" s="63" t="e">
        <f>NA()</f>
        <v>#N/A</v>
      </c>
      <c r="I196" s="344"/>
      <c r="J196" s="455"/>
    </row>
    <row r="197" spans="1:10" x14ac:dyDescent="0.25">
      <c r="A197" s="434"/>
      <c r="B197" s="341"/>
      <c r="C197" s="341"/>
      <c r="D197" s="341"/>
      <c r="E197" s="285"/>
      <c r="F197" s="285"/>
      <c r="G197" s="119" t="s">
        <v>40</v>
      </c>
      <c r="H197" s="63">
        <v>162</v>
      </c>
      <c r="I197" s="344"/>
      <c r="J197" s="455"/>
    </row>
    <row r="198" spans="1:10" x14ac:dyDescent="0.25">
      <c r="A198" s="434"/>
      <c r="B198" s="341"/>
      <c r="C198" s="341"/>
      <c r="D198" s="341"/>
      <c r="E198" s="285"/>
      <c r="F198" s="285"/>
      <c r="G198" s="119" t="s">
        <v>39</v>
      </c>
      <c r="H198" s="63">
        <v>202.5</v>
      </c>
      <c r="I198" s="344"/>
      <c r="J198" s="455"/>
    </row>
    <row r="199" spans="1:10" ht="15.75" thickBot="1" x14ac:dyDescent="0.3">
      <c r="A199" s="434"/>
      <c r="B199" s="341"/>
      <c r="C199" s="341"/>
      <c r="D199" s="341"/>
      <c r="E199" s="439"/>
      <c r="F199" s="439"/>
      <c r="G199" s="122" t="s">
        <v>41</v>
      </c>
      <c r="H199" s="65">
        <f t="shared" ref="H199" si="85">H197*0.95</f>
        <v>153.9</v>
      </c>
      <c r="I199" s="344"/>
      <c r="J199" s="455"/>
    </row>
    <row r="200" spans="1:10" x14ac:dyDescent="0.25">
      <c r="A200" s="434"/>
      <c r="B200" s="341"/>
      <c r="C200" s="341"/>
      <c r="D200" s="341"/>
      <c r="E200" s="451">
        <f>F195+1</f>
        <v>43093</v>
      </c>
      <c r="F200" s="451">
        <v>43094</v>
      </c>
      <c r="G200" s="50" t="s">
        <v>154</v>
      </c>
      <c r="H200" s="66" t="e">
        <f>NA()</f>
        <v>#N/A</v>
      </c>
      <c r="I200" s="344"/>
      <c r="J200" s="455"/>
    </row>
    <row r="201" spans="1:10" x14ac:dyDescent="0.25">
      <c r="A201" s="434"/>
      <c r="B201" s="341"/>
      <c r="C201" s="341"/>
      <c r="D201" s="341"/>
      <c r="E201" s="285"/>
      <c r="F201" s="285"/>
      <c r="G201" s="7" t="s">
        <v>153</v>
      </c>
      <c r="H201" s="63" t="e">
        <f>NA()</f>
        <v>#N/A</v>
      </c>
      <c r="I201" s="344"/>
      <c r="J201" s="455"/>
    </row>
    <row r="202" spans="1:10" x14ac:dyDescent="0.25">
      <c r="A202" s="434"/>
      <c r="B202" s="341"/>
      <c r="C202" s="341"/>
      <c r="D202" s="341"/>
      <c r="E202" s="285"/>
      <c r="F202" s="285"/>
      <c r="G202" s="119" t="s">
        <v>40</v>
      </c>
      <c r="H202" s="63">
        <f>H197+31.5</f>
        <v>193.5</v>
      </c>
      <c r="I202" s="344"/>
      <c r="J202" s="455"/>
    </row>
    <row r="203" spans="1:10" x14ac:dyDescent="0.25">
      <c r="A203" s="434"/>
      <c r="B203" s="341"/>
      <c r="C203" s="341"/>
      <c r="D203" s="341"/>
      <c r="E203" s="285"/>
      <c r="F203" s="285"/>
      <c r="G203" s="119" t="s">
        <v>39</v>
      </c>
      <c r="H203" s="63">
        <f>H198+31.5</f>
        <v>234</v>
      </c>
      <c r="I203" s="344"/>
      <c r="J203" s="455"/>
    </row>
    <row r="204" spans="1:10" ht="15.75" thickBot="1" x14ac:dyDescent="0.3">
      <c r="A204" s="434"/>
      <c r="B204" s="341"/>
      <c r="C204" s="341"/>
      <c r="D204" s="341"/>
      <c r="E204" s="439"/>
      <c r="F204" s="439"/>
      <c r="G204" s="122" t="s">
        <v>41</v>
      </c>
      <c r="H204" s="65">
        <f t="shared" ref="H204" si="86">H202*0.95</f>
        <v>183.82499999999999</v>
      </c>
      <c r="I204" s="344"/>
      <c r="J204" s="455"/>
    </row>
    <row r="205" spans="1:10" x14ac:dyDescent="0.25">
      <c r="A205" s="434"/>
      <c r="B205" s="341"/>
      <c r="C205" s="341"/>
      <c r="D205" s="341"/>
      <c r="E205" s="451">
        <f>F200+1</f>
        <v>43095</v>
      </c>
      <c r="F205" s="451">
        <v>43099</v>
      </c>
      <c r="G205" s="50" t="s">
        <v>154</v>
      </c>
      <c r="H205" s="66" t="e">
        <f>NA()</f>
        <v>#N/A</v>
      </c>
      <c r="I205" s="344"/>
      <c r="J205" s="455"/>
    </row>
    <row r="206" spans="1:10" x14ac:dyDescent="0.25">
      <c r="A206" s="434"/>
      <c r="B206" s="341"/>
      <c r="C206" s="341"/>
      <c r="D206" s="341"/>
      <c r="E206" s="285"/>
      <c r="F206" s="285"/>
      <c r="G206" s="7" t="s">
        <v>153</v>
      </c>
      <c r="H206" s="63" t="e">
        <f>NA()</f>
        <v>#N/A</v>
      </c>
      <c r="I206" s="344"/>
      <c r="J206" s="455"/>
    </row>
    <row r="207" spans="1:10" x14ac:dyDescent="0.25">
      <c r="A207" s="434"/>
      <c r="B207" s="341"/>
      <c r="C207" s="341"/>
      <c r="D207" s="341"/>
      <c r="E207" s="285"/>
      <c r="F207" s="285"/>
      <c r="G207" s="119" t="s">
        <v>40</v>
      </c>
      <c r="H207" s="63">
        <f>H197</f>
        <v>162</v>
      </c>
      <c r="I207" s="344"/>
      <c r="J207" s="455"/>
    </row>
    <row r="208" spans="1:10" x14ac:dyDescent="0.25">
      <c r="A208" s="434"/>
      <c r="B208" s="341"/>
      <c r="C208" s="341"/>
      <c r="D208" s="341"/>
      <c r="E208" s="285"/>
      <c r="F208" s="285"/>
      <c r="G208" s="119" t="s">
        <v>39</v>
      </c>
      <c r="H208" s="63">
        <f>H198</f>
        <v>202.5</v>
      </c>
      <c r="I208" s="344"/>
      <c r="J208" s="455"/>
    </row>
    <row r="209" spans="1:10" ht="15.75" thickBot="1" x14ac:dyDescent="0.3">
      <c r="A209" s="434"/>
      <c r="B209" s="341"/>
      <c r="C209" s="341"/>
      <c r="D209" s="341"/>
      <c r="E209" s="439"/>
      <c r="F209" s="439"/>
      <c r="G209" s="122" t="s">
        <v>41</v>
      </c>
      <c r="H209" s="65">
        <f t="shared" ref="H209" si="87">H207*0.95</f>
        <v>153.9</v>
      </c>
      <c r="I209" s="344"/>
      <c r="J209" s="455"/>
    </row>
    <row r="210" spans="1:10" x14ac:dyDescent="0.25">
      <c r="A210" s="434"/>
      <c r="B210" s="437"/>
      <c r="C210" s="437"/>
      <c r="D210" s="437"/>
      <c r="E210" s="451">
        <f>F205+1</f>
        <v>43100</v>
      </c>
      <c r="F210" s="451">
        <v>43100</v>
      </c>
      <c r="G210" s="50" t="s">
        <v>154</v>
      </c>
      <c r="H210" s="66" t="e">
        <f>NA()</f>
        <v>#N/A</v>
      </c>
      <c r="I210" s="448"/>
      <c r="J210" s="455"/>
    </row>
    <row r="211" spans="1:10" x14ac:dyDescent="0.25">
      <c r="A211" s="434"/>
      <c r="B211" s="437"/>
      <c r="C211" s="437"/>
      <c r="D211" s="437"/>
      <c r="E211" s="285"/>
      <c r="F211" s="285"/>
      <c r="G211" s="7" t="s">
        <v>153</v>
      </c>
      <c r="H211" s="63" t="e">
        <f>NA()</f>
        <v>#N/A</v>
      </c>
      <c r="I211" s="448"/>
      <c r="J211" s="455"/>
    </row>
    <row r="212" spans="1:10" x14ac:dyDescent="0.25">
      <c r="A212" s="434"/>
      <c r="B212" s="437"/>
      <c r="C212" s="437"/>
      <c r="D212" s="437"/>
      <c r="E212" s="285"/>
      <c r="F212" s="285"/>
      <c r="G212" s="55" t="s">
        <v>40</v>
      </c>
      <c r="H212" s="63">
        <f>H202</f>
        <v>193.5</v>
      </c>
      <c r="I212" s="448"/>
      <c r="J212" s="455"/>
    </row>
    <row r="213" spans="1:10" x14ac:dyDescent="0.25">
      <c r="A213" s="434"/>
      <c r="B213" s="437"/>
      <c r="C213" s="437"/>
      <c r="D213" s="437"/>
      <c r="E213" s="285"/>
      <c r="F213" s="285"/>
      <c r="G213" s="55" t="s">
        <v>39</v>
      </c>
      <c r="H213" s="63">
        <f>H203</f>
        <v>234</v>
      </c>
      <c r="I213" s="448"/>
      <c r="J213" s="455"/>
    </row>
    <row r="214" spans="1:10" ht="15.75" thickBot="1" x14ac:dyDescent="0.3">
      <c r="A214" s="434"/>
      <c r="B214" s="437"/>
      <c r="C214" s="437"/>
      <c r="D214" s="437"/>
      <c r="E214" s="439"/>
      <c r="F214" s="439"/>
      <c r="G214" s="56" t="s">
        <v>41</v>
      </c>
      <c r="H214" s="65">
        <f t="shared" ref="H214" si="88">H212*0.95</f>
        <v>183.82499999999999</v>
      </c>
      <c r="I214" s="448"/>
      <c r="J214" s="455"/>
    </row>
    <row r="215" spans="1:10" x14ac:dyDescent="0.25">
      <c r="A215" s="434"/>
      <c r="B215" s="341"/>
      <c r="C215" s="341"/>
      <c r="D215" s="341"/>
      <c r="E215" s="451">
        <f>F210+1</f>
        <v>43101</v>
      </c>
      <c r="F215" s="451">
        <v>43102</v>
      </c>
      <c r="G215" s="50" t="s">
        <v>154</v>
      </c>
      <c r="H215" s="66" t="e">
        <f>NA()</f>
        <v>#N/A</v>
      </c>
      <c r="I215" s="344"/>
      <c r="J215" s="455"/>
    </row>
    <row r="216" spans="1:10" x14ac:dyDescent="0.25">
      <c r="A216" s="434"/>
      <c r="B216" s="341"/>
      <c r="C216" s="341"/>
      <c r="D216" s="341"/>
      <c r="E216" s="285"/>
      <c r="F216" s="285"/>
      <c r="G216" s="7" t="s">
        <v>153</v>
      </c>
      <c r="H216" s="63" t="e">
        <f>NA()</f>
        <v>#N/A</v>
      </c>
      <c r="I216" s="344"/>
      <c r="J216" s="455"/>
    </row>
    <row r="217" spans="1:10" x14ac:dyDescent="0.25">
      <c r="A217" s="434"/>
      <c r="B217" s="341"/>
      <c r="C217" s="341"/>
      <c r="D217" s="341"/>
      <c r="E217" s="285"/>
      <c r="F217" s="285"/>
      <c r="G217" s="119" t="s">
        <v>40</v>
      </c>
      <c r="H217" s="63">
        <f>H207</f>
        <v>162</v>
      </c>
      <c r="I217" s="344"/>
      <c r="J217" s="455"/>
    </row>
    <row r="218" spans="1:10" x14ac:dyDescent="0.25">
      <c r="A218" s="434"/>
      <c r="B218" s="341"/>
      <c r="C218" s="341"/>
      <c r="D218" s="341"/>
      <c r="E218" s="285"/>
      <c r="F218" s="285"/>
      <c r="G218" s="119" t="s">
        <v>39</v>
      </c>
      <c r="H218" s="63">
        <f>H208</f>
        <v>202.5</v>
      </c>
      <c r="I218" s="344"/>
      <c r="J218" s="455"/>
    </row>
    <row r="219" spans="1:10" ht="15.75" thickBot="1" x14ac:dyDescent="0.3">
      <c r="A219" s="434"/>
      <c r="B219" s="341"/>
      <c r="C219" s="341"/>
      <c r="D219" s="341"/>
      <c r="E219" s="439"/>
      <c r="F219" s="439"/>
      <c r="G219" s="122" t="s">
        <v>41</v>
      </c>
      <c r="H219" s="65">
        <f t="shared" ref="H219" si="89">H217*0.95</f>
        <v>153.9</v>
      </c>
      <c r="I219" s="344"/>
      <c r="J219" s="455"/>
    </row>
    <row r="220" spans="1:10" x14ac:dyDescent="0.25">
      <c r="A220" s="434"/>
      <c r="B220" s="341"/>
      <c r="C220" s="341"/>
      <c r="D220" s="341"/>
      <c r="E220" s="451">
        <f>F215+1</f>
        <v>43103</v>
      </c>
      <c r="F220" s="451">
        <v>43131</v>
      </c>
      <c r="G220" s="50" t="s">
        <v>154</v>
      </c>
      <c r="H220" s="66" t="e">
        <f>NA()</f>
        <v>#N/A</v>
      </c>
      <c r="I220" s="344"/>
      <c r="J220" s="455"/>
    </row>
    <row r="221" spans="1:10" x14ac:dyDescent="0.25">
      <c r="A221" s="434"/>
      <c r="B221" s="341"/>
      <c r="C221" s="341"/>
      <c r="D221" s="341"/>
      <c r="E221" s="285"/>
      <c r="F221" s="285"/>
      <c r="G221" s="7" t="s">
        <v>153</v>
      </c>
      <c r="H221" s="63" t="e">
        <f>NA()</f>
        <v>#N/A</v>
      </c>
      <c r="I221" s="344"/>
      <c r="J221" s="455"/>
    </row>
    <row r="222" spans="1:10" x14ac:dyDescent="0.25">
      <c r="A222" s="434"/>
      <c r="B222" s="341"/>
      <c r="C222" s="341"/>
      <c r="D222" s="341"/>
      <c r="E222" s="285"/>
      <c r="F222" s="285"/>
      <c r="G222" s="119" t="s">
        <v>40</v>
      </c>
      <c r="H222" s="63">
        <v>100</v>
      </c>
      <c r="I222" s="344"/>
      <c r="J222" s="455"/>
    </row>
    <row r="223" spans="1:10" x14ac:dyDescent="0.25">
      <c r="A223" s="434"/>
      <c r="B223" s="341"/>
      <c r="C223" s="341"/>
      <c r="D223" s="341"/>
      <c r="E223" s="285"/>
      <c r="F223" s="285"/>
      <c r="G223" s="119" t="s">
        <v>39</v>
      </c>
      <c r="H223" s="63">
        <v>125</v>
      </c>
      <c r="I223" s="344"/>
      <c r="J223" s="455"/>
    </row>
    <row r="224" spans="1:10" ht="15.75" thickBot="1" x14ac:dyDescent="0.3">
      <c r="A224" s="434"/>
      <c r="B224" s="341"/>
      <c r="C224" s="341"/>
      <c r="D224" s="341"/>
      <c r="E224" s="439"/>
      <c r="F224" s="439"/>
      <c r="G224" s="122" t="s">
        <v>41</v>
      </c>
      <c r="H224" s="65">
        <f t="shared" ref="H224" si="90">H222*0.95</f>
        <v>95</v>
      </c>
      <c r="I224" s="344"/>
      <c r="J224" s="455"/>
    </row>
    <row r="225" spans="1:10" x14ac:dyDescent="0.25">
      <c r="A225" s="434"/>
      <c r="B225" s="437"/>
      <c r="C225" s="437"/>
      <c r="D225" s="437"/>
      <c r="E225" s="451">
        <f>F220+1</f>
        <v>43132</v>
      </c>
      <c r="F225" s="451">
        <v>43190</v>
      </c>
      <c r="G225" s="50" t="s">
        <v>154</v>
      </c>
      <c r="H225" s="66" t="e">
        <f>NA()</f>
        <v>#N/A</v>
      </c>
      <c r="I225" s="448"/>
      <c r="J225" s="455"/>
    </row>
    <row r="226" spans="1:10" x14ac:dyDescent="0.25">
      <c r="A226" s="434"/>
      <c r="B226" s="437"/>
      <c r="C226" s="437"/>
      <c r="D226" s="437"/>
      <c r="E226" s="285"/>
      <c r="F226" s="285"/>
      <c r="G226" s="7" t="s">
        <v>153</v>
      </c>
      <c r="H226" s="63" t="e">
        <f>NA()</f>
        <v>#N/A</v>
      </c>
      <c r="I226" s="448"/>
      <c r="J226" s="455"/>
    </row>
    <row r="227" spans="1:10" x14ac:dyDescent="0.25">
      <c r="A227" s="434"/>
      <c r="B227" s="437"/>
      <c r="C227" s="437"/>
      <c r="D227" s="437"/>
      <c r="E227" s="285"/>
      <c r="F227" s="285"/>
      <c r="G227" s="55" t="s">
        <v>40</v>
      </c>
      <c r="H227" s="63">
        <v>106</v>
      </c>
      <c r="I227" s="448"/>
      <c r="J227" s="455"/>
    </row>
    <row r="228" spans="1:10" x14ac:dyDescent="0.25">
      <c r="A228" s="434"/>
      <c r="B228" s="437"/>
      <c r="C228" s="437"/>
      <c r="D228" s="437"/>
      <c r="E228" s="285"/>
      <c r="F228" s="285"/>
      <c r="G228" s="55" t="s">
        <v>39</v>
      </c>
      <c r="H228" s="63">
        <v>132.5</v>
      </c>
      <c r="I228" s="448"/>
      <c r="J228" s="455"/>
    </row>
    <row r="229" spans="1:10" ht="15.75" thickBot="1" x14ac:dyDescent="0.3">
      <c r="A229" s="434"/>
      <c r="B229" s="437"/>
      <c r="C229" s="437"/>
      <c r="D229" s="437"/>
      <c r="E229" s="439"/>
      <c r="F229" s="439"/>
      <c r="G229" s="56" t="s">
        <v>41</v>
      </c>
      <c r="H229" s="65">
        <f t="shared" ref="H229" si="91">H227*0.95</f>
        <v>100.69999999999999</v>
      </c>
      <c r="I229" s="448"/>
      <c r="J229" s="455"/>
    </row>
    <row r="230" spans="1:10" x14ac:dyDescent="0.25">
      <c r="A230" s="434"/>
      <c r="B230" s="437"/>
      <c r="C230" s="437"/>
      <c r="D230" s="437"/>
      <c r="E230" s="451">
        <f>F225+1</f>
        <v>43191</v>
      </c>
      <c r="F230" s="451">
        <v>43220</v>
      </c>
      <c r="G230" s="50" t="s">
        <v>154</v>
      </c>
      <c r="H230" s="66" t="e">
        <f>NA()</f>
        <v>#N/A</v>
      </c>
      <c r="I230" s="448"/>
      <c r="J230" s="455"/>
    </row>
    <row r="231" spans="1:10" x14ac:dyDescent="0.25">
      <c r="A231" s="434"/>
      <c r="B231" s="437"/>
      <c r="C231" s="437"/>
      <c r="D231" s="437"/>
      <c r="E231" s="285"/>
      <c r="F231" s="285"/>
      <c r="G231" s="7" t="s">
        <v>153</v>
      </c>
      <c r="H231" s="63" t="e">
        <f>NA()</f>
        <v>#N/A</v>
      </c>
      <c r="I231" s="448"/>
      <c r="J231" s="455"/>
    </row>
    <row r="232" spans="1:10" x14ac:dyDescent="0.25">
      <c r="A232" s="434"/>
      <c r="B232" s="437"/>
      <c r="C232" s="437"/>
      <c r="D232" s="437"/>
      <c r="E232" s="285"/>
      <c r="F232" s="285"/>
      <c r="G232" s="55" t="s">
        <v>40</v>
      </c>
      <c r="H232" s="63">
        <f>H222</f>
        <v>100</v>
      </c>
      <c r="I232" s="448"/>
      <c r="J232" s="455"/>
    </row>
    <row r="233" spans="1:10" x14ac:dyDescent="0.25">
      <c r="A233" s="434"/>
      <c r="B233" s="437"/>
      <c r="C233" s="437"/>
      <c r="D233" s="437"/>
      <c r="E233" s="285"/>
      <c r="F233" s="285"/>
      <c r="G233" s="55" t="s">
        <v>39</v>
      </c>
      <c r="H233" s="63">
        <f>H223</f>
        <v>125</v>
      </c>
      <c r="I233" s="448"/>
      <c r="J233" s="455"/>
    </row>
    <row r="234" spans="1:10" ht="15.75" thickBot="1" x14ac:dyDescent="0.3">
      <c r="A234" s="434"/>
      <c r="B234" s="437"/>
      <c r="C234" s="437"/>
      <c r="D234" s="437"/>
      <c r="E234" s="439"/>
      <c r="F234" s="439"/>
      <c r="G234" s="56" t="s">
        <v>41</v>
      </c>
      <c r="H234" s="65">
        <f t="shared" ref="H234" si="92">H232*0.95</f>
        <v>95</v>
      </c>
      <c r="I234" s="448"/>
      <c r="J234" s="455"/>
    </row>
    <row r="235" spans="1:10" x14ac:dyDescent="0.25">
      <c r="A235" s="434"/>
      <c r="B235" s="437"/>
      <c r="C235" s="437"/>
      <c r="D235" s="437" t="s">
        <v>42</v>
      </c>
      <c r="E235" s="298">
        <v>43040</v>
      </c>
      <c r="F235" s="298">
        <v>43090</v>
      </c>
      <c r="G235" s="11" t="s">
        <v>154</v>
      </c>
      <c r="H235" s="66" t="e">
        <f>NA()</f>
        <v>#N/A</v>
      </c>
      <c r="I235" s="448"/>
      <c r="J235" s="455"/>
    </row>
    <row r="236" spans="1:10" x14ac:dyDescent="0.25">
      <c r="A236" s="434"/>
      <c r="B236" s="437"/>
      <c r="C236" s="437"/>
      <c r="D236" s="437"/>
      <c r="E236" s="285"/>
      <c r="F236" s="285"/>
      <c r="G236" s="7" t="s">
        <v>153</v>
      </c>
      <c r="H236" s="63" t="e">
        <f>NA()</f>
        <v>#N/A</v>
      </c>
      <c r="I236" s="448"/>
      <c r="J236" s="455"/>
    </row>
    <row r="237" spans="1:10" x14ac:dyDescent="0.25">
      <c r="A237" s="434"/>
      <c r="B237" s="437"/>
      <c r="C237" s="437"/>
      <c r="D237" s="437"/>
      <c r="E237" s="285"/>
      <c r="F237" s="285"/>
      <c r="G237" s="55" t="s">
        <v>40</v>
      </c>
      <c r="H237" s="63">
        <v>115.25</v>
      </c>
      <c r="I237" s="448"/>
      <c r="J237" s="455"/>
    </row>
    <row r="238" spans="1:10" x14ac:dyDescent="0.25">
      <c r="A238" s="434"/>
      <c r="B238" s="437"/>
      <c r="C238" s="437"/>
      <c r="D238" s="437"/>
      <c r="E238" s="285"/>
      <c r="F238" s="285"/>
      <c r="G238" s="55" t="s">
        <v>39</v>
      </c>
      <c r="H238" s="63">
        <v>138.25</v>
      </c>
      <c r="I238" s="448"/>
      <c r="J238" s="455"/>
    </row>
    <row r="239" spans="1:10" ht="15.75" thickBot="1" x14ac:dyDescent="0.3">
      <c r="A239" s="434"/>
      <c r="B239" s="437"/>
      <c r="C239" s="437"/>
      <c r="D239" s="437"/>
      <c r="E239" s="439"/>
      <c r="F239" s="439"/>
      <c r="G239" s="56" t="s">
        <v>41</v>
      </c>
      <c r="H239" s="65">
        <f t="shared" ref="H239" si="93">H237*0.95</f>
        <v>109.4875</v>
      </c>
      <c r="I239" s="448"/>
      <c r="J239" s="455"/>
    </row>
    <row r="240" spans="1:10" x14ac:dyDescent="0.25">
      <c r="A240" s="434"/>
      <c r="B240" s="341"/>
      <c r="C240" s="341"/>
      <c r="D240" s="341"/>
      <c r="E240" s="451">
        <f>F235+1</f>
        <v>43091</v>
      </c>
      <c r="F240" s="451">
        <v>43092</v>
      </c>
      <c r="G240" s="50" t="s">
        <v>154</v>
      </c>
      <c r="H240" s="66" t="e">
        <f>NA()</f>
        <v>#N/A</v>
      </c>
      <c r="I240" s="344"/>
      <c r="J240" s="455"/>
    </row>
    <row r="241" spans="1:10" x14ac:dyDescent="0.25">
      <c r="A241" s="434"/>
      <c r="B241" s="341"/>
      <c r="C241" s="341"/>
      <c r="D241" s="341"/>
      <c r="E241" s="285"/>
      <c r="F241" s="285"/>
      <c r="G241" s="7" t="s">
        <v>153</v>
      </c>
      <c r="H241" s="63" t="e">
        <f>NA()</f>
        <v>#N/A</v>
      </c>
      <c r="I241" s="344"/>
      <c r="J241" s="455"/>
    </row>
    <row r="242" spans="1:10" x14ac:dyDescent="0.25">
      <c r="A242" s="434"/>
      <c r="B242" s="341"/>
      <c r="C242" s="341"/>
      <c r="D242" s="341"/>
      <c r="E242" s="285"/>
      <c r="F242" s="285"/>
      <c r="G242" s="119" t="s">
        <v>40</v>
      </c>
      <c r="H242" s="63">
        <v>202.5</v>
      </c>
      <c r="I242" s="344"/>
      <c r="J242" s="455"/>
    </row>
    <row r="243" spans="1:10" x14ac:dyDescent="0.25">
      <c r="A243" s="434"/>
      <c r="B243" s="341"/>
      <c r="C243" s="341"/>
      <c r="D243" s="341"/>
      <c r="E243" s="285"/>
      <c r="F243" s="285"/>
      <c r="G243" s="119" t="s">
        <v>39</v>
      </c>
      <c r="H243" s="63">
        <v>225.75</v>
      </c>
      <c r="I243" s="344"/>
      <c r="J243" s="455"/>
    </row>
    <row r="244" spans="1:10" ht="15.75" thickBot="1" x14ac:dyDescent="0.3">
      <c r="A244" s="434"/>
      <c r="B244" s="341"/>
      <c r="C244" s="341"/>
      <c r="D244" s="341"/>
      <c r="E244" s="439"/>
      <c r="F244" s="439"/>
      <c r="G244" s="122" t="s">
        <v>41</v>
      </c>
      <c r="H244" s="65">
        <f t="shared" ref="H244" si="94">H242*0.95</f>
        <v>192.375</v>
      </c>
      <c r="I244" s="344"/>
      <c r="J244" s="455"/>
    </row>
    <row r="245" spans="1:10" x14ac:dyDescent="0.25">
      <c r="A245" s="434"/>
      <c r="B245" s="341"/>
      <c r="C245" s="341"/>
      <c r="D245" s="341"/>
      <c r="E245" s="451">
        <f>F240+1</f>
        <v>43093</v>
      </c>
      <c r="F245" s="451">
        <v>43094</v>
      </c>
      <c r="G245" s="50" t="s">
        <v>154</v>
      </c>
      <c r="H245" s="66" t="e">
        <f>NA()</f>
        <v>#N/A</v>
      </c>
      <c r="I245" s="344"/>
      <c r="J245" s="455"/>
    </row>
    <row r="246" spans="1:10" x14ac:dyDescent="0.25">
      <c r="A246" s="434"/>
      <c r="B246" s="341"/>
      <c r="C246" s="341"/>
      <c r="D246" s="341"/>
      <c r="E246" s="285"/>
      <c r="F246" s="285"/>
      <c r="G246" s="7" t="s">
        <v>153</v>
      </c>
      <c r="H246" s="63" t="e">
        <f>NA()</f>
        <v>#N/A</v>
      </c>
      <c r="I246" s="344"/>
      <c r="J246" s="455"/>
    </row>
    <row r="247" spans="1:10" x14ac:dyDescent="0.25">
      <c r="A247" s="434"/>
      <c r="B247" s="341"/>
      <c r="C247" s="341"/>
      <c r="D247" s="341"/>
      <c r="E247" s="285"/>
      <c r="F247" s="285"/>
      <c r="G247" s="119" t="s">
        <v>40</v>
      </c>
      <c r="H247" s="63">
        <f>H242+31.5</f>
        <v>234</v>
      </c>
      <c r="I247" s="344"/>
      <c r="J247" s="455"/>
    </row>
    <row r="248" spans="1:10" x14ac:dyDescent="0.25">
      <c r="A248" s="434"/>
      <c r="B248" s="341"/>
      <c r="C248" s="341"/>
      <c r="D248" s="341"/>
      <c r="E248" s="285"/>
      <c r="F248" s="285"/>
      <c r="G248" s="119" t="s">
        <v>39</v>
      </c>
      <c r="H248" s="63">
        <f>H243+31.5</f>
        <v>257.25</v>
      </c>
      <c r="I248" s="344"/>
      <c r="J248" s="455"/>
    </row>
    <row r="249" spans="1:10" ht="15.75" thickBot="1" x14ac:dyDescent="0.3">
      <c r="A249" s="434"/>
      <c r="B249" s="341"/>
      <c r="C249" s="341"/>
      <c r="D249" s="341"/>
      <c r="E249" s="439"/>
      <c r="F249" s="439"/>
      <c r="G249" s="122" t="s">
        <v>41</v>
      </c>
      <c r="H249" s="65">
        <f t="shared" ref="H249" si="95">H247*0.95</f>
        <v>222.29999999999998</v>
      </c>
      <c r="I249" s="344"/>
      <c r="J249" s="455"/>
    </row>
    <row r="250" spans="1:10" x14ac:dyDescent="0.25">
      <c r="A250" s="434"/>
      <c r="B250" s="341"/>
      <c r="C250" s="341"/>
      <c r="D250" s="341"/>
      <c r="E250" s="451">
        <f>F245+1</f>
        <v>43095</v>
      </c>
      <c r="F250" s="451">
        <v>43099</v>
      </c>
      <c r="G250" s="50" t="s">
        <v>154</v>
      </c>
      <c r="H250" s="66" t="e">
        <f>NA()</f>
        <v>#N/A</v>
      </c>
      <c r="I250" s="344"/>
      <c r="J250" s="455"/>
    </row>
    <row r="251" spans="1:10" x14ac:dyDescent="0.25">
      <c r="A251" s="434"/>
      <c r="B251" s="341"/>
      <c r="C251" s="341"/>
      <c r="D251" s="341"/>
      <c r="E251" s="285"/>
      <c r="F251" s="285"/>
      <c r="G251" s="7" t="s">
        <v>153</v>
      </c>
      <c r="H251" s="63" t="e">
        <f>NA()</f>
        <v>#N/A</v>
      </c>
      <c r="I251" s="344"/>
      <c r="J251" s="455"/>
    </row>
    <row r="252" spans="1:10" x14ac:dyDescent="0.25">
      <c r="A252" s="434"/>
      <c r="B252" s="341"/>
      <c r="C252" s="341"/>
      <c r="D252" s="341"/>
      <c r="E252" s="285"/>
      <c r="F252" s="285"/>
      <c r="G252" s="119" t="s">
        <v>40</v>
      </c>
      <c r="H252" s="63">
        <f>H242</f>
        <v>202.5</v>
      </c>
      <c r="I252" s="344"/>
      <c r="J252" s="455"/>
    </row>
    <row r="253" spans="1:10" x14ac:dyDescent="0.25">
      <c r="A253" s="434"/>
      <c r="B253" s="341"/>
      <c r="C253" s="341"/>
      <c r="D253" s="341"/>
      <c r="E253" s="285"/>
      <c r="F253" s="285"/>
      <c r="G253" s="119" t="s">
        <v>39</v>
      </c>
      <c r="H253" s="63">
        <f>H243</f>
        <v>225.75</v>
      </c>
      <c r="I253" s="344"/>
      <c r="J253" s="455"/>
    </row>
    <row r="254" spans="1:10" ht="15.75" thickBot="1" x14ac:dyDescent="0.3">
      <c r="A254" s="434"/>
      <c r="B254" s="341"/>
      <c r="C254" s="341"/>
      <c r="D254" s="341"/>
      <c r="E254" s="439"/>
      <c r="F254" s="439"/>
      <c r="G254" s="122" t="s">
        <v>41</v>
      </c>
      <c r="H254" s="65">
        <f t="shared" ref="H254" si="96">H252*0.95</f>
        <v>192.375</v>
      </c>
      <c r="I254" s="344"/>
      <c r="J254" s="455"/>
    </row>
    <row r="255" spans="1:10" x14ac:dyDescent="0.25">
      <c r="A255" s="434"/>
      <c r="B255" s="341"/>
      <c r="C255" s="341"/>
      <c r="D255" s="341"/>
      <c r="E255" s="451">
        <f>F250+1</f>
        <v>43100</v>
      </c>
      <c r="F255" s="451">
        <v>43100</v>
      </c>
      <c r="G255" s="50" t="s">
        <v>154</v>
      </c>
      <c r="H255" s="66" t="e">
        <f>NA()</f>
        <v>#N/A</v>
      </c>
      <c r="I255" s="344"/>
      <c r="J255" s="455"/>
    </row>
    <row r="256" spans="1:10" x14ac:dyDescent="0.25">
      <c r="A256" s="434"/>
      <c r="B256" s="341"/>
      <c r="C256" s="341"/>
      <c r="D256" s="341"/>
      <c r="E256" s="285"/>
      <c r="F256" s="285"/>
      <c r="G256" s="7" t="s">
        <v>153</v>
      </c>
      <c r="H256" s="63" t="e">
        <f>NA()</f>
        <v>#N/A</v>
      </c>
      <c r="I256" s="344"/>
      <c r="J256" s="455"/>
    </row>
    <row r="257" spans="1:10" x14ac:dyDescent="0.25">
      <c r="A257" s="434"/>
      <c r="B257" s="341"/>
      <c r="C257" s="341"/>
      <c r="D257" s="341"/>
      <c r="E257" s="285"/>
      <c r="F257" s="285"/>
      <c r="G257" s="119" t="s">
        <v>40</v>
      </c>
      <c r="H257" s="63">
        <f>H247</f>
        <v>234</v>
      </c>
      <c r="I257" s="344"/>
      <c r="J257" s="455"/>
    </row>
    <row r="258" spans="1:10" x14ac:dyDescent="0.25">
      <c r="A258" s="434"/>
      <c r="B258" s="341"/>
      <c r="C258" s="341"/>
      <c r="D258" s="341"/>
      <c r="E258" s="285"/>
      <c r="F258" s="285"/>
      <c r="G258" s="119" t="s">
        <v>39</v>
      </c>
      <c r="H258" s="63">
        <f>H248</f>
        <v>257.25</v>
      </c>
      <c r="I258" s="344"/>
      <c r="J258" s="455"/>
    </row>
    <row r="259" spans="1:10" ht="15.75" thickBot="1" x14ac:dyDescent="0.3">
      <c r="A259" s="434"/>
      <c r="B259" s="341"/>
      <c r="C259" s="341"/>
      <c r="D259" s="341"/>
      <c r="E259" s="439"/>
      <c r="F259" s="439"/>
      <c r="G259" s="122" t="s">
        <v>41</v>
      </c>
      <c r="H259" s="65">
        <f t="shared" ref="H259" si="97">H257*0.95</f>
        <v>222.29999999999998</v>
      </c>
      <c r="I259" s="344"/>
      <c r="J259" s="455"/>
    </row>
    <row r="260" spans="1:10" x14ac:dyDescent="0.25">
      <c r="A260" s="434"/>
      <c r="B260" s="341"/>
      <c r="C260" s="341"/>
      <c r="D260" s="341"/>
      <c r="E260" s="451">
        <f>F255+1</f>
        <v>43101</v>
      </c>
      <c r="F260" s="451">
        <v>43102</v>
      </c>
      <c r="G260" s="50" t="s">
        <v>154</v>
      </c>
      <c r="H260" s="66" t="e">
        <f>NA()</f>
        <v>#N/A</v>
      </c>
      <c r="I260" s="344"/>
      <c r="J260" s="455"/>
    </row>
    <row r="261" spans="1:10" x14ac:dyDescent="0.25">
      <c r="A261" s="434"/>
      <c r="B261" s="341"/>
      <c r="C261" s="341"/>
      <c r="D261" s="341"/>
      <c r="E261" s="285"/>
      <c r="F261" s="285"/>
      <c r="G261" s="7" t="s">
        <v>153</v>
      </c>
      <c r="H261" s="63" t="e">
        <f>NA()</f>
        <v>#N/A</v>
      </c>
      <c r="I261" s="344"/>
      <c r="J261" s="455"/>
    </row>
    <row r="262" spans="1:10" x14ac:dyDescent="0.25">
      <c r="A262" s="434"/>
      <c r="B262" s="341"/>
      <c r="C262" s="341"/>
      <c r="D262" s="341"/>
      <c r="E262" s="285"/>
      <c r="F262" s="285"/>
      <c r="G262" s="119" t="s">
        <v>40</v>
      </c>
      <c r="H262" s="63">
        <f>H252</f>
        <v>202.5</v>
      </c>
      <c r="I262" s="344"/>
      <c r="J262" s="455"/>
    </row>
    <row r="263" spans="1:10" x14ac:dyDescent="0.25">
      <c r="A263" s="434"/>
      <c r="B263" s="341"/>
      <c r="C263" s="341"/>
      <c r="D263" s="341"/>
      <c r="E263" s="285"/>
      <c r="F263" s="285"/>
      <c r="G263" s="119" t="s">
        <v>39</v>
      </c>
      <c r="H263" s="63">
        <f>H253</f>
        <v>225.75</v>
      </c>
      <c r="I263" s="344"/>
      <c r="J263" s="455"/>
    </row>
    <row r="264" spans="1:10" ht="15.75" thickBot="1" x14ac:dyDescent="0.3">
      <c r="A264" s="434"/>
      <c r="B264" s="341"/>
      <c r="C264" s="341"/>
      <c r="D264" s="341"/>
      <c r="E264" s="439"/>
      <c r="F264" s="439"/>
      <c r="G264" s="122" t="s">
        <v>41</v>
      </c>
      <c r="H264" s="65">
        <f t="shared" ref="H264" si="98">H262*0.95</f>
        <v>192.375</v>
      </c>
      <c r="I264" s="344"/>
      <c r="J264" s="455"/>
    </row>
    <row r="265" spans="1:10" x14ac:dyDescent="0.25">
      <c r="A265" s="434"/>
      <c r="B265" s="437"/>
      <c r="C265" s="437"/>
      <c r="D265" s="437"/>
      <c r="E265" s="451">
        <f>F260+1</f>
        <v>43103</v>
      </c>
      <c r="F265" s="451">
        <v>43131</v>
      </c>
      <c r="G265" s="50" t="s">
        <v>154</v>
      </c>
      <c r="H265" s="66" t="e">
        <f>NA()</f>
        <v>#N/A</v>
      </c>
      <c r="I265" s="448"/>
      <c r="J265" s="455"/>
    </row>
    <row r="266" spans="1:10" x14ac:dyDescent="0.25">
      <c r="A266" s="434"/>
      <c r="B266" s="437"/>
      <c r="C266" s="437"/>
      <c r="D266" s="437"/>
      <c r="E266" s="285"/>
      <c r="F266" s="285"/>
      <c r="G266" s="7" t="s">
        <v>153</v>
      </c>
      <c r="H266" s="63" t="e">
        <f>NA()</f>
        <v>#N/A</v>
      </c>
      <c r="I266" s="448"/>
      <c r="J266" s="455"/>
    </row>
    <row r="267" spans="1:10" x14ac:dyDescent="0.25">
      <c r="A267" s="434"/>
      <c r="B267" s="437"/>
      <c r="C267" s="437"/>
      <c r="D267" s="437"/>
      <c r="E267" s="285"/>
      <c r="F267" s="285"/>
      <c r="G267" s="55" t="s">
        <v>40</v>
      </c>
      <c r="H267" s="63">
        <v>125</v>
      </c>
      <c r="I267" s="448"/>
      <c r="J267" s="455"/>
    </row>
    <row r="268" spans="1:10" x14ac:dyDescent="0.25">
      <c r="A268" s="434"/>
      <c r="B268" s="437"/>
      <c r="C268" s="437"/>
      <c r="D268" s="437"/>
      <c r="E268" s="285"/>
      <c r="F268" s="285"/>
      <c r="G268" s="55" t="s">
        <v>39</v>
      </c>
      <c r="H268" s="63">
        <v>148.25</v>
      </c>
      <c r="I268" s="448"/>
      <c r="J268" s="455"/>
    </row>
    <row r="269" spans="1:10" ht="15.75" thickBot="1" x14ac:dyDescent="0.3">
      <c r="A269" s="434"/>
      <c r="B269" s="437"/>
      <c r="C269" s="437"/>
      <c r="D269" s="437"/>
      <c r="E269" s="439"/>
      <c r="F269" s="439"/>
      <c r="G269" s="56" t="s">
        <v>41</v>
      </c>
      <c r="H269" s="65">
        <f t="shared" ref="H269" si="99">H267*0.95</f>
        <v>118.75</v>
      </c>
      <c r="I269" s="448"/>
      <c r="J269" s="455"/>
    </row>
    <row r="270" spans="1:10" x14ac:dyDescent="0.25">
      <c r="A270" s="434"/>
      <c r="B270" s="437"/>
      <c r="C270" s="437"/>
      <c r="D270" s="437"/>
      <c r="E270" s="451">
        <f>F265+1</f>
        <v>43132</v>
      </c>
      <c r="F270" s="451">
        <v>43190</v>
      </c>
      <c r="G270" s="50" t="s">
        <v>154</v>
      </c>
      <c r="H270" s="66" t="e">
        <f>NA()</f>
        <v>#N/A</v>
      </c>
      <c r="I270" s="448"/>
      <c r="J270" s="455"/>
    </row>
    <row r="271" spans="1:10" x14ac:dyDescent="0.25">
      <c r="A271" s="434"/>
      <c r="B271" s="437"/>
      <c r="C271" s="437"/>
      <c r="D271" s="437"/>
      <c r="E271" s="285"/>
      <c r="F271" s="285"/>
      <c r="G271" s="7" t="s">
        <v>153</v>
      </c>
      <c r="H271" s="63" t="e">
        <f>NA()</f>
        <v>#N/A</v>
      </c>
      <c r="I271" s="448"/>
      <c r="J271" s="455"/>
    </row>
    <row r="272" spans="1:10" x14ac:dyDescent="0.25">
      <c r="A272" s="434"/>
      <c r="B272" s="437"/>
      <c r="C272" s="437"/>
      <c r="D272" s="437"/>
      <c r="E272" s="285"/>
      <c r="F272" s="285"/>
      <c r="G272" s="55" t="s">
        <v>40</v>
      </c>
      <c r="H272" s="63">
        <v>132.5</v>
      </c>
      <c r="I272" s="448"/>
      <c r="J272" s="455"/>
    </row>
    <row r="273" spans="1:10" x14ac:dyDescent="0.25">
      <c r="A273" s="434"/>
      <c r="B273" s="437"/>
      <c r="C273" s="437"/>
      <c r="D273" s="437"/>
      <c r="E273" s="285"/>
      <c r="F273" s="285"/>
      <c r="G273" s="55" t="s">
        <v>39</v>
      </c>
      <c r="H273" s="63">
        <v>155.75</v>
      </c>
      <c r="I273" s="448"/>
      <c r="J273" s="455"/>
    </row>
    <row r="274" spans="1:10" ht="15.75" thickBot="1" x14ac:dyDescent="0.3">
      <c r="A274" s="434"/>
      <c r="B274" s="437"/>
      <c r="C274" s="437"/>
      <c r="D274" s="437"/>
      <c r="E274" s="439"/>
      <c r="F274" s="439"/>
      <c r="G274" s="56" t="s">
        <v>41</v>
      </c>
      <c r="H274" s="65">
        <f t="shared" ref="H274" si="100">H272*0.95</f>
        <v>125.875</v>
      </c>
      <c r="I274" s="448"/>
      <c r="J274" s="455"/>
    </row>
    <row r="275" spans="1:10" x14ac:dyDescent="0.25">
      <c r="A275" s="434"/>
      <c r="B275" s="437"/>
      <c r="C275" s="437"/>
      <c r="D275" s="437"/>
      <c r="E275" s="451">
        <f>F270+1</f>
        <v>43191</v>
      </c>
      <c r="F275" s="451">
        <v>43220</v>
      </c>
      <c r="G275" s="50" t="s">
        <v>154</v>
      </c>
      <c r="H275" s="66" t="e">
        <f>NA()</f>
        <v>#N/A</v>
      </c>
      <c r="I275" s="448"/>
      <c r="J275" s="455"/>
    </row>
    <row r="276" spans="1:10" x14ac:dyDescent="0.25">
      <c r="A276" s="434"/>
      <c r="B276" s="437"/>
      <c r="C276" s="437"/>
      <c r="D276" s="437"/>
      <c r="E276" s="285"/>
      <c r="F276" s="285"/>
      <c r="G276" s="7" t="s">
        <v>153</v>
      </c>
      <c r="H276" s="63" t="e">
        <f>NA()</f>
        <v>#N/A</v>
      </c>
      <c r="I276" s="448"/>
      <c r="J276" s="455"/>
    </row>
    <row r="277" spans="1:10" x14ac:dyDescent="0.25">
      <c r="A277" s="434"/>
      <c r="B277" s="437"/>
      <c r="C277" s="437"/>
      <c r="D277" s="437"/>
      <c r="E277" s="285"/>
      <c r="F277" s="285"/>
      <c r="G277" s="55" t="s">
        <v>40</v>
      </c>
      <c r="H277" s="63">
        <f>H267</f>
        <v>125</v>
      </c>
      <c r="I277" s="448"/>
      <c r="J277" s="455"/>
    </row>
    <row r="278" spans="1:10" x14ac:dyDescent="0.25">
      <c r="A278" s="434"/>
      <c r="B278" s="437"/>
      <c r="C278" s="437"/>
      <c r="D278" s="437"/>
      <c r="E278" s="285"/>
      <c r="F278" s="285"/>
      <c r="G278" s="55" t="s">
        <v>39</v>
      </c>
      <c r="H278" s="63">
        <f>H268</f>
        <v>148.25</v>
      </c>
      <c r="I278" s="448"/>
      <c r="J278" s="455"/>
    </row>
    <row r="279" spans="1:10" ht="15.75" thickBot="1" x14ac:dyDescent="0.3">
      <c r="A279" s="435"/>
      <c r="B279" s="342"/>
      <c r="C279" s="342"/>
      <c r="D279" s="342"/>
      <c r="E279" s="439"/>
      <c r="F279" s="439"/>
      <c r="G279" s="56" t="s">
        <v>41</v>
      </c>
      <c r="H279" s="65">
        <f t="shared" ref="H279" si="101">H277*0.95</f>
        <v>118.75</v>
      </c>
      <c r="I279" s="345"/>
      <c r="J279" s="456"/>
    </row>
    <row r="280" spans="1:10" x14ac:dyDescent="0.25">
      <c r="A280" s="432" t="s">
        <v>117</v>
      </c>
      <c r="B280" s="339" t="s">
        <v>37</v>
      </c>
      <c r="C280" s="339" t="s">
        <v>191</v>
      </c>
      <c r="D280" s="339" t="s">
        <v>38</v>
      </c>
      <c r="E280" s="298">
        <v>43040</v>
      </c>
      <c r="F280" s="298">
        <v>43090</v>
      </c>
      <c r="G280" s="11" t="s">
        <v>154</v>
      </c>
      <c r="H280" s="66" t="e">
        <f>NA()</f>
        <v>#N/A</v>
      </c>
      <c r="I280" s="346"/>
      <c r="J280" s="453" t="s">
        <v>225</v>
      </c>
    </row>
    <row r="281" spans="1:10" x14ac:dyDescent="0.25">
      <c r="A281" s="433"/>
      <c r="B281" s="436"/>
      <c r="C281" s="436"/>
      <c r="D281" s="436"/>
      <c r="E281" s="285"/>
      <c r="F281" s="285"/>
      <c r="G281" s="7" t="s">
        <v>153</v>
      </c>
      <c r="H281" s="63" t="e">
        <f>NA()</f>
        <v>#N/A</v>
      </c>
      <c r="I281" s="443"/>
      <c r="J281" s="454"/>
    </row>
    <row r="282" spans="1:10" x14ac:dyDescent="0.25">
      <c r="A282" s="434"/>
      <c r="B282" s="437"/>
      <c r="C282" s="437"/>
      <c r="D282" s="437"/>
      <c r="E282" s="285"/>
      <c r="F282" s="285"/>
      <c r="G282" s="119" t="s">
        <v>40</v>
      </c>
      <c r="H282" s="63">
        <v>70.5</v>
      </c>
      <c r="I282" s="448"/>
      <c r="J282" s="455"/>
    </row>
    <row r="283" spans="1:10" x14ac:dyDescent="0.25">
      <c r="A283" s="434"/>
      <c r="B283" s="437"/>
      <c r="C283" s="437"/>
      <c r="D283" s="437"/>
      <c r="E283" s="285"/>
      <c r="F283" s="285"/>
      <c r="G283" s="119" t="s">
        <v>39</v>
      </c>
      <c r="H283" s="63">
        <v>102.4</v>
      </c>
      <c r="I283" s="448"/>
      <c r="J283" s="455"/>
    </row>
    <row r="284" spans="1:10" ht="15.75" thickBot="1" x14ac:dyDescent="0.3">
      <c r="A284" s="434"/>
      <c r="B284" s="437"/>
      <c r="C284" s="437"/>
      <c r="D284" s="437"/>
      <c r="E284" s="439"/>
      <c r="F284" s="439"/>
      <c r="G284" s="122" t="s">
        <v>41</v>
      </c>
      <c r="H284" s="65">
        <f>H282*0.95</f>
        <v>66.974999999999994</v>
      </c>
      <c r="I284" s="448"/>
      <c r="J284" s="455"/>
    </row>
    <row r="285" spans="1:10" x14ac:dyDescent="0.25">
      <c r="A285" s="434"/>
      <c r="B285" s="341"/>
      <c r="C285" s="341"/>
      <c r="D285" s="341"/>
      <c r="E285" s="451">
        <f>F280+1</f>
        <v>43091</v>
      </c>
      <c r="F285" s="451">
        <v>43092</v>
      </c>
      <c r="G285" s="50" t="s">
        <v>154</v>
      </c>
      <c r="H285" s="66" t="e">
        <f>NA()</f>
        <v>#N/A</v>
      </c>
      <c r="I285" s="344"/>
      <c r="J285" s="455"/>
    </row>
    <row r="286" spans="1:10" x14ac:dyDescent="0.25">
      <c r="A286" s="434"/>
      <c r="B286" s="341"/>
      <c r="C286" s="341"/>
      <c r="D286" s="341"/>
      <c r="E286" s="285"/>
      <c r="F286" s="285"/>
      <c r="G286" s="7" t="s">
        <v>153</v>
      </c>
      <c r="H286" s="63" t="e">
        <f>NA()</f>
        <v>#N/A</v>
      </c>
      <c r="I286" s="344"/>
      <c r="J286" s="455"/>
    </row>
    <row r="287" spans="1:10" x14ac:dyDescent="0.25">
      <c r="A287" s="434"/>
      <c r="B287" s="341"/>
      <c r="C287" s="341"/>
      <c r="D287" s="341"/>
      <c r="E287" s="285"/>
      <c r="F287" s="285"/>
      <c r="G287" s="119" t="s">
        <v>40</v>
      </c>
      <c r="H287" s="63">
        <v>120</v>
      </c>
      <c r="I287" s="344"/>
      <c r="J287" s="455"/>
    </row>
    <row r="288" spans="1:10" x14ac:dyDescent="0.25">
      <c r="A288" s="434"/>
      <c r="B288" s="341"/>
      <c r="C288" s="341"/>
      <c r="D288" s="341"/>
      <c r="E288" s="285"/>
      <c r="F288" s="285"/>
      <c r="G288" s="119" t="s">
        <v>39</v>
      </c>
      <c r="H288" s="63">
        <v>152</v>
      </c>
      <c r="I288" s="344"/>
      <c r="J288" s="455"/>
    </row>
    <row r="289" spans="1:10" ht="15.75" thickBot="1" x14ac:dyDescent="0.3">
      <c r="A289" s="434"/>
      <c r="B289" s="341"/>
      <c r="C289" s="341"/>
      <c r="D289" s="341"/>
      <c r="E289" s="439"/>
      <c r="F289" s="439"/>
      <c r="G289" s="122" t="s">
        <v>41</v>
      </c>
      <c r="H289" s="65">
        <f t="shared" ref="H289" si="102">H287*0.95</f>
        <v>114</v>
      </c>
      <c r="I289" s="344"/>
      <c r="J289" s="455"/>
    </row>
    <row r="290" spans="1:10" x14ac:dyDescent="0.25">
      <c r="A290" s="434"/>
      <c r="B290" s="341"/>
      <c r="C290" s="341"/>
      <c r="D290" s="341"/>
      <c r="E290" s="451">
        <f>F285+1</f>
        <v>43093</v>
      </c>
      <c r="F290" s="451">
        <v>43094</v>
      </c>
      <c r="G290" s="50" t="s">
        <v>154</v>
      </c>
      <c r="H290" s="66" t="e">
        <f>NA()</f>
        <v>#N/A</v>
      </c>
      <c r="I290" s="344"/>
      <c r="J290" s="455"/>
    </row>
    <row r="291" spans="1:10" x14ac:dyDescent="0.25">
      <c r="A291" s="434"/>
      <c r="B291" s="341"/>
      <c r="C291" s="341"/>
      <c r="D291" s="341"/>
      <c r="E291" s="285"/>
      <c r="F291" s="285"/>
      <c r="G291" s="7" t="s">
        <v>153</v>
      </c>
      <c r="H291" s="63" t="e">
        <f>NA()</f>
        <v>#N/A</v>
      </c>
      <c r="I291" s="344"/>
      <c r="J291" s="455"/>
    </row>
    <row r="292" spans="1:10" x14ac:dyDescent="0.25">
      <c r="A292" s="434"/>
      <c r="B292" s="341"/>
      <c r="C292" s="341"/>
      <c r="D292" s="341"/>
      <c r="E292" s="285"/>
      <c r="F292" s="285"/>
      <c r="G292" s="119" t="s">
        <v>40</v>
      </c>
      <c r="H292" s="63">
        <f>H287+40</f>
        <v>160</v>
      </c>
      <c r="I292" s="344"/>
      <c r="J292" s="455"/>
    </row>
    <row r="293" spans="1:10" x14ac:dyDescent="0.25">
      <c r="A293" s="434"/>
      <c r="B293" s="341"/>
      <c r="C293" s="341"/>
      <c r="D293" s="341"/>
      <c r="E293" s="285"/>
      <c r="F293" s="285"/>
      <c r="G293" s="119" t="s">
        <v>39</v>
      </c>
      <c r="H293" s="63">
        <f>H288+40</f>
        <v>192</v>
      </c>
      <c r="I293" s="344"/>
      <c r="J293" s="455"/>
    </row>
    <row r="294" spans="1:10" ht="15.75" thickBot="1" x14ac:dyDescent="0.3">
      <c r="A294" s="434"/>
      <c r="B294" s="341"/>
      <c r="C294" s="341"/>
      <c r="D294" s="341"/>
      <c r="E294" s="439"/>
      <c r="F294" s="439"/>
      <c r="G294" s="122" t="s">
        <v>41</v>
      </c>
      <c r="H294" s="65">
        <f t="shared" ref="H294" si="103">H292*0.95</f>
        <v>152</v>
      </c>
      <c r="I294" s="344"/>
      <c r="J294" s="455"/>
    </row>
    <row r="295" spans="1:10" x14ac:dyDescent="0.25">
      <c r="A295" s="434"/>
      <c r="B295" s="341"/>
      <c r="C295" s="341"/>
      <c r="D295" s="341"/>
      <c r="E295" s="451">
        <f>F290+1</f>
        <v>43095</v>
      </c>
      <c r="F295" s="451">
        <v>43099</v>
      </c>
      <c r="G295" s="50" t="s">
        <v>154</v>
      </c>
      <c r="H295" s="66" t="e">
        <f>NA()</f>
        <v>#N/A</v>
      </c>
      <c r="I295" s="344"/>
      <c r="J295" s="455"/>
    </row>
    <row r="296" spans="1:10" x14ac:dyDescent="0.25">
      <c r="A296" s="434"/>
      <c r="B296" s="341"/>
      <c r="C296" s="341"/>
      <c r="D296" s="341"/>
      <c r="E296" s="285"/>
      <c r="F296" s="285"/>
      <c r="G296" s="7" t="s">
        <v>153</v>
      </c>
      <c r="H296" s="63" t="e">
        <f>NA()</f>
        <v>#N/A</v>
      </c>
      <c r="I296" s="344"/>
      <c r="J296" s="455"/>
    </row>
    <row r="297" spans="1:10" x14ac:dyDescent="0.25">
      <c r="A297" s="434"/>
      <c r="B297" s="341"/>
      <c r="C297" s="341"/>
      <c r="D297" s="341"/>
      <c r="E297" s="285"/>
      <c r="F297" s="285"/>
      <c r="G297" s="119" t="s">
        <v>40</v>
      </c>
      <c r="H297" s="63">
        <f>H287</f>
        <v>120</v>
      </c>
      <c r="I297" s="344"/>
      <c r="J297" s="455"/>
    </row>
    <row r="298" spans="1:10" x14ac:dyDescent="0.25">
      <c r="A298" s="434"/>
      <c r="B298" s="341"/>
      <c r="C298" s="341"/>
      <c r="D298" s="341"/>
      <c r="E298" s="285"/>
      <c r="F298" s="285"/>
      <c r="G298" s="119" t="s">
        <v>39</v>
      </c>
      <c r="H298" s="63">
        <f>H288</f>
        <v>152</v>
      </c>
      <c r="I298" s="344"/>
      <c r="J298" s="455"/>
    </row>
    <row r="299" spans="1:10" ht="15.75" thickBot="1" x14ac:dyDescent="0.3">
      <c r="A299" s="434"/>
      <c r="B299" s="341"/>
      <c r="C299" s="341"/>
      <c r="D299" s="341"/>
      <c r="E299" s="439"/>
      <c r="F299" s="439"/>
      <c r="G299" s="122" t="s">
        <v>41</v>
      </c>
      <c r="H299" s="65">
        <f t="shared" ref="H299" si="104">H297*0.95</f>
        <v>114</v>
      </c>
      <c r="I299" s="344"/>
      <c r="J299" s="455"/>
    </row>
    <row r="300" spans="1:10" x14ac:dyDescent="0.25">
      <c r="A300" s="434"/>
      <c r="B300" s="437"/>
      <c r="C300" s="437"/>
      <c r="D300" s="437"/>
      <c r="E300" s="451">
        <f>F295+1</f>
        <v>43100</v>
      </c>
      <c r="F300" s="451">
        <v>43100</v>
      </c>
      <c r="G300" s="50" t="s">
        <v>154</v>
      </c>
      <c r="H300" s="66" t="e">
        <f>NA()</f>
        <v>#N/A</v>
      </c>
      <c r="I300" s="448"/>
      <c r="J300" s="455"/>
    </row>
    <row r="301" spans="1:10" x14ac:dyDescent="0.25">
      <c r="A301" s="434"/>
      <c r="B301" s="437"/>
      <c r="C301" s="437"/>
      <c r="D301" s="437"/>
      <c r="E301" s="285"/>
      <c r="F301" s="285"/>
      <c r="G301" s="7" t="s">
        <v>153</v>
      </c>
      <c r="H301" s="63" t="e">
        <f>NA()</f>
        <v>#N/A</v>
      </c>
      <c r="I301" s="448"/>
      <c r="J301" s="455"/>
    </row>
    <row r="302" spans="1:10" x14ac:dyDescent="0.25">
      <c r="A302" s="434"/>
      <c r="B302" s="437"/>
      <c r="C302" s="437"/>
      <c r="D302" s="437"/>
      <c r="E302" s="285"/>
      <c r="F302" s="285"/>
      <c r="G302" s="119" t="s">
        <v>40</v>
      </c>
      <c r="H302" s="63">
        <f>H292</f>
        <v>160</v>
      </c>
      <c r="I302" s="448"/>
      <c r="J302" s="455"/>
    </row>
    <row r="303" spans="1:10" x14ac:dyDescent="0.25">
      <c r="A303" s="434"/>
      <c r="B303" s="437"/>
      <c r="C303" s="437"/>
      <c r="D303" s="437"/>
      <c r="E303" s="285"/>
      <c r="F303" s="285"/>
      <c r="G303" s="119" t="s">
        <v>39</v>
      </c>
      <c r="H303" s="63">
        <f>H293</f>
        <v>192</v>
      </c>
      <c r="I303" s="448"/>
      <c r="J303" s="455"/>
    </row>
    <row r="304" spans="1:10" ht="15.75" thickBot="1" x14ac:dyDescent="0.3">
      <c r="A304" s="434"/>
      <c r="B304" s="437"/>
      <c r="C304" s="437"/>
      <c r="D304" s="437"/>
      <c r="E304" s="439"/>
      <c r="F304" s="439"/>
      <c r="G304" s="122" t="s">
        <v>41</v>
      </c>
      <c r="H304" s="65">
        <f t="shared" ref="H304" si="105">H302*0.95</f>
        <v>152</v>
      </c>
      <c r="I304" s="448"/>
      <c r="J304" s="455"/>
    </row>
    <row r="305" spans="1:10" x14ac:dyDescent="0.25">
      <c r="A305" s="434"/>
      <c r="B305" s="341"/>
      <c r="C305" s="341"/>
      <c r="D305" s="341"/>
      <c r="E305" s="451">
        <f>F300+1</f>
        <v>43101</v>
      </c>
      <c r="F305" s="451">
        <v>43104</v>
      </c>
      <c r="G305" s="50" t="s">
        <v>154</v>
      </c>
      <c r="H305" s="66" t="e">
        <f>NA()</f>
        <v>#N/A</v>
      </c>
      <c r="I305" s="344"/>
      <c r="J305" s="455"/>
    </row>
    <row r="306" spans="1:10" x14ac:dyDescent="0.25">
      <c r="A306" s="434"/>
      <c r="B306" s="341"/>
      <c r="C306" s="341"/>
      <c r="D306" s="341"/>
      <c r="E306" s="285"/>
      <c r="F306" s="285"/>
      <c r="G306" s="7" t="s">
        <v>153</v>
      </c>
      <c r="H306" s="63" t="e">
        <f>NA()</f>
        <v>#N/A</v>
      </c>
      <c r="I306" s="344"/>
      <c r="J306" s="455"/>
    </row>
    <row r="307" spans="1:10" x14ac:dyDescent="0.25">
      <c r="A307" s="434"/>
      <c r="B307" s="341"/>
      <c r="C307" s="341"/>
      <c r="D307" s="341"/>
      <c r="E307" s="285"/>
      <c r="F307" s="285"/>
      <c r="G307" s="119" t="s">
        <v>40</v>
      </c>
      <c r="H307" s="63">
        <f>H297</f>
        <v>120</v>
      </c>
      <c r="I307" s="344"/>
      <c r="J307" s="455"/>
    </row>
    <row r="308" spans="1:10" x14ac:dyDescent="0.25">
      <c r="A308" s="434"/>
      <c r="B308" s="341"/>
      <c r="C308" s="341"/>
      <c r="D308" s="341"/>
      <c r="E308" s="285"/>
      <c r="F308" s="285"/>
      <c r="G308" s="119" t="s">
        <v>39</v>
      </c>
      <c r="H308" s="63">
        <f>H298</f>
        <v>152</v>
      </c>
      <c r="I308" s="344"/>
      <c r="J308" s="455"/>
    </row>
    <row r="309" spans="1:10" ht="15.75" thickBot="1" x14ac:dyDescent="0.3">
      <c r="A309" s="434"/>
      <c r="B309" s="341"/>
      <c r="C309" s="341"/>
      <c r="D309" s="341"/>
      <c r="E309" s="439"/>
      <c r="F309" s="439"/>
      <c r="G309" s="122" t="s">
        <v>41</v>
      </c>
      <c r="H309" s="65">
        <f t="shared" ref="H309" si="106">H307*0.95</f>
        <v>114</v>
      </c>
      <c r="I309" s="344"/>
      <c r="J309" s="455"/>
    </row>
    <row r="310" spans="1:10" x14ac:dyDescent="0.25">
      <c r="A310" s="434"/>
      <c r="B310" s="438"/>
      <c r="C310" s="438"/>
      <c r="D310" s="438"/>
      <c r="E310" s="451">
        <f>F305+1</f>
        <v>43105</v>
      </c>
      <c r="F310" s="451">
        <v>43131</v>
      </c>
      <c r="G310" s="50" t="s">
        <v>154</v>
      </c>
      <c r="H310" s="66" t="e">
        <f>NA()</f>
        <v>#N/A</v>
      </c>
      <c r="I310" s="452"/>
      <c r="J310" s="455"/>
    </row>
    <row r="311" spans="1:10" x14ac:dyDescent="0.25">
      <c r="A311" s="434"/>
      <c r="B311" s="438"/>
      <c r="C311" s="438"/>
      <c r="D311" s="438"/>
      <c r="E311" s="285"/>
      <c r="F311" s="285"/>
      <c r="G311" s="7" t="s">
        <v>153</v>
      </c>
      <c r="H311" s="63" t="e">
        <f>NA()</f>
        <v>#N/A</v>
      </c>
      <c r="I311" s="452"/>
      <c r="J311" s="455"/>
    </row>
    <row r="312" spans="1:10" x14ac:dyDescent="0.25">
      <c r="A312" s="434"/>
      <c r="B312" s="438"/>
      <c r="C312" s="438"/>
      <c r="D312" s="438"/>
      <c r="E312" s="285"/>
      <c r="F312" s="285"/>
      <c r="G312" s="233" t="s">
        <v>40</v>
      </c>
      <c r="H312" s="63">
        <v>85</v>
      </c>
      <c r="I312" s="452"/>
      <c r="J312" s="455"/>
    </row>
    <row r="313" spans="1:10" x14ac:dyDescent="0.25">
      <c r="A313" s="434"/>
      <c r="B313" s="438"/>
      <c r="C313" s="438"/>
      <c r="D313" s="438"/>
      <c r="E313" s="285"/>
      <c r="F313" s="285"/>
      <c r="G313" s="233" t="s">
        <v>39</v>
      </c>
      <c r="H313" s="63">
        <v>117</v>
      </c>
      <c r="I313" s="452"/>
      <c r="J313" s="455"/>
    </row>
    <row r="314" spans="1:10" ht="15.75" thickBot="1" x14ac:dyDescent="0.3">
      <c r="A314" s="434"/>
      <c r="B314" s="438"/>
      <c r="C314" s="438"/>
      <c r="D314" s="438"/>
      <c r="E314" s="439"/>
      <c r="F314" s="439"/>
      <c r="G314" s="235" t="s">
        <v>41</v>
      </c>
      <c r="H314" s="65">
        <f t="shared" ref="H314" si="107">H312*0.95</f>
        <v>80.75</v>
      </c>
      <c r="I314" s="452"/>
      <c r="J314" s="455"/>
    </row>
    <row r="315" spans="1:10" x14ac:dyDescent="0.25">
      <c r="A315" s="434"/>
      <c r="B315" s="437"/>
      <c r="C315" s="437"/>
      <c r="D315" s="437"/>
      <c r="E315" s="451">
        <f>F310+1</f>
        <v>43132</v>
      </c>
      <c r="F315" s="451">
        <v>43220</v>
      </c>
      <c r="G315" s="50" t="s">
        <v>154</v>
      </c>
      <c r="H315" s="66" t="e">
        <f>NA()</f>
        <v>#N/A</v>
      </c>
      <c r="I315" s="448"/>
      <c r="J315" s="455"/>
    </row>
    <row r="316" spans="1:10" x14ac:dyDescent="0.25">
      <c r="A316" s="434"/>
      <c r="B316" s="437"/>
      <c r="C316" s="437"/>
      <c r="D316" s="437"/>
      <c r="E316" s="285"/>
      <c r="F316" s="285"/>
      <c r="G316" s="7" t="s">
        <v>153</v>
      </c>
      <c r="H316" s="63" t="e">
        <f>NA()</f>
        <v>#N/A</v>
      </c>
      <c r="I316" s="448"/>
      <c r="J316" s="455"/>
    </row>
    <row r="317" spans="1:10" x14ac:dyDescent="0.25">
      <c r="A317" s="434"/>
      <c r="B317" s="437"/>
      <c r="C317" s="437"/>
      <c r="D317" s="437"/>
      <c r="E317" s="285"/>
      <c r="F317" s="285"/>
      <c r="G317" s="119" t="s">
        <v>40</v>
      </c>
      <c r="H317" s="63">
        <v>87</v>
      </c>
      <c r="I317" s="448"/>
      <c r="J317" s="455"/>
    </row>
    <row r="318" spans="1:10" x14ac:dyDescent="0.25">
      <c r="A318" s="434"/>
      <c r="B318" s="437"/>
      <c r="C318" s="437"/>
      <c r="D318" s="437"/>
      <c r="E318" s="285"/>
      <c r="F318" s="285"/>
      <c r="G318" s="119" t="s">
        <v>39</v>
      </c>
      <c r="H318" s="63">
        <v>119</v>
      </c>
      <c r="I318" s="448"/>
      <c r="J318" s="455"/>
    </row>
    <row r="319" spans="1:10" ht="15.75" thickBot="1" x14ac:dyDescent="0.3">
      <c r="A319" s="434"/>
      <c r="B319" s="437"/>
      <c r="C319" s="437"/>
      <c r="D319" s="437"/>
      <c r="E319" s="439"/>
      <c r="F319" s="439"/>
      <c r="G319" s="122" t="s">
        <v>41</v>
      </c>
      <c r="H319" s="65">
        <f t="shared" ref="H319" si="108">H317*0.95</f>
        <v>82.649999999999991</v>
      </c>
      <c r="I319" s="448"/>
      <c r="J319" s="455"/>
    </row>
    <row r="320" spans="1:10" x14ac:dyDescent="0.25">
      <c r="A320" s="434"/>
      <c r="B320" s="438"/>
      <c r="C320" s="438"/>
      <c r="D320" s="339" t="s">
        <v>366</v>
      </c>
      <c r="E320" s="298">
        <v>43040</v>
      </c>
      <c r="F320" s="298">
        <v>43090</v>
      </c>
      <c r="G320" s="11" t="s">
        <v>154</v>
      </c>
      <c r="H320" s="66" t="e">
        <f>NA()</f>
        <v>#N/A</v>
      </c>
      <c r="I320" s="346"/>
      <c r="J320" s="455"/>
    </row>
    <row r="321" spans="1:10" x14ac:dyDescent="0.25">
      <c r="A321" s="434"/>
      <c r="B321" s="438"/>
      <c r="C321" s="438"/>
      <c r="D321" s="436"/>
      <c r="E321" s="285"/>
      <c r="F321" s="285"/>
      <c r="G321" s="7" t="s">
        <v>153</v>
      </c>
      <c r="H321" s="63" t="e">
        <f>NA()</f>
        <v>#N/A</v>
      </c>
      <c r="I321" s="443"/>
      <c r="J321" s="455"/>
    </row>
    <row r="322" spans="1:10" x14ac:dyDescent="0.25">
      <c r="A322" s="434"/>
      <c r="B322" s="438"/>
      <c r="C322" s="438"/>
      <c r="D322" s="437"/>
      <c r="E322" s="285"/>
      <c r="F322" s="285"/>
      <c r="G322" s="233" t="s">
        <v>40</v>
      </c>
      <c r="H322" s="63">
        <f>H282+5</f>
        <v>75.5</v>
      </c>
      <c r="I322" s="448"/>
      <c r="J322" s="455"/>
    </row>
    <row r="323" spans="1:10" x14ac:dyDescent="0.25">
      <c r="A323" s="434"/>
      <c r="B323" s="438"/>
      <c r="C323" s="438"/>
      <c r="D323" s="437"/>
      <c r="E323" s="285"/>
      <c r="F323" s="285"/>
      <c r="G323" s="233" t="s">
        <v>39</v>
      </c>
      <c r="H323" s="63">
        <v>107.5</v>
      </c>
      <c r="I323" s="448"/>
      <c r="J323" s="455"/>
    </row>
    <row r="324" spans="1:10" ht="15.75" thickBot="1" x14ac:dyDescent="0.3">
      <c r="A324" s="434"/>
      <c r="B324" s="438"/>
      <c r="C324" s="438"/>
      <c r="D324" s="437"/>
      <c r="E324" s="439"/>
      <c r="F324" s="439"/>
      <c r="G324" s="235" t="s">
        <v>41</v>
      </c>
      <c r="H324" s="65">
        <f>H322*0.95</f>
        <v>71.724999999999994</v>
      </c>
      <c r="I324" s="448"/>
      <c r="J324" s="455"/>
    </row>
    <row r="325" spans="1:10" x14ac:dyDescent="0.25">
      <c r="A325" s="434"/>
      <c r="B325" s="438"/>
      <c r="C325" s="438"/>
      <c r="D325" s="341"/>
      <c r="E325" s="451">
        <f>F320+1</f>
        <v>43091</v>
      </c>
      <c r="F325" s="451">
        <v>43092</v>
      </c>
      <c r="G325" s="50" t="s">
        <v>154</v>
      </c>
      <c r="H325" s="66" t="e">
        <f>NA()</f>
        <v>#N/A</v>
      </c>
      <c r="I325" s="344"/>
      <c r="J325" s="455"/>
    </row>
    <row r="326" spans="1:10" x14ac:dyDescent="0.25">
      <c r="A326" s="434"/>
      <c r="B326" s="438"/>
      <c r="C326" s="438"/>
      <c r="D326" s="341"/>
      <c r="E326" s="285"/>
      <c r="F326" s="285"/>
      <c r="G326" s="7" t="s">
        <v>153</v>
      </c>
      <c r="H326" s="63" t="e">
        <f>NA()</f>
        <v>#N/A</v>
      </c>
      <c r="I326" s="344"/>
      <c r="J326" s="455"/>
    </row>
    <row r="327" spans="1:10" x14ac:dyDescent="0.25">
      <c r="A327" s="434"/>
      <c r="B327" s="438"/>
      <c r="C327" s="438"/>
      <c r="D327" s="341"/>
      <c r="E327" s="285"/>
      <c r="F327" s="285"/>
      <c r="G327" s="233" t="s">
        <v>40</v>
      </c>
      <c r="H327" s="63">
        <f>H287+5</f>
        <v>125</v>
      </c>
      <c r="I327" s="344"/>
      <c r="J327" s="455"/>
    </row>
    <row r="328" spans="1:10" x14ac:dyDescent="0.25">
      <c r="A328" s="434"/>
      <c r="B328" s="438"/>
      <c r="C328" s="438"/>
      <c r="D328" s="341"/>
      <c r="E328" s="285"/>
      <c r="F328" s="285"/>
      <c r="G328" s="233" t="s">
        <v>39</v>
      </c>
      <c r="H328" s="63">
        <f>H288+5</f>
        <v>157</v>
      </c>
      <c r="I328" s="344"/>
      <c r="J328" s="455"/>
    </row>
    <row r="329" spans="1:10" ht="15.75" thickBot="1" x14ac:dyDescent="0.3">
      <c r="A329" s="434"/>
      <c r="B329" s="438"/>
      <c r="C329" s="438"/>
      <c r="D329" s="341"/>
      <c r="E329" s="439"/>
      <c r="F329" s="439"/>
      <c r="G329" s="235" t="s">
        <v>41</v>
      </c>
      <c r="H329" s="65">
        <f t="shared" ref="H329" si="109">H327*0.95</f>
        <v>118.75</v>
      </c>
      <c r="I329" s="344"/>
      <c r="J329" s="455"/>
    </row>
    <row r="330" spans="1:10" x14ac:dyDescent="0.25">
      <c r="A330" s="434"/>
      <c r="B330" s="438"/>
      <c r="C330" s="438"/>
      <c r="D330" s="341"/>
      <c r="E330" s="451">
        <f>F325+1</f>
        <v>43093</v>
      </c>
      <c r="F330" s="451">
        <v>43094</v>
      </c>
      <c r="G330" s="50" t="s">
        <v>154</v>
      </c>
      <c r="H330" s="66" t="e">
        <f>NA()</f>
        <v>#N/A</v>
      </c>
      <c r="I330" s="344"/>
      <c r="J330" s="455"/>
    </row>
    <row r="331" spans="1:10" x14ac:dyDescent="0.25">
      <c r="A331" s="434"/>
      <c r="B331" s="438"/>
      <c r="C331" s="438"/>
      <c r="D331" s="341"/>
      <c r="E331" s="285"/>
      <c r="F331" s="285"/>
      <c r="G331" s="7" t="s">
        <v>153</v>
      </c>
      <c r="H331" s="63" t="e">
        <f>NA()</f>
        <v>#N/A</v>
      </c>
      <c r="I331" s="344"/>
      <c r="J331" s="455"/>
    </row>
    <row r="332" spans="1:10" x14ac:dyDescent="0.25">
      <c r="A332" s="434"/>
      <c r="B332" s="438"/>
      <c r="C332" s="438"/>
      <c r="D332" s="341"/>
      <c r="E332" s="285"/>
      <c r="F332" s="285"/>
      <c r="G332" s="233" t="s">
        <v>40</v>
      </c>
      <c r="H332" s="63">
        <f>H327+40</f>
        <v>165</v>
      </c>
      <c r="I332" s="344"/>
      <c r="J332" s="455"/>
    </row>
    <row r="333" spans="1:10" x14ac:dyDescent="0.25">
      <c r="A333" s="434"/>
      <c r="B333" s="438"/>
      <c r="C333" s="438"/>
      <c r="D333" s="341"/>
      <c r="E333" s="285"/>
      <c r="F333" s="285"/>
      <c r="G333" s="233" t="s">
        <v>39</v>
      </c>
      <c r="H333" s="63">
        <f>H328+40</f>
        <v>197</v>
      </c>
      <c r="I333" s="344"/>
      <c r="J333" s="455"/>
    </row>
    <row r="334" spans="1:10" ht="15.75" thickBot="1" x14ac:dyDescent="0.3">
      <c r="A334" s="434"/>
      <c r="B334" s="438"/>
      <c r="C334" s="438"/>
      <c r="D334" s="341"/>
      <c r="E334" s="439"/>
      <c r="F334" s="439"/>
      <c r="G334" s="235" t="s">
        <v>41</v>
      </c>
      <c r="H334" s="65">
        <f t="shared" ref="H334" si="110">H332*0.95</f>
        <v>156.75</v>
      </c>
      <c r="I334" s="344"/>
      <c r="J334" s="455"/>
    </row>
    <row r="335" spans="1:10" x14ac:dyDescent="0.25">
      <c r="A335" s="434"/>
      <c r="B335" s="438"/>
      <c r="C335" s="438"/>
      <c r="D335" s="341"/>
      <c r="E335" s="451">
        <f>F330+1</f>
        <v>43095</v>
      </c>
      <c r="F335" s="451">
        <v>43099</v>
      </c>
      <c r="G335" s="50" t="s">
        <v>154</v>
      </c>
      <c r="H335" s="66" t="e">
        <f>NA()</f>
        <v>#N/A</v>
      </c>
      <c r="I335" s="344"/>
      <c r="J335" s="455"/>
    </row>
    <row r="336" spans="1:10" x14ac:dyDescent="0.25">
      <c r="A336" s="434"/>
      <c r="B336" s="438"/>
      <c r="C336" s="438"/>
      <c r="D336" s="341"/>
      <c r="E336" s="285"/>
      <c r="F336" s="285"/>
      <c r="G336" s="7" t="s">
        <v>153</v>
      </c>
      <c r="H336" s="63" t="e">
        <f>NA()</f>
        <v>#N/A</v>
      </c>
      <c r="I336" s="344"/>
      <c r="J336" s="455"/>
    </row>
    <row r="337" spans="1:10" x14ac:dyDescent="0.25">
      <c r="A337" s="434"/>
      <c r="B337" s="438"/>
      <c r="C337" s="438"/>
      <c r="D337" s="341"/>
      <c r="E337" s="285"/>
      <c r="F337" s="285"/>
      <c r="G337" s="233" t="s">
        <v>40</v>
      </c>
      <c r="H337" s="63">
        <f>H327</f>
        <v>125</v>
      </c>
      <c r="I337" s="344"/>
      <c r="J337" s="455"/>
    </row>
    <row r="338" spans="1:10" x14ac:dyDescent="0.25">
      <c r="A338" s="434"/>
      <c r="B338" s="438"/>
      <c r="C338" s="438"/>
      <c r="D338" s="341"/>
      <c r="E338" s="285"/>
      <c r="F338" s="285"/>
      <c r="G338" s="233" t="s">
        <v>39</v>
      </c>
      <c r="H338" s="63">
        <f>H328</f>
        <v>157</v>
      </c>
      <c r="I338" s="344"/>
      <c r="J338" s="455"/>
    </row>
    <row r="339" spans="1:10" ht="15.75" thickBot="1" x14ac:dyDescent="0.3">
      <c r="A339" s="434"/>
      <c r="B339" s="438"/>
      <c r="C339" s="438"/>
      <c r="D339" s="341"/>
      <c r="E339" s="439"/>
      <c r="F339" s="439"/>
      <c r="G339" s="235" t="s">
        <v>41</v>
      </c>
      <c r="H339" s="65">
        <f t="shared" ref="H339" si="111">H337*0.95</f>
        <v>118.75</v>
      </c>
      <c r="I339" s="344"/>
      <c r="J339" s="455"/>
    </row>
    <row r="340" spans="1:10" x14ac:dyDescent="0.25">
      <c r="A340" s="434"/>
      <c r="B340" s="438"/>
      <c r="C340" s="438"/>
      <c r="D340" s="437"/>
      <c r="E340" s="451">
        <f>F335+1</f>
        <v>43100</v>
      </c>
      <c r="F340" s="451">
        <v>43100</v>
      </c>
      <c r="G340" s="50" t="s">
        <v>154</v>
      </c>
      <c r="H340" s="66" t="e">
        <f>NA()</f>
        <v>#N/A</v>
      </c>
      <c r="I340" s="448"/>
      <c r="J340" s="455"/>
    </row>
    <row r="341" spans="1:10" x14ac:dyDescent="0.25">
      <c r="A341" s="434"/>
      <c r="B341" s="438"/>
      <c r="C341" s="438"/>
      <c r="D341" s="437"/>
      <c r="E341" s="285"/>
      <c r="F341" s="285"/>
      <c r="G341" s="7" t="s">
        <v>153</v>
      </c>
      <c r="H341" s="63" t="e">
        <f>NA()</f>
        <v>#N/A</v>
      </c>
      <c r="I341" s="448"/>
      <c r="J341" s="455"/>
    </row>
    <row r="342" spans="1:10" x14ac:dyDescent="0.25">
      <c r="A342" s="434"/>
      <c r="B342" s="438"/>
      <c r="C342" s="438"/>
      <c r="D342" s="437"/>
      <c r="E342" s="285"/>
      <c r="F342" s="285"/>
      <c r="G342" s="233" t="s">
        <v>40</v>
      </c>
      <c r="H342" s="63">
        <f>H332</f>
        <v>165</v>
      </c>
      <c r="I342" s="448"/>
      <c r="J342" s="455"/>
    </row>
    <row r="343" spans="1:10" x14ac:dyDescent="0.25">
      <c r="A343" s="434"/>
      <c r="B343" s="438"/>
      <c r="C343" s="438"/>
      <c r="D343" s="437"/>
      <c r="E343" s="285"/>
      <c r="F343" s="285"/>
      <c r="G343" s="233" t="s">
        <v>39</v>
      </c>
      <c r="H343" s="63">
        <f>H333</f>
        <v>197</v>
      </c>
      <c r="I343" s="448"/>
      <c r="J343" s="455"/>
    </row>
    <row r="344" spans="1:10" ht="15.75" thickBot="1" x14ac:dyDescent="0.3">
      <c r="A344" s="434"/>
      <c r="B344" s="438"/>
      <c r="C344" s="438"/>
      <c r="D344" s="437"/>
      <c r="E344" s="439"/>
      <c r="F344" s="439"/>
      <c r="G344" s="235" t="s">
        <v>41</v>
      </c>
      <c r="H344" s="65">
        <f t="shared" ref="H344" si="112">H342*0.95</f>
        <v>156.75</v>
      </c>
      <c r="I344" s="448"/>
      <c r="J344" s="455"/>
    </row>
    <row r="345" spans="1:10" x14ac:dyDescent="0.25">
      <c r="A345" s="434"/>
      <c r="B345" s="438"/>
      <c r="C345" s="438"/>
      <c r="D345" s="341"/>
      <c r="E345" s="451">
        <f>F340+1</f>
        <v>43101</v>
      </c>
      <c r="F345" s="451">
        <v>43104</v>
      </c>
      <c r="G345" s="50" t="s">
        <v>154</v>
      </c>
      <c r="H345" s="66" t="e">
        <f>NA()</f>
        <v>#N/A</v>
      </c>
      <c r="I345" s="344"/>
      <c r="J345" s="455"/>
    </row>
    <row r="346" spans="1:10" x14ac:dyDescent="0.25">
      <c r="A346" s="434"/>
      <c r="B346" s="438"/>
      <c r="C346" s="438"/>
      <c r="D346" s="341"/>
      <c r="E346" s="285"/>
      <c r="F346" s="285"/>
      <c r="G346" s="7" t="s">
        <v>153</v>
      </c>
      <c r="H346" s="63" t="e">
        <f>NA()</f>
        <v>#N/A</v>
      </c>
      <c r="I346" s="344"/>
      <c r="J346" s="455"/>
    </row>
    <row r="347" spans="1:10" x14ac:dyDescent="0.25">
      <c r="A347" s="434"/>
      <c r="B347" s="438"/>
      <c r="C347" s="438"/>
      <c r="D347" s="341"/>
      <c r="E347" s="285"/>
      <c r="F347" s="285"/>
      <c r="G347" s="233" t="s">
        <v>40</v>
      </c>
      <c r="H347" s="63">
        <f>H337</f>
        <v>125</v>
      </c>
      <c r="I347" s="344"/>
      <c r="J347" s="455"/>
    </row>
    <row r="348" spans="1:10" x14ac:dyDescent="0.25">
      <c r="A348" s="434"/>
      <c r="B348" s="438"/>
      <c r="C348" s="438"/>
      <c r="D348" s="341"/>
      <c r="E348" s="285"/>
      <c r="F348" s="285"/>
      <c r="G348" s="233" t="s">
        <v>39</v>
      </c>
      <c r="H348" s="63">
        <f>H338</f>
        <v>157</v>
      </c>
      <c r="I348" s="344"/>
      <c r="J348" s="455"/>
    </row>
    <row r="349" spans="1:10" ht="15.75" thickBot="1" x14ac:dyDescent="0.3">
      <c r="A349" s="434"/>
      <c r="B349" s="438"/>
      <c r="C349" s="438"/>
      <c r="D349" s="341"/>
      <c r="E349" s="439"/>
      <c r="F349" s="439"/>
      <c r="G349" s="235" t="s">
        <v>41</v>
      </c>
      <c r="H349" s="65">
        <f t="shared" ref="H349" si="113">H347*0.95</f>
        <v>118.75</v>
      </c>
      <c r="I349" s="344"/>
      <c r="J349" s="455"/>
    </row>
    <row r="350" spans="1:10" x14ac:dyDescent="0.25">
      <c r="A350" s="434"/>
      <c r="B350" s="438"/>
      <c r="C350" s="438"/>
      <c r="D350" s="438"/>
      <c r="E350" s="451">
        <f>F345+1</f>
        <v>43105</v>
      </c>
      <c r="F350" s="451">
        <v>43131</v>
      </c>
      <c r="G350" s="50" t="s">
        <v>154</v>
      </c>
      <c r="H350" s="66" t="e">
        <f>NA()</f>
        <v>#N/A</v>
      </c>
      <c r="I350" s="452"/>
      <c r="J350" s="455"/>
    </row>
    <row r="351" spans="1:10" x14ac:dyDescent="0.25">
      <c r="A351" s="434"/>
      <c r="B351" s="438"/>
      <c r="C351" s="438"/>
      <c r="D351" s="438"/>
      <c r="E351" s="285"/>
      <c r="F351" s="285"/>
      <c r="G351" s="7" t="s">
        <v>153</v>
      </c>
      <c r="H351" s="63" t="e">
        <f>NA()</f>
        <v>#N/A</v>
      </c>
      <c r="I351" s="452"/>
      <c r="J351" s="455"/>
    </row>
    <row r="352" spans="1:10" x14ac:dyDescent="0.25">
      <c r="A352" s="434"/>
      <c r="B352" s="438"/>
      <c r="C352" s="438"/>
      <c r="D352" s="438"/>
      <c r="E352" s="285"/>
      <c r="F352" s="285"/>
      <c r="G352" s="233" t="s">
        <v>40</v>
      </c>
      <c r="H352" s="63">
        <f>H312+5</f>
        <v>90</v>
      </c>
      <c r="I352" s="452"/>
      <c r="J352" s="455"/>
    </row>
    <row r="353" spans="1:10" x14ac:dyDescent="0.25">
      <c r="A353" s="434"/>
      <c r="B353" s="438"/>
      <c r="C353" s="438"/>
      <c r="D353" s="438"/>
      <c r="E353" s="285"/>
      <c r="F353" s="285"/>
      <c r="G353" s="233" t="s">
        <v>39</v>
      </c>
      <c r="H353" s="63">
        <f>H313+5</f>
        <v>122</v>
      </c>
      <c r="I353" s="452"/>
      <c r="J353" s="455"/>
    </row>
    <row r="354" spans="1:10" ht="15.75" thickBot="1" x14ac:dyDescent="0.3">
      <c r="A354" s="434"/>
      <c r="B354" s="438"/>
      <c r="C354" s="438"/>
      <c r="D354" s="438"/>
      <c r="E354" s="439"/>
      <c r="F354" s="439"/>
      <c r="G354" s="235" t="s">
        <v>41</v>
      </c>
      <c r="H354" s="65">
        <f t="shared" ref="H354" si="114">H352*0.95</f>
        <v>85.5</v>
      </c>
      <c r="I354" s="452"/>
      <c r="J354" s="455"/>
    </row>
    <row r="355" spans="1:10" x14ac:dyDescent="0.25">
      <c r="A355" s="434"/>
      <c r="B355" s="438"/>
      <c r="C355" s="438"/>
      <c r="D355" s="437"/>
      <c r="E355" s="451">
        <f>F350+1</f>
        <v>43132</v>
      </c>
      <c r="F355" s="451">
        <v>43220</v>
      </c>
      <c r="G355" s="50" t="s">
        <v>154</v>
      </c>
      <c r="H355" s="66" t="e">
        <f>NA()</f>
        <v>#N/A</v>
      </c>
      <c r="I355" s="448"/>
      <c r="J355" s="455"/>
    </row>
    <row r="356" spans="1:10" x14ac:dyDescent="0.25">
      <c r="A356" s="434"/>
      <c r="B356" s="438"/>
      <c r="C356" s="438"/>
      <c r="D356" s="437"/>
      <c r="E356" s="285"/>
      <c r="F356" s="285"/>
      <c r="G356" s="7" t="s">
        <v>153</v>
      </c>
      <c r="H356" s="63" t="e">
        <f>NA()</f>
        <v>#N/A</v>
      </c>
      <c r="I356" s="448"/>
      <c r="J356" s="455"/>
    </row>
    <row r="357" spans="1:10" x14ac:dyDescent="0.25">
      <c r="A357" s="434"/>
      <c r="B357" s="438"/>
      <c r="C357" s="438"/>
      <c r="D357" s="437"/>
      <c r="E357" s="285"/>
      <c r="F357" s="285"/>
      <c r="G357" s="233" t="s">
        <v>40</v>
      </c>
      <c r="H357" s="63">
        <f>H317+5</f>
        <v>92</v>
      </c>
      <c r="I357" s="448"/>
      <c r="J357" s="455"/>
    </row>
    <row r="358" spans="1:10" x14ac:dyDescent="0.25">
      <c r="A358" s="434"/>
      <c r="B358" s="438"/>
      <c r="C358" s="438"/>
      <c r="D358" s="437"/>
      <c r="E358" s="285"/>
      <c r="F358" s="285"/>
      <c r="G358" s="233" t="s">
        <v>39</v>
      </c>
      <c r="H358" s="63">
        <f>H318+5</f>
        <v>124</v>
      </c>
      <c r="I358" s="448"/>
      <c r="J358" s="455"/>
    </row>
    <row r="359" spans="1:10" ht="15.75" thickBot="1" x14ac:dyDescent="0.3">
      <c r="A359" s="434"/>
      <c r="B359" s="438"/>
      <c r="C359" s="438"/>
      <c r="D359" s="437"/>
      <c r="E359" s="439"/>
      <c r="F359" s="439"/>
      <c r="G359" s="235" t="s">
        <v>41</v>
      </c>
      <c r="H359" s="65">
        <f t="shared" ref="H359" si="115">H357*0.95</f>
        <v>87.399999999999991</v>
      </c>
      <c r="I359" s="448"/>
      <c r="J359" s="455"/>
    </row>
    <row r="360" spans="1:10" x14ac:dyDescent="0.25">
      <c r="A360" s="434"/>
      <c r="B360" s="438"/>
      <c r="C360" s="438"/>
      <c r="D360" s="437" t="s">
        <v>192</v>
      </c>
      <c r="E360" s="298">
        <v>43040</v>
      </c>
      <c r="F360" s="298">
        <v>43090</v>
      </c>
      <c r="G360" s="11" t="s">
        <v>154</v>
      </c>
      <c r="H360" s="66" t="e">
        <f>NA()</f>
        <v>#N/A</v>
      </c>
      <c r="I360" s="448"/>
      <c r="J360" s="455"/>
    </row>
    <row r="361" spans="1:10" x14ac:dyDescent="0.25">
      <c r="A361" s="434"/>
      <c r="B361" s="438"/>
      <c r="C361" s="438"/>
      <c r="D361" s="437"/>
      <c r="E361" s="285"/>
      <c r="F361" s="285"/>
      <c r="G361" s="7" t="s">
        <v>153</v>
      </c>
      <c r="H361" s="63" t="e">
        <f>NA()</f>
        <v>#N/A</v>
      </c>
      <c r="I361" s="448"/>
      <c r="J361" s="455"/>
    </row>
    <row r="362" spans="1:10" x14ac:dyDescent="0.25">
      <c r="A362" s="434"/>
      <c r="B362" s="438"/>
      <c r="C362" s="438"/>
      <c r="D362" s="437"/>
      <c r="E362" s="285"/>
      <c r="F362" s="285"/>
      <c r="G362" s="233" t="s">
        <v>40</v>
      </c>
      <c r="H362" s="63">
        <f>14+H282</f>
        <v>84.5</v>
      </c>
      <c r="I362" s="448"/>
      <c r="J362" s="455"/>
    </row>
    <row r="363" spans="1:10" x14ac:dyDescent="0.25">
      <c r="A363" s="434"/>
      <c r="B363" s="438"/>
      <c r="C363" s="438"/>
      <c r="D363" s="437"/>
      <c r="E363" s="285"/>
      <c r="F363" s="285"/>
      <c r="G363" s="233" t="s">
        <v>39</v>
      </c>
      <c r="H363" s="63">
        <f>14+H283</f>
        <v>116.4</v>
      </c>
      <c r="I363" s="448"/>
      <c r="J363" s="455"/>
    </row>
    <row r="364" spans="1:10" ht="15.75" thickBot="1" x14ac:dyDescent="0.3">
      <c r="A364" s="434"/>
      <c r="B364" s="438"/>
      <c r="C364" s="438"/>
      <c r="D364" s="437"/>
      <c r="E364" s="439"/>
      <c r="F364" s="439"/>
      <c r="G364" s="235" t="s">
        <v>41</v>
      </c>
      <c r="H364" s="65">
        <f>H362*0.95</f>
        <v>80.274999999999991</v>
      </c>
      <c r="I364" s="448"/>
      <c r="J364" s="455"/>
    </row>
    <row r="365" spans="1:10" x14ac:dyDescent="0.25">
      <c r="A365" s="434"/>
      <c r="B365" s="438"/>
      <c r="C365" s="438"/>
      <c r="D365" s="341"/>
      <c r="E365" s="451">
        <f>F360+1</f>
        <v>43091</v>
      </c>
      <c r="F365" s="451">
        <v>43092</v>
      </c>
      <c r="G365" s="50" t="s">
        <v>154</v>
      </c>
      <c r="H365" s="66" t="e">
        <f>NA()</f>
        <v>#N/A</v>
      </c>
      <c r="I365" s="344"/>
      <c r="J365" s="455"/>
    </row>
    <row r="366" spans="1:10" x14ac:dyDescent="0.25">
      <c r="A366" s="434"/>
      <c r="B366" s="438"/>
      <c r="C366" s="438"/>
      <c r="D366" s="341"/>
      <c r="E366" s="285"/>
      <c r="F366" s="285"/>
      <c r="G366" s="7" t="s">
        <v>153</v>
      </c>
      <c r="H366" s="63" t="e">
        <f>NA()</f>
        <v>#N/A</v>
      </c>
      <c r="I366" s="344"/>
      <c r="J366" s="455"/>
    </row>
    <row r="367" spans="1:10" x14ac:dyDescent="0.25">
      <c r="A367" s="434"/>
      <c r="B367" s="438"/>
      <c r="C367" s="438"/>
      <c r="D367" s="341"/>
      <c r="E367" s="285"/>
      <c r="F367" s="285"/>
      <c r="G367" s="233" t="s">
        <v>40</v>
      </c>
      <c r="H367" s="63">
        <f>14+H287</f>
        <v>134</v>
      </c>
      <c r="I367" s="344"/>
      <c r="J367" s="455"/>
    </row>
    <row r="368" spans="1:10" x14ac:dyDescent="0.25">
      <c r="A368" s="434"/>
      <c r="B368" s="438"/>
      <c r="C368" s="438"/>
      <c r="D368" s="341"/>
      <c r="E368" s="285"/>
      <c r="F368" s="285"/>
      <c r="G368" s="233" t="s">
        <v>39</v>
      </c>
      <c r="H368" s="63">
        <f>14+H288</f>
        <v>166</v>
      </c>
      <c r="I368" s="344"/>
      <c r="J368" s="455"/>
    </row>
    <row r="369" spans="1:10" ht="15.75" thickBot="1" x14ac:dyDescent="0.3">
      <c r="A369" s="434"/>
      <c r="B369" s="438"/>
      <c r="C369" s="438"/>
      <c r="D369" s="341"/>
      <c r="E369" s="439"/>
      <c r="F369" s="439"/>
      <c r="G369" s="235" t="s">
        <v>41</v>
      </c>
      <c r="H369" s="65">
        <f t="shared" ref="H369" si="116">H367*0.95</f>
        <v>127.3</v>
      </c>
      <c r="I369" s="344"/>
      <c r="J369" s="455"/>
    </row>
    <row r="370" spans="1:10" x14ac:dyDescent="0.25">
      <c r="A370" s="434"/>
      <c r="B370" s="438"/>
      <c r="C370" s="438"/>
      <c r="D370" s="341"/>
      <c r="E370" s="451">
        <f>F365+1</f>
        <v>43093</v>
      </c>
      <c r="F370" s="451">
        <v>43094</v>
      </c>
      <c r="G370" s="50" t="s">
        <v>154</v>
      </c>
      <c r="H370" s="66" t="e">
        <f>NA()</f>
        <v>#N/A</v>
      </c>
      <c r="I370" s="344"/>
      <c r="J370" s="455"/>
    </row>
    <row r="371" spans="1:10" x14ac:dyDescent="0.25">
      <c r="A371" s="434"/>
      <c r="B371" s="438"/>
      <c r="C371" s="438"/>
      <c r="D371" s="341"/>
      <c r="E371" s="285"/>
      <c r="F371" s="285"/>
      <c r="G371" s="7" t="s">
        <v>153</v>
      </c>
      <c r="H371" s="63" t="e">
        <f>NA()</f>
        <v>#N/A</v>
      </c>
      <c r="I371" s="344"/>
      <c r="J371" s="455"/>
    </row>
    <row r="372" spans="1:10" x14ac:dyDescent="0.25">
      <c r="A372" s="434"/>
      <c r="B372" s="438"/>
      <c r="C372" s="438"/>
      <c r="D372" s="341"/>
      <c r="E372" s="285"/>
      <c r="F372" s="285"/>
      <c r="G372" s="233" t="s">
        <v>40</v>
      </c>
      <c r="H372" s="63">
        <f>H367+40</f>
        <v>174</v>
      </c>
      <c r="I372" s="344"/>
      <c r="J372" s="455"/>
    </row>
    <row r="373" spans="1:10" x14ac:dyDescent="0.25">
      <c r="A373" s="434"/>
      <c r="B373" s="438"/>
      <c r="C373" s="438"/>
      <c r="D373" s="341"/>
      <c r="E373" s="285"/>
      <c r="F373" s="285"/>
      <c r="G373" s="233" t="s">
        <v>39</v>
      </c>
      <c r="H373" s="63">
        <f>H368+40</f>
        <v>206</v>
      </c>
      <c r="I373" s="344"/>
      <c r="J373" s="455"/>
    </row>
    <row r="374" spans="1:10" ht="15.75" thickBot="1" x14ac:dyDescent="0.3">
      <c r="A374" s="434"/>
      <c r="B374" s="438"/>
      <c r="C374" s="438"/>
      <c r="D374" s="341"/>
      <c r="E374" s="439"/>
      <c r="F374" s="439"/>
      <c r="G374" s="235" t="s">
        <v>41</v>
      </c>
      <c r="H374" s="65">
        <f t="shared" ref="H374" si="117">H372*0.95</f>
        <v>165.29999999999998</v>
      </c>
      <c r="I374" s="344"/>
      <c r="J374" s="455"/>
    </row>
    <row r="375" spans="1:10" x14ac:dyDescent="0.25">
      <c r="A375" s="434"/>
      <c r="B375" s="438"/>
      <c r="C375" s="438"/>
      <c r="D375" s="341"/>
      <c r="E375" s="451">
        <f>F370+1</f>
        <v>43095</v>
      </c>
      <c r="F375" s="451">
        <v>43099</v>
      </c>
      <c r="G375" s="50" t="s">
        <v>154</v>
      </c>
      <c r="H375" s="66" t="e">
        <f>NA()</f>
        <v>#N/A</v>
      </c>
      <c r="I375" s="344"/>
      <c r="J375" s="455"/>
    </row>
    <row r="376" spans="1:10" x14ac:dyDescent="0.25">
      <c r="A376" s="434"/>
      <c r="B376" s="438"/>
      <c r="C376" s="438"/>
      <c r="D376" s="341"/>
      <c r="E376" s="285"/>
      <c r="F376" s="285"/>
      <c r="G376" s="7" t="s">
        <v>153</v>
      </c>
      <c r="H376" s="63" t="e">
        <f>NA()</f>
        <v>#N/A</v>
      </c>
      <c r="I376" s="344"/>
      <c r="J376" s="455"/>
    </row>
    <row r="377" spans="1:10" x14ac:dyDescent="0.25">
      <c r="A377" s="434"/>
      <c r="B377" s="438"/>
      <c r="C377" s="438"/>
      <c r="D377" s="341"/>
      <c r="E377" s="285"/>
      <c r="F377" s="285"/>
      <c r="G377" s="233" t="s">
        <v>40</v>
      </c>
      <c r="H377" s="63">
        <f>H367</f>
        <v>134</v>
      </c>
      <c r="I377" s="344"/>
      <c r="J377" s="455"/>
    </row>
    <row r="378" spans="1:10" x14ac:dyDescent="0.25">
      <c r="A378" s="434"/>
      <c r="B378" s="438"/>
      <c r="C378" s="438"/>
      <c r="D378" s="341"/>
      <c r="E378" s="285"/>
      <c r="F378" s="285"/>
      <c r="G378" s="233" t="s">
        <v>39</v>
      </c>
      <c r="H378" s="63">
        <f>H368</f>
        <v>166</v>
      </c>
      <c r="I378" s="344"/>
      <c r="J378" s="455"/>
    </row>
    <row r="379" spans="1:10" ht="15.75" thickBot="1" x14ac:dyDescent="0.3">
      <c r="A379" s="434"/>
      <c r="B379" s="438"/>
      <c r="C379" s="438"/>
      <c r="D379" s="341"/>
      <c r="E379" s="439"/>
      <c r="F379" s="439"/>
      <c r="G379" s="235" t="s">
        <v>41</v>
      </c>
      <c r="H379" s="65">
        <f t="shared" ref="H379" si="118">H377*0.95</f>
        <v>127.3</v>
      </c>
      <c r="I379" s="344"/>
      <c r="J379" s="455"/>
    </row>
    <row r="380" spans="1:10" x14ac:dyDescent="0.25">
      <c r="A380" s="434"/>
      <c r="B380" s="438"/>
      <c r="C380" s="438"/>
      <c r="D380" s="437"/>
      <c r="E380" s="451">
        <f>F375+1</f>
        <v>43100</v>
      </c>
      <c r="F380" s="451">
        <v>43100</v>
      </c>
      <c r="G380" s="50" t="s">
        <v>154</v>
      </c>
      <c r="H380" s="66" t="e">
        <f>NA()</f>
        <v>#N/A</v>
      </c>
      <c r="I380" s="448"/>
      <c r="J380" s="455"/>
    </row>
    <row r="381" spans="1:10" x14ac:dyDescent="0.25">
      <c r="A381" s="434"/>
      <c r="B381" s="438"/>
      <c r="C381" s="438"/>
      <c r="D381" s="437"/>
      <c r="E381" s="285"/>
      <c r="F381" s="285"/>
      <c r="G381" s="7" t="s">
        <v>153</v>
      </c>
      <c r="H381" s="63" t="e">
        <f>NA()</f>
        <v>#N/A</v>
      </c>
      <c r="I381" s="448"/>
      <c r="J381" s="455"/>
    </row>
    <row r="382" spans="1:10" x14ac:dyDescent="0.25">
      <c r="A382" s="434"/>
      <c r="B382" s="438"/>
      <c r="C382" s="438"/>
      <c r="D382" s="437"/>
      <c r="E382" s="285"/>
      <c r="F382" s="285"/>
      <c r="G382" s="233" t="s">
        <v>40</v>
      </c>
      <c r="H382" s="63">
        <f>H372</f>
        <v>174</v>
      </c>
      <c r="I382" s="448"/>
      <c r="J382" s="455"/>
    </row>
    <row r="383" spans="1:10" x14ac:dyDescent="0.25">
      <c r="A383" s="434"/>
      <c r="B383" s="438"/>
      <c r="C383" s="438"/>
      <c r="D383" s="437"/>
      <c r="E383" s="285"/>
      <c r="F383" s="285"/>
      <c r="G383" s="233" t="s">
        <v>39</v>
      </c>
      <c r="H383" s="63">
        <f>H373</f>
        <v>206</v>
      </c>
      <c r="I383" s="448"/>
      <c r="J383" s="455"/>
    </row>
    <row r="384" spans="1:10" ht="15.75" thickBot="1" x14ac:dyDescent="0.3">
      <c r="A384" s="434"/>
      <c r="B384" s="438"/>
      <c r="C384" s="438"/>
      <c r="D384" s="437"/>
      <c r="E384" s="439"/>
      <c r="F384" s="439"/>
      <c r="G384" s="235" t="s">
        <v>41</v>
      </c>
      <c r="H384" s="65">
        <f t="shared" ref="H384" si="119">H382*0.95</f>
        <v>165.29999999999998</v>
      </c>
      <c r="I384" s="448"/>
      <c r="J384" s="455"/>
    </row>
    <row r="385" spans="1:10" x14ac:dyDescent="0.25">
      <c r="A385" s="434"/>
      <c r="B385" s="438"/>
      <c r="C385" s="438"/>
      <c r="D385" s="438"/>
      <c r="E385" s="451">
        <f>F380+1</f>
        <v>43101</v>
      </c>
      <c r="F385" s="451">
        <v>43104</v>
      </c>
      <c r="G385" s="50" t="s">
        <v>154</v>
      </c>
      <c r="H385" s="66" t="e">
        <f>NA()</f>
        <v>#N/A</v>
      </c>
      <c r="I385" s="452"/>
      <c r="J385" s="455"/>
    </row>
    <row r="386" spans="1:10" x14ac:dyDescent="0.25">
      <c r="A386" s="434"/>
      <c r="B386" s="438"/>
      <c r="C386" s="438"/>
      <c r="D386" s="438"/>
      <c r="E386" s="285"/>
      <c r="F386" s="285"/>
      <c r="G386" s="7" t="s">
        <v>153</v>
      </c>
      <c r="H386" s="63" t="e">
        <f>NA()</f>
        <v>#N/A</v>
      </c>
      <c r="I386" s="452"/>
      <c r="J386" s="455"/>
    </row>
    <row r="387" spans="1:10" x14ac:dyDescent="0.25">
      <c r="A387" s="434"/>
      <c r="B387" s="438"/>
      <c r="C387" s="438"/>
      <c r="D387" s="438"/>
      <c r="E387" s="285"/>
      <c r="F387" s="285"/>
      <c r="G387" s="233" t="s">
        <v>40</v>
      </c>
      <c r="H387" s="63">
        <f>H377</f>
        <v>134</v>
      </c>
      <c r="I387" s="452"/>
      <c r="J387" s="455"/>
    </row>
    <row r="388" spans="1:10" x14ac:dyDescent="0.25">
      <c r="A388" s="434"/>
      <c r="B388" s="438"/>
      <c r="C388" s="438"/>
      <c r="D388" s="438"/>
      <c r="E388" s="285"/>
      <c r="F388" s="285"/>
      <c r="G388" s="233" t="s">
        <v>39</v>
      </c>
      <c r="H388" s="63">
        <f>H378</f>
        <v>166</v>
      </c>
      <c r="I388" s="452"/>
      <c r="J388" s="455"/>
    </row>
    <row r="389" spans="1:10" ht="15.75" thickBot="1" x14ac:dyDescent="0.3">
      <c r="A389" s="434"/>
      <c r="B389" s="438"/>
      <c r="C389" s="438"/>
      <c r="D389" s="438"/>
      <c r="E389" s="439"/>
      <c r="F389" s="439"/>
      <c r="G389" s="235" t="s">
        <v>41</v>
      </c>
      <c r="H389" s="65">
        <f t="shared" ref="H389" si="120">H387*0.95</f>
        <v>127.3</v>
      </c>
      <c r="I389" s="452"/>
      <c r="J389" s="455"/>
    </row>
    <row r="390" spans="1:10" x14ac:dyDescent="0.25">
      <c r="A390" s="434"/>
      <c r="B390" s="438"/>
      <c r="C390" s="438"/>
      <c r="D390" s="437"/>
      <c r="E390" s="451">
        <f>F385+1</f>
        <v>43105</v>
      </c>
      <c r="F390" s="451">
        <v>43131</v>
      </c>
      <c r="G390" s="50" t="s">
        <v>154</v>
      </c>
      <c r="H390" s="66" t="e">
        <f>NA()</f>
        <v>#N/A</v>
      </c>
      <c r="I390" s="448"/>
      <c r="J390" s="455"/>
    </row>
    <row r="391" spans="1:10" x14ac:dyDescent="0.25">
      <c r="A391" s="434"/>
      <c r="B391" s="438"/>
      <c r="C391" s="438"/>
      <c r="D391" s="437"/>
      <c r="E391" s="285"/>
      <c r="F391" s="285"/>
      <c r="G391" s="7" t="s">
        <v>153</v>
      </c>
      <c r="H391" s="63" t="e">
        <f>NA()</f>
        <v>#N/A</v>
      </c>
      <c r="I391" s="448"/>
      <c r="J391" s="455"/>
    </row>
    <row r="392" spans="1:10" x14ac:dyDescent="0.25">
      <c r="A392" s="434"/>
      <c r="B392" s="438"/>
      <c r="C392" s="438"/>
      <c r="D392" s="437"/>
      <c r="E392" s="285"/>
      <c r="F392" s="285"/>
      <c r="G392" s="233" t="s">
        <v>40</v>
      </c>
      <c r="H392" s="63">
        <f>H312+14</f>
        <v>99</v>
      </c>
      <c r="I392" s="448"/>
      <c r="J392" s="455"/>
    </row>
    <row r="393" spans="1:10" x14ac:dyDescent="0.25">
      <c r="A393" s="434"/>
      <c r="B393" s="438"/>
      <c r="C393" s="438"/>
      <c r="D393" s="437"/>
      <c r="E393" s="285"/>
      <c r="F393" s="285"/>
      <c r="G393" s="233" t="s">
        <v>39</v>
      </c>
      <c r="H393" s="63">
        <f>H313+14</f>
        <v>131</v>
      </c>
      <c r="I393" s="448"/>
      <c r="J393" s="455"/>
    </row>
    <row r="394" spans="1:10" ht="15.75" thickBot="1" x14ac:dyDescent="0.3">
      <c r="A394" s="434"/>
      <c r="B394" s="438"/>
      <c r="C394" s="438"/>
      <c r="D394" s="437"/>
      <c r="E394" s="439"/>
      <c r="F394" s="439"/>
      <c r="G394" s="235" t="s">
        <v>41</v>
      </c>
      <c r="H394" s="65">
        <f t="shared" ref="H394" si="121">H392*0.95</f>
        <v>94.05</v>
      </c>
      <c r="I394" s="448"/>
      <c r="J394" s="455"/>
    </row>
    <row r="395" spans="1:10" x14ac:dyDescent="0.25">
      <c r="A395" s="434"/>
      <c r="B395" s="438"/>
      <c r="C395" s="438"/>
      <c r="D395" s="437"/>
      <c r="E395" s="451">
        <f>F390+1</f>
        <v>43132</v>
      </c>
      <c r="F395" s="451">
        <v>43220</v>
      </c>
      <c r="G395" s="50" t="s">
        <v>154</v>
      </c>
      <c r="H395" s="66" t="e">
        <f>NA()</f>
        <v>#N/A</v>
      </c>
      <c r="I395" s="448"/>
      <c r="J395" s="455"/>
    </row>
    <row r="396" spans="1:10" x14ac:dyDescent="0.25">
      <c r="A396" s="434"/>
      <c r="B396" s="438"/>
      <c r="C396" s="438"/>
      <c r="D396" s="437"/>
      <c r="E396" s="285"/>
      <c r="F396" s="285"/>
      <c r="G396" s="7" t="s">
        <v>153</v>
      </c>
      <c r="H396" s="63" t="e">
        <f>NA()</f>
        <v>#N/A</v>
      </c>
      <c r="I396" s="448"/>
      <c r="J396" s="455"/>
    </row>
    <row r="397" spans="1:10" x14ac:dyDescent="0.25">
      <c r="A397" s="434"/>
      <c r="B397" s="438"/>
      <c r="C397" s="438"/>
      <c r="D397" s="437"/>
      <c r="E397" s="285"/>
      <c r="F397" s="285"/>
      <c r="G397" s="233" t="s">
        <v>40</v>
      </c>
      <c r="H397" s="63">
        <f>H317+14</f>
        <v>101</v>
      </c>
      <c r="I397" s="448"/>
      <c r="J397" s="455"/>
    </row>
    <row r="398" spans="1:10" x14ac:dyDescent="0.25">
      <c r="A398" s="434"/>
      <c r="B398" s="438"/>
      <c r="C398" s="438"/>
      <c r="D398" s="437"/>
      <c r="E398" s="285"/>
      <c r="F398" s="285"/>
      <c r="G398" s="233" t="s">
        <v>39</v>
      </c>
      <c r="H398" s="63">
        <f>H318+14</f>
        <v>133</v>
      </c>
      <c r="I398" s="448"/>
      <c r="J398" s="455"/>
    </row>
    <row r="399" spans="1:10" ht="15.75" thickBot="1" x14ac:dyDescent="0.3">
      <c r="A399" s="434"/>
      <c r="B399" s="438"/>
      <c r="C399" s="438"/>
      <c r="D399" s="342"/>
      <c r="E399" s="439"/>
      <c r="F399" s="439"/>
      <c r="G399" s="235" t="s">
        <v>41</v>
      </c>
      <c r="H399" s="65">
        <f t="shared" ref="H399" si="122">H397*0.95</f>
        <v>95.949999999999989</v>
      </c>
      <c r="I399" s="345"/>
      <c r="J399" s="455"/>
    </row>
    <row r="400" spans="1:10" x14ac:dyDescent="0.25">
      <c r="A400" s="434"/>
      <c r="B400" s="438"/>
      <c r="C400" s="438"/>
      <c r="D400" s="437" t="s">
        <v>367</v>
      </c>
      <c r="E400" s="298">
        <v>43040</v>
      </c>
      <c r="F400" s="298">
        <v>43090</v>
      </c>
      <c r="G400" s="11" t="s">
        <v>154</v>
      </c>
      <c r="H400" s="66" t="e">
        <f>NA()</f>
        <v>#N/A</v>
      </c>
      <c r="I400" s="448"/>
      <c r="J400" s="455"/>
    </row>
    <row r="401" spans="1:10" x14ac:dyDescent="0.25">
      <c r="A401" s="434"/>
      <c r="B401" s="438"/>
      <c r="C401" s="438"/>
      <c r="D401" s="437"/>
      <c r="E401" s="285"/>
      <c r="F401" s="285"/>
      <c r="G401" s="7" t="s">
        <v>153</v>
      </c>
      <c r="H401" s="63" t="e">
        <f>NA()</f>
        <v>#N/A</v>
      </c>
      <c r="I401" s="448"/>
      <c r="J401" s="455"/>
    </row>
    <row r="402" spans="1:10" x14ac:dyDescent="0.25">
      <c r="A402" s="434"/>
      <c r="B402" s="438"/>
      <c r="C402" s="438"/>
      <c r="D402" s="437"/>
      <c r="E402" s="285"/>
      <c r="F402" s="285"/>
      <c r="G402" s="233" t="s">
        <v>40</v>
      </c>
      <c r="H402" s="63">
        <f>H322+14</f>
        <v>89.5</v>
      </c>
      <c r="I402" s="448"/>
      <c r="J402" s="455"/>
    </row>
    <row r="403" spans="1:10" x14ac:dyDescent="0.25">
      <c r="A403" s="434"/>
      <c r="B403" s="438"/>
      <c r="C403" s="438"/>
      <c r="D403" s="437"/>
      <c r="E403" s="285"/>
      <c r="F403" s="285"/>
      <c r="G403" s="233" t="s">
        <v>39</v>
      </c>
      <c r="H403" s="63">
        <f>H323+14</f>
        <v>121.5</v>
      </c>
      <c r="I403" s="448"/>
      <c r="J403" s="455"/>
    </row>
    <row r="404" spans="1:10" ht="15.75" thickBot="1" x14ac:dyDescent="0.3">
      <c r="A404" s="434"/>
      <c r="B404" s="438"/>
      <c r="C404" s="438"/>
      <c r="D404" s="437"/>
      <c r="E404" s="439"/>
      <c r="F404" s="439"/>
      <c r="G404" s="235" t="s">
        <v>41</v>
      </c>
      <c r="H404" s="65">
        <f>H402*0.95</f>
        <v>85.024999999999991</v>
      </c>
      <c r="I404" s="448"/>
      <c r="J404" s="455"/>
    </row>
    <row r="405" spans="1:10" x14ac:dyDescent="0.25">
      <c r="A405" s="434"/>
      <c r="B405" s="438"/>
      <c r="C405" s="438"/>
      <c r="D405" s="341"/>
      <c r="E405" s="451">
        <f>F400+1</f>
        <v>43091</v>
      </c>
      <c r="F405" s="451">
        <v>43092</v>
      </c>
      <c r="G405" s="50" t="s">
        <v>154</v>
      </c>
      <c r="H405" s="66" t="e">
        <f>NA()</f>
        <v>#N/A</v>
      </c>
      <c r="I405" s="344"/>
      <c r="J405" s="455"/>
    </row>
    <row r="406" spans="1:10" x14ac:dyDescent="0.25">
      <c r="A406" s="434"/>
      <c r="B406" s="438"/>
      <c r="C406" s="438"/>
      <c r="D406" s="341"/>
      <c r="E406" s="285"/>
      <c r="F406" s="285"/>
      <c r="G406" s="7" t="s">
        <v>153</v>
      </c>
      <c r="H406" s="63" t="e">
        <f>NA()</f>
        <v>#N/A</v>
      </c>
      <c r="I406" s="344"/>
      <c r="J406" s="455"/>
    </row>
    <row r="407" spans="1:10" x14ac:dyDescent="0.25">
      <c r="A407" s="434"/>
      <c r="B407" s="438"/>
      <c r="C407" s="438"/>
      <c r="D407" s="341"/>
      <c r="E407" s="285"/>
      <c r="F407" s="285"/>
      <c r="G407" s="233" t="s">
        <v>40</v>
      </c>
      <c r="H407" s="63">
        <f>H327+14</f>
        <v>139</v>
      </c>
      <c r="I407" s="344"/>
      <c r="J407" s="455"/>
    </row>
    <row r="408" spans="1:10" x14ac:dyDescent="0.25">
      <c r="A408" s="434"/>
      <c r="B408" s="438"/>
      <c r="C408" s="438"/>
      <c r="D408" s="341"/>
      <c r="E408" s="285"/>
      <c r="F408" s="285"/>
      <c r="G408" s="233" t="s">
        <v>39</v>
      </c>
      <c r="H408" s="63">
        <f>H328+14</f>
        <v>171</v>
      </c>
      <c r="I408" s="344"/>
      <c r="J408" s="455"/>
    </row>
    <row r="409" spans="1:10" ht="15.75" thickBot="1" x14ac:dyDescent="0.3">
      <c r="A409" s="434"/>
      <c r="B409" s="438"/>
      <c r="C409" s="438"/>
      <c r="D409" s="341"/>
      <c r="E409" s="439"/>
      <c r="F409" s="439"/>
      <c r="G409" s="235" t="s">
        <v>41</v>
      </c>
      <c r="H409" s="65">
        <f t="shared" ref="H409" si="123">H407*0.95</f>
        <v>132.04999999999998</v>
      </c>
      <c r="I409" s="344"/>
      <c r="J409" s="455"/>
    </row>
    <row r="410" spans="1:10" x14ac:dyDescent="0.25">
      <c r="A410" s="434"/>
      <c r="B410" s="438"/>
      <c r="C410" s="438"/>
      <c r="D410" s="341"/>
      <c r="E410" s="451">
        <f>F405+1</f>
        <v>43093</v>
      </c>
      <c r="F410" s="451">
        <v>43094</v>
      </c>
      <c r="G410" s="50" t="s">
        <v>154</v>
      </c>
      <c r="H410" s="66" t="e">
        <f>NA()</f>
        <v>#N/A</v>
      </c>
      <c r="I410" s="344"/>
      <c r="J410" s="455"/>
    </row>
    <row r="411" spans="1:10" x14ac:dyDescent="0.25">
      <c r="A411" s="434"/>
      <c r="B411" s="438"/>
      <c r="C411" s="438"/>
      <c r="D411" s="341"/>
      <c r="E411" s="285"/>
      <c r="F411" s="285"/>
      <c r="G411" s="7" t="s">
        <v>153</v>
      </c>
      <c r="H411" s="63" t="e">
        <f>NA()</f>
        <v>#N/A</v>
      </c>
      <c r="I411" s="344"/>
      <c r="J411" s="455"/>
    </row>
    <row r="412" spans="1:10" x14ac:dyDescent="0.25">
      <c r="A412" s="434"/>
      <c r="B412" s="438"/>
      <c r="C412" s="438"/>
      <c r="D412" s="341"/>
      <c r="E412" s="285"/>
      <c r="F412" s="285"/>
      <c r="G412" s="233" t="s">
        <v>40</v>
      </c>
      <c r="H412" s="63">
        <f>H407+40</f>
        <v>179</v>
      </c>
      <c r="I412" s="344"/>
      <c r="J412" s="455"/>
    </row>
    <row r="413" spans="1:10" x14ac:dyDescent="0.25">
      <c r="A413" s="434"/>
      <c r="B413" s="438"/>
      <c r="C413" s="438"/>
      <c r="D413" s="341"/>
      <c r="E413" s="285"/>
      <c r="F413" s="285"/>
      <c r="G413" s="233" t="s">
        <v>39</v>
      </c>
      <c r="H413" s="63">
        <f>H408+40</f>
        <v>211</v>
      </c>
      <c r="I413" s="344"/>
      <c r="J413" s="455"/>
    </row>
    <row r="414" spans="1:10" ht="15.75" thickBot="1" x14ac:dyDescent="0.3">
      <c r="A414" s="434"/>
      <c r="B414" s="438"/>
      <c r="C414" s="438"/>
      <c r="D414" s="341"/>
      <c r="E414" s="439"/>
      <c r="F414" s="439"/>
      <c r="G414" s="235" t="s">
        <v>41</v>
      </c>
      <c r="H414" s="65">
        <f t="shared" ref="H414" si="124">H412*0.95</f>
        <v>170.04999999999998</v>
      </c>
      <c r="I414" s="344"/>
      <c r="J414" s="455"/>
    </row>
    <row r="415" spans="1:10" x14ac:dyDescent="0.25">
      <c r="A415" s="434"/>
      <c r="B415" s="438"/>
      <c r="C415" s="438"/>
      <c r="D415" s="341"/>
      <c r="E415" s="451">
        <f>F410+1</f>
        <v>43095</v>
      </c>
      <c r="F415" s="451">
        <v>43099</v>
      </c>
      <c r="G415" s="50" t="s">
        <v>154</v>
      </c>
      <c r="H415" s="66" t="e">
        <f>NA()</f>
        <v>#N/A</v>
      </c>
      <c r="I415" s="344"/>
      <c r="J415" s="455"/>
    </row>
    <row r="416" spans="1:10" x14ac:dyDescent="0.25">
      <c r="A416" s="434"/>
      <c r="B416" s="438"/>
      <c r="C416" s="438"/>
      <c r="D416" s="341"/>
      <c r="E416" s="285"/>
      <c r="F416" s="285"/>
      <c r="G416" s="7" t="s">
        <v>153</v>
      </c>
      <c r="H416" s="63" t="e">
        <f>NA()</f>
        <v>#N/A</v>
      </c>
      <c r="I416" s="344"/>
      <c r="J416" s="455"/>
    </row>
    <row r="417" spans="1:10" x14ac:dyDescent="0.25">
      <c r="A417" s="434"/>
      <c r="B417" s="438"/>
      <c r="C417" s="438"/>
      <c r="D417" s="341"/>
      <c r="E417" s="285"/>
      <c r="F417" s="285"/>
      <c r="G417" s="233" t="s">
        <v>40</v>
      </c>
      <c r="H417" s="63">
        <f>H407</f>
        <v>139</v>
      </c>
      <c r="I417" s="344"/>
      <c r="J417" s="455"/>
    </row>
    <row r="418" spans="1:10" x14ac:dyDescent="0.25">
      <c r="A418" s="434"/>
      <c r="B418" s="438"/>
      <c r="C418" s="438"/>
      <c r="D418" s="341"/>
      <c r="E418" s="285"/>
      <c r="F418" s="285"/>
      <c r="G418" s="233" t="s">
        <v>39</v>
      </c>
      <c r="H418" s="63">
        <f>H408</f>
        <v>171</v>
      </c>
      <c r="I418" s="344"/>
      <c r="J418" s="455"/>
    </row>
    <row r="419" spans="1:10" ht="15.75" thickBot="1" x14ac:dyDescent="0.3">
      <c r="A419" s="434"/>
      <c r="B419" s="438"/>
      <c r="C419" s="438"/>
      <c r="D419" s="341"/>
      <c r="E419" s="439"/>
      <c r="F419" s="439"/>
      <c r="G419" s="235" t="s">
        <v>41</v>
      </c>
      <c r="H419" s="65">
        <f t="shared" ref="H419" si="125">H417*0.95</f>
        <v>132.04999999999998</v>
      </c>
      <c r="I419" s="344"/>
      <c r="J419" s="455"/>
    </row>
    <row r="420" spans="1:10" x14ac:dyDescent="0.25">
      <c r="A420" s="434"/>
      <c r="B420" s="438"/>
      <c r="C420" s="438"/>
      <c r="D420" s="437"/>
      <c r="E420" s="451">
        <f>F415+1</f>
        <v>43100</v>
      </c>
      <c r="F420" s="451">
        <v>43100</v>
      </c>
      <c r="G420" s="50" t="s">
        <v>154</v>
      </c>
      <c r="H420" s="66" t="e">
        <f>NA()</f>
        <v>#N/A</v>
      </c>
      <c r="I420" s="448"/>
      <c r="J420" s="455"/>
    </row>
    <row r="421" spans="1:10" x14ac:dyDescent="0.25">
      <c r="A421" s="434"/>
      <c r="B421" s="438"/>
      <c r="C421" s="438"/>
      <c r="D421" s="437"/>
      <c r="E421" s="285"/>
      <c r="F421" s="285"/>
      <c r="G421" s="7" t="s">
        <v>153</v>
      </c>
      <c r="H421" s="63" t="e">
        <f>NA()</f>
        <v>#N/A</v>
      </c>
      <c r="I421" s="448"/>
      <c r="J421" s="455"/>
    </row>
    <row r="422" spans="1:10" x14ac:dyDescent="0.25">
      <c r="A422" s="434"/>
      <c r="B422" s="438"/>
      <c r="C422" s="438"/>
      <c r="D422" s="437"/>
      <c r="E422" s="285"/>
      <c r="F422" s="285"/>
      <c r="G422" s="233" t="s">
        <v>40</v>
      </c>
      <c r="H422" s="63">
        <f>H412</f>
        <v>179</v>
      </c>
      <c r="I422" s="448"/>
      <c r="J422" s="455"/>
    </row>
    <row r="423" spans="1:10" x14ac:dyDescent="0.25">
      <c r="A423" s="434"/>
      <c r="B423" s="438"/>
      <c r="C423" s="438"/>
      <c r="D423" s="437"/>
      <c r="E423" s="285"/>
      <c r="F423" s="285"/>
      <c r="G423" s="233" t="s">
        <v>39</v>
      </c>
      <c r="H423" s="63">
        <f>H413</f>
        <v>211</v>
      </c>
      <c r="I423" s="448"/>
      <c r="J423" s="455"/>
    </row>
    <row r="424" spans="1:10" ht="15.75" thickBot="1" x14ac:dyDescent="0.3">
      <c r="A424" s="434"/>
      <c r="B424" s="438"/>
      <c r="C424" s="438"/>
      <c r="D424" s="437"/>
      <c r="E424" s="439"/>
      <c r="F424" s="439"/>
      <c r="G424" s="235" t="s">
        <v>41</v>
      </c>
      <c r="H424" s="65">
        <f t="shared" ref="H424" si="126">H422*0.95</f>
        <v>170.04999999999998</v>
      </c>
      <c r="I424" s="448"/>
      <c r="J424" s="455"/>
    </row>
    <row r="425" spans="1:10" x14ac:dyDescent="0.25">
      <c r="A425" s="434"/>
      <c r="B425" s="438"/>
      <c r="C425" s="438"/>
      <c r="D425" s="438"/>
      <c r="E425" s="451">
        <f>F420+1</f>
        <v>43101</v>
      </c>
      <c r="F425" s="451">
        <v>43104</v>
      </c>
      <c r="G425" s="50" t="s">
        <v>154</v>
      </c>
      <c r="H425" s="66" t="e">
        <f>NA()</f>
        <v>#N/A</v>
      </c>
      <c r="I425" s="452"/>
      <c r="J425" s="455"/>
    </row>
    <row r="426" spans="1:10" x14ac:dyDescent="0.25">
      <c r="A426" s="434"/>
      <c r="B426" s="438"/>
      <c r="C426" s="438"/>
      <c r="D426" s="438"/>
      <c r="E426" s="285"/>
      <c r="F426" s="285"/>
      <c r="G426" s="7" t="s">
        <v>153</v>
      </c>
      <c r="H426" s="63" t="e">
        <f>NA()</f>
        <v>#N/A</v>
      </c>
      <c r="I426" s="452"/>
      <c r="J426" s="455"/>
    </row>
    <row r="427" spans="1:10" x14ac:dyDescent="0.25">
      <c r="A427" s="434"/>
      <c r="B427" s="438"/>
      <c r="C427" s="438"/>
      <c r="D427" s="438"/>
      <c r="E427" s="285"/>
      <c r="F427" s="285"/>
      <c r="G427" s="233" t="s">
        <v>40</v>
      </c>
      <c r="H427" s="63">
        <f>H417</f>
        <v>139</v>
      </c>
      <c r="I427" s="452"/>
      <c r="J427" s="455"/>
    </row>
    <row r="428" spans="1:10" x14ac:dyDescent="0.25">
      <c r="A428" s="434"/>
      <c r="B428" s="438"/>
      <c r="C428" s="438"/>
      <c r="D428" s="438"/>
      <c r="E428" s="285"/>
      <c r="F428" s="285"/>
      <c r="G428" s="233" t="s">
        <v>39</v>
      </c>
      <c r="H428" s="63">
        <f>H418</f>
        <v>171</v>
      </c>
      <c r="I428" s="452"/>
      <c r="J428" s="455"/>
    </row>
    <row r="429" spans="1:10" ht="15.75" thickBot="1" x14ac:dyDescent="0.3">
      <c r="A429" s="434"/>
      <c r="B429" s="438"/>
      <c r="C429" s="438"/>
      <c r="D429" s="438"/>
      <c r="E429" s="439"/>
      <c r="F429" s="439"/>
      <c r="G429" s="235" t="s">
        <v>41</v>
      </c>
      <c r="H429" s="65">
        <f t="shared" ref="H429" si="127">H427*0.95</f>
        <v>132.04999999999998</v>
      </c>
      <c r="I429" s="452"/>
      <c r="J429" s="455"/>
    </row>
    <row r="430" spans="1:10" x14ac:dyDescent="0.25">
      <c r="A430" s="434"/>
      <c r="B430" s="438"/>
      <c r="C430" s="438"/>
      <c r="D430" s="437"/>
      <c r="E430" s="451">
        <f>F425+1</f>
        <v>43105</v>
      </c>
      <c r="F430" s="451">
        <v>43131</v>
      </c>
      <c r="G430" s="50" t="s">
        <v>154</v>
      </c>
      <c r="H430" s="66" t="e">
        <f>NA()</f>
        <v>#N/A</v>
      </c>
      <c r="I430" s="448"/>
      <c r="J430" s="455"/>
    </row>
    <row r="431" spans="1:10" x14ac:dyDescent="0.25">
      <c r="A431" s="434"/>
      <c r="B431" s="438"/>
      <c r="C431" s="438"/>
      <c r="D431" s="437"/>
      <c r="E431" s="285"/>
      <c r="F431" s="285"/>
      <c r="G431" s="7" t="s">
        <v>153</v>
      </c>
      <c r="H431" s="63" t="e">
        <f>NA()</f>
        <v>#N/A</v>
      </c>
      <c r="I431" s="448"/>
      <c r="J431" s="455"/>
    </row>
    <row r="432" spans="1:10" x14ac:dyDescent="0.25">
      <c r="A432" s="434"/>
      <c r="B432" s="438"/>
      <c r="C432" s="438"/>
      <c r="D432" s="437"/>
      <c r="E432" s="285"/>
      <c r="F432" s="285"/>
      <c r="G432" s="233" t="s">
        <v>40</v>
      </c>
      <c r="H432" s="63">
        <f>H352+14</f>
        <v>104</v>
      </c>
      <c r="I432" s="448"/>
      <c r="J432" s="455"/>
    </row>
    <row r="433" spans="1:10" x14ac:dyDescent="0.25">
      <c r="A433" s="434"/>
      <c r="B433" s="438"/>
      <c r="C433" s="438"/>
      <c r="D433" s="437"/>
      <c r="E433" s="285"/>
      <c r="F433" s="285"/>
      <c r="G433" s="233" t="s">
        <v>39</v>
      </c>
      <c r="H433" s="63">
        <f>H353+14</f>
        <v>136</v>
      </c>
      <c r="I433" s="448"/>
      <c r="J433" s="455"/>
    </row>
    <row r="434" spans="1:10" ht="15.75" thickBot="1" x14ac:dyDescent="0.3">
      <c r="A434" s="434"/>
      <c r="B434" s="438"/>
      <c r="C434" s="438"/>
      <c r="D434" s="437"/>
      <c r="E434" s="439"/>
      <c r="F434" s="439"/>
      <c r="G434" s="235" t="s">
        <v>41</v>
      </c>
      <c r="H434" s="65">
        <f t="shared" ref="H434" si="128">H432*0.95</f>
        <v>98.8</v>
      </c>
      <c r="I434" s="448"/>
      <c r="J434" s="455"/>
    </row>
    <row r="435" spans="1:10" x14ac:dyDescent="0.25">
      <c r="A435" s="434"/>
      <c r="B435" s="438"/>
      <c r="C435" s="438"/>
      <c r="D435" s="437"/>
      <c r="E435" s="451">
        <f>F430+1</f>
        <v>43132</v>
      </c>
      <c r="F435" s="451">
        <v>43220</v>
      </c>
      <c r="G435" s="50" t="s">
        <v>154</v>
      </c>
      <c r="H435" s="66" t="e">
        <f>NA()</f>
        <v>#N/A</v>
      </c>
      <c r="I435" s="448"/>
      <c r="J435" s="455"/>
    </row>
    <row r="436" spans="1:10" x14ac:dyDescent="0.25">
      <c r="A436" s="434"/>
      <c r="B436" s="438"/>
      <c r="C436" s="438"/>
      <c r="D436" s="437"/>
      <c r="E436" s="285"/>
      <c r="F436" s="285"/>
      <c r="G436" s="7" t="s">
        <v>153</v>
      </c>
      <c r="H436" s="63" t="e">
        <f>NA()</f>
        <v>#N/A</v>
      </c>
      <c r="I436" s="448"/>
      <c r="J436" s="455"/>
    </row>
    <row r="437" spans="1:10" x14ac:dyDescent="0.25">
      <c r="A437" s="434"/>
      <c r="B437" s="438"/>
      <c r="C437" s="438"/>
      <c r="D437" s="437"/>
      <c r="E437" s="285"/>
      <c r="F437" s="285"/>
      <c r="G437" s="233" t="s">
        <v>40</v>
      </c>
      <c r="H437" s="63">
        <f>H357+14</f>
        <v>106</v>
      </c>
      <c r="I437" s="448"/>
      <c r="J437" s="455"/>
    </row>
    <row r="438" spans="1:10" x14ac:dyDescent="0.25">
      <c r="A438" s="434"/>
      <c r="B438" s="438"/>
      <c r="C438" s="438"/>
      <c r="D438" s="437"/>
      <c r="E438" s="285"/>
      <c r="F438" s="285"/>
      <c r="G438" s="233" t="s">
        <v>39</v>
      </c>
      <c r="H438" s="63">
        <f>H358+14</f>
        <v>138</v>
      </c>
      <c r="I438" s="448"/>
      <c r="J438" s="455"/>
    </row>
    <row r="439" spans="1:10" ht="15.75" thickBot="1" x14ac:dyDescent="0.3">
      <c r="A439" s="434"/>
      <c r="B439" s="438"/>
      <c r="C439" s="438"/>
      <c r="D439" s="342"/>
      <c r="E439" s="439"/>
      <c r="F439" s="439"/>
      <c r="G439" s="235" t="s">
        <v>41</v>
      </c>
      <c r="H439" s="65">
        <f t="shared" ref="H439" si="129">H437*0.95</f>
        <v>100.69999999999999</v>
      </c>
      <c r="I439" s="345"/>
      <c r="J439" s="455"/>
    </row>
    <row r="440" spans="1:10" x14ac:dyDescent="0.25">
      <c r="A440" s="434"/>
      <c r="B440" s="438"/>
      <c r="C440" s="438"/>
      <c r="D440" s="437" t="s">
        <v>368</v>
      </c>
      <c r="E440" s="298">
        <v>43040</v>
      </c>
      <c r="F440" s="298">
        <v>43090</v>
      </c>
      <c r="G440" s="11" t="s">
        <v>154</v>
      </c>
      <c r="H440" s="66" t="e">
        <f>NA()</f>
        <v>#N/A</v>
      </c>
      <c r="I440" s="448"/>
      <c r="J440" s="455"/>
    </row>
    <row r="441" spans="1:10" x14ac:dyDescent="0.25">
      <c r="A441" s="434"/>
      <c r="B441" s="438"/>
      <c r="C441" s="438"/>
      <c r="D441" s="437"/>
      <c r="E441" s="285"/>
      <c r="F441" s="285"/>
      <c r="G441" s="7" t="s">
        <v>153</v>
      </c>
      <c r="H441" s="63" t="e">
        <f>NA()</f>
        <v>#N/A</v>
      </c>
      <c r="I441" s="448"/>
      <c r="J441" s="455"/>
    </row>
    <row r="442" spans="1:10" x14ac:dyDescent="0.25">
      <c r="A442" s="434"/>
      <c r="B442" s="438"/>
      <c r="C442" s="438"/>
      <c r="D442" s="437"/>
      <c r="E442" s="285"/>
      <c r="F442" s="285"/>
      <c r="G442" s="233" t="s">
        <v>40</v>
      </c>
      <c r="H442" s="63">
        <v>95.5</v>
      </c>
      <c r="I442" s="448"/>
      <c r="J442" s="455"/>
    </row>
    <row r="443" spans="1:10" x14ac:dyDescent="0.25">
      <c r="A443" s="434"/>
      <c r="B443" s="438"/>
      <c r="C443" s="438"/>
      <c r="D443" s="437"/>
      <c r="E443" s="285"/>
      <c r="F443" s="285"/>
      <c r="G443" s="233" t="s">
        <v>39</v>
      </c>
      <c r="H443" s="63">
        <v>127.5</v>
      </c>
      <c r="I443" s="448"/>
      <c r="J443" s="455"/>
    </row>
    <row r="444" spans="1:10" ht="15.75" thickBot="1" x14ac:dyDescent="0.3">
      <c r="A444" s="434"/>
      <c r="B444" s="438"/>
      <c r="C444" s="438"/>
      <c r="D444" s="437"/>
      <c r="E444" s="439"/>
      <c r="F444" s="439"/>
      <c r="G444" s="235" t="s">
        <v>41</v>
      </c>
      <c r="H444" s="65">
        <f>H442*0.95</f>
        <v>90.724999999999994</v>
      </c>
      <c r="I444" s="448"/>
      <c r="J444" s="455"/>
    </row>
    <row r="445" spans="1:10" x14ac:dyDescent="0.25">
      <c r="A445" s="434"/>
      <c r="B445" s="438"/>
      <c r="C445" s="438"/>
      <c r="D445" s="341"/>
      <c r="E445" s="451">
        <f>F440+1</f>
        <v>43091</v>
      </c>
      <c r="F445" s="451">
        <v>43092</v>
      </c>
      <c r="G445" s="50" t="s">
        <v>154</v>
      </c>
      <c r="H445" s="66" t="e">
        <f>NA()</f>
        <v>#N/A</v>
      </c>
      <c r="I445" s="344"/>
      <c r="J445" s="455"/>
    </row>
    <row r="446" spans="1:10" x14ac:dyDescent="0.25">
      <c r="A446" s="434"/>
      <c r="B446" s="438"/>
      <c r="C446" s="438"/>
      <c r="D446" s="341"/>
      <c r="E446" s="285"/>
      <c r="F446" s="285"/>
      <c r="G446" s="7" t="s">
        <v>153</v>
      </c>
      <c r="H446" s="63" t="e">
        <f>NA()</f>
        <v>#N/A</v>
      </c>
      <c r="I446" s="344"/>
      <c r="J446" s="455"/>
    </row>
    <row r="447" spans="1:10" x14ac:dyDescent="0.25">
      <c r="A447" s="434"/>
      <c r="B447" s="438"/>
      <c r="C447" s="438"/>
      <c r="D447" s="341"/>
      <c r="E447" s="285"/>
      <c r="F447" s="285"/>
      <c r="G447" s="233" t="s">
        <v>40</v>
      </c>
      <c r="H447" s="63">
        <v>145</v>
      </c>
      <c r="I447" s="344"/>
      <c r="J447" s="455"/>
    </row>
    <row r="448" spans="1:10" x14ac:dyDescent="0.25">
      <c r="A448" s="434"/>
      <c r="B448" s="438"/>
      <c r="C448" s="438"/>
      <c r="D448" s="341"/>
      <c r="E448" s="285"/>
      <c r="F448" s="285"/>
      <c r="G448" s="233" t="s">
        <v>39</v>
      </c>
      <c r="H448" s="63">
        <v>177</v>
      </c>
      <c r="I448" s="344"/>
      <c r="J448" s="455"/>
    </row>
    <row r="449" spans="1:10" ht="15.75" thickBot="1" x14ac:dyDescent="0.3">
      <c r="A449" s="434"/>
      <c r="B449" s="438"/>
      <c r="C449" s="438"/>
      <c r="D449" s="341"/>
      <c r="E449" s="439"/>
      <c r="F449" s="439"/>
      <c r="G449" s="235" t="s">
        <v>41</v>
      </c>
      <c r="H449" s="65">
        <f t="shared" ref="H449" si="130">H447*0.95</f>
        <v>137.75</v>
      </c>
      <c r="I449" s="344"/>
      <c r="J449" s="455"/>
    </row>
    <row r="450" spans="1:10" x14ac:dyDescent="0.25">
      <c r="A450" s="434"/>
      <c r="B450" s="438"/>
      <c r="C450" s="438"/>
      <c r="D450" s="341"/>
      <c r="E450" s="451">
        <f>F445+1</f>
        <v>43093</v>
      </c>
      <c r="F450" s="451">
        <v>43094</v>
      </c>
      <c r="G450" s="50" t="s">
        <v>154</v>
      </c>
      <c r="H450" s="66" t="e">
        <f>NA()</f>
        <v>#N/A</v>
      </c>
      <c r="I450" s="344"/>
      <c r="J450" s="455"/>
    </row>
    <row r="451" spans="1:10" x14ac:dyDescent="0.25">
      <c r="A451" s="434"/>
      <c r="B451" s="438"/>
      <c r="C451" s="438"/>
      <c r="D451" s="341"/>
      <c r="E451" s="285"/>
      <c r="F451" s="285"/>
      <c r="G451" s="7" t="s">
        <v>153</v>
      </c>
      <c r="H451" s="63" t="e">
        <f>NA()</f>
        <v>#N/A</v>
      </c>
      <c r="I451" s="344"/>
      <c r="J451" s="455"/>
    </row>
    <row r="452" spans="1:10" x14ac:dyDescent="0.25">
      <c r="A452" s="434"/>
      <c r="B452" s="438"/>
      <c r="C452" s="438"/>
      <c r="D452" s="341"/>
      <c r="E452" s="285"/>
      <c r="F452" s="285"/>
      <c r="G452" s="233" t="s">
        <v>40</v>
      </c>
      <c r="H452" s="63">
        <f>H447+40</f>
        <v>185</v>
      </c>
      <c r="I452" s="344"/>
      <c r="J452" s="455"/>
    </row>
    <row r="453" spans="1:10" x14ac:dyDescent="0.25">
      <c r="A453" s="434"/>
      <c r="B453" s="438"/>
      <c r="C453" s="438"/>
      <c r="D453" s="341"/>
      <c r="E453" s="285"/>
      <c r="F453" s="285"/>
      <c r="G453" s="233" t="s">
        <v>39</v>
      </c>
      <c r="H453" s="63">
        <f>H448+40</f>
        <v>217</v>
      </c>
      <c r="I453" s="344"/>
      <c r="J453" s="455"/>
    </row>
    <row r="454" spans="1:10" ht="15.75" thickBot="1" x14ac:dyDescent="0.3">
      <c r="A454" s="434"/>
      <c r="B454" s="438"/>
      <c r="C454" s="438"/>
      <c r="D454" s="341"/>
      <c r="E454" s="439"/>
      <c r="F454" s="439"/>
      <c r="G454" s="235" t="s">
        <v>41</v>
      </c>
      <c r="H454" s="65">
        <f t="shared" ref="H454" si="131">H452*0.95</f>
        <v>175.75</v>
      </c>
      <c r="I454" s="344"/>
      <c r="J454" s="455"/>
    </row>
    <row r="455" spans="1:10" x14ac:dyDescent="0.25">
      <c r="A455" s="434"/>
      <c r="B455" s="438"/>
      <c r="C455" s="438"/>
      <c r="D455" s="341"/>
      <c r="E455" s="451">
        <f>F450+1</f>
        <v>43095</v>
      </c>
      <c r="F455" s="451">
        <v>43099</v>
      </c>
      <c r="G455" s="50" t="s">
        <v>154</v>
      </c>
      <c r="H455" s="66" t="e">
        <f>NA()</f>
        <v>#N/A</v>
      </c>
      <c r="I455" s="344"/>
      <c r="J455" s="455"/>
    </row>
    <row r="456" spans="1:10" x14ac:dyDescent="0.25">
      <c r="A456" s="434"/>
      <c r="B456" s="438"/>
      <c r="C456" s="438"/>
      <c r="D456" s="341"/>
      <c r="E456" s="285"/>
      <c r="F456" s="285"/>
      <c r="G456" s="7" t="s">
        <v>153</v>
      </c>
      <c r="H456" s="63" t="e">
        <f>NA()</f>
        <v>#N/A</v>
      </c>
      <c r="I456" s="344"/>
      <c r="J456" s="455"/>
    </row>
    <row r="457" spans="1:10" x14ac:dyDescent="0.25">
      <c r="A457" s="434"/>
      <c r="B457" s="438"/>
      <c r="C457" s="438"/>
      <c r="D457" s="341"/>
      <c r="E457" s="285"/>
      <c r="F457" s="285"/>
      <c r="G457" s="233" t="s">
        <v>40</v>
      </c>
      <c r="H457" s="63">
        <f>H447</f>
        <v>145</v>
      </c>
      <c r="I457" s="344"/>
      <c r="J457" s="455"/>
    </row>
    <row r="458" spans="1:10" x14ac:dyDescent="0.25">
      <c r="A458" s="434"/>
      <c r="B458" s="438"/>
      <c r="C458" s="438"/>
      <c r="D458" s="341"/>
      <c r="E458" s="285"/>
      <c r="F458" s="285"/>
      <c r="G458" s="233" t="s">
        <v>39</v>
      </c>
      <c r="H458" s="63">
        <f>H448</f>
        <v>177</v>
      </c>
      <c r="I458" s="344"/>
      <c r="J458" s="455"/>
    </row>
    <row r="459" spans="1:10" ht="15.75" thickBot="1" x14ac:dyDescent="0.3">
      <c r="A459" s="434"/>
      <c r="B459" s="438"/>
      <c r="C459" s="438"/>
      <c r="D459" s="341"/>
      <c r="E459" s="439"/>
      <c r="F459" s="439"/>
      <c r="G459" s="235" t="s">
        <v>41</v>
      </c>
      <c r="H459" s="65">
        <f t="shared" ref="H459" si="132">H457*0.95</f>
        <v>137.75</v>
      </c>
      <c r="I459" s="344"/>
      <c r="J459" s="455"/>
    </row>
    <row r="460" spans="1:10" x14ac:dyDescent="0.25">
      <c r="A460" s="434"/>
      <c r="B460" s="438"/>
      <c r="C460" s="438"/>
      <c r="D460" s="437"/>
      <c r="E460" s="451">
        <f>F455+1</f>
        <v>43100</v>
      </c>
      <c r="F460" s="451">
        <v>43100</v>
      </c>
      <c r="G460" s="50" t="s">
        <v>154</v>
      </c>
      <c r="H460" s="66" t="e">
        <f>NA()</f>
        <v>#N/A</v>
      </c>
      <c r="I460" s="448"/>
      <c r="J460" s="455"/>
    </row>
    <row r="461" spans="1:10" x14ac:dyDescent="0.25">
      <c r="A461" s="434"/>
      <c r="B461" s="438"/>
      <c r="C461" s="438"/>
      <c r="D461" s="437"/>
      <c r="E461" s="285"/>
      <c r="F461" s="285"/>
      <c r="G461" s="7" t="s">
        <v>153</v>
      </c>
      <c r="H461" s="63" t="e">
        <f>NA()</f>
        <v>#N/A</v>
      </c>
      <c r="I461" s="448"/>
      <c r="J461" s="455"/>
    </row>
    <row r="462" spans="1:10" x14ac:dyDescent="0.25">
      <c r="A462" s="434"/>
      <c r="B462" s="438"/>
      <c r="C462" s="438"/>
      <c r="D462" s="437"/>
      <c r="E462" s="285"/>
      <c r="F462" s="285"/>
      <c r="G462" s="233" t="s">
        <v>40</v>
      </c>
      <c r="H462" s="63">
        <f>H452</f>
        <v>185</v>
      </c>
      <c r="I462" s="448"/>
      <c r="J462" s="455"/>
    </row>
    <row r="463" spans="1:10" x14ac:dyDescent="0.25">
      <c r="A463" s="434"/>
      <c r="B463" s="438"/>
      <c r="C463" s="438"/>
      <c r="D463" s="437"/>
      <c r="E463" s="285"/>
      <c r="F463" s="285"/>
      <c r="G463" s="233" t="s">
        <v>39</v>
      </c>
      <c r="H463" s="63">
        <f>H453</f>
        <v>217</v>
      </c>
      <c r="I463" s="448"/>
      <c r="J463" s="455"/>
    </row>
    <row r="464" spans="1:10" ht="15.75" thickBot="1" x14ac:dyDescent="0.3">
      <c r="A464" s="434"/>
      <c r="B464" s="438"/>
      <c r="C464" s="438"/>
      <c r="D464" s="437"/>
      <c r="E464" s="439"/>
      <c r="F464" s="439"/>
      <c r="G464" s="235" t="s">
        <v>41</v>
      </c>
      <c r="H464" s="65">
        <f t="shared" ref="H464" si="133">H462*0.95</f>
        <v>175.75</v>
      </c>
      <c r="I464" s="448"/>
      <c r="J464" s="455"/>
    </row>
    <row r="465" spans="1:10" x14ac:dyDescent="0.25">
      <c r="A465" s="434"/>
      <c r="B465" s="438"/>
      <c r="C465" s="438"/>
      <c r="D465" s="438"/>
      <c r="E465" s="451">
        <f>F460+1</f>
        <v>43101</v>
      </c>
      <c r="F465" s="451">
        <v>43104</v>
      </c>
      <c r="G465" s="50" t="s">
        <v>154</v>
      </c>
      <c r="H465" s="66" t="e">
        <f>NA()</f>
        <v>#N/A</v>
      </c>
      <c r="I465" s="452"/>
      <c r="J465" s="455"/>
    </row>
    <row r="466" spans="1:10" x14ac:dyDescent="0.25">
      <c r="A466" s="434"/>
      <c r="B466" s="438"/>
      <c r="C466" s="438"/>
      <c r="D466" s="438"/>
      <c r="E466" s="285"/>
      <c r="F466" s="285"/>
      <c r="G466" s="7" t="s">
        <v>153</v>
      </c>
      <c r="H466" s="63" t="e">
        <f>NA()</f>
        <v>#N/A</v>
      </c>
      <c r="I466" s="452"/>
      <c r="J466" s="455"/>
    </row>
    <row r="467" spans="1:10" x14ac:dyDescent="0.25">
      <c r="A467" s="434"/>
      <c r="B467" s="438"/>
      <c r="C467" s="438"/>
      <c r="D467" s="438"/>
      <c r="E467" s="285"/>
      <c r="F467" s="285"/>
      <c r="G467" s="233" t="s">
        <v>40</v>
      </c>
      <c r="H467" s="63">
        <f>H457</f>
        <v>145</v>
      </c>
      <c r="I467" s="452"/>
      <c r="J467" s="455"/>
    </row>
    <row r="468" spans="1:10" x14ac:dyDescent="0.25">
      <c r="A468" s="434"/>
      <c r="B468" s="438"/>
      <c r="C468" s="438"/>
      <c r="D468" s="438"/>
      <c r="E468" s="285"/>
      <c r="F468" s="285"/>
      <c r="G468" s="233" t="s">
        <v>39</v>
      </c>
      <c r="H468" s="63">
        <f>H458</f>
        <v>177</v>
      </c>
      <c r="I468" s="452"/>
      <c r="J468" s="455"/>
    </row>
    <row r="469" spans="1:10" ht="15.75" thickBot="1" x14ac:dyDescent="0.3">
      <c r="A469" s="434"/>
      <c r="B469" s="438"/>
      <c r="C469" s="438"/>
      <c r="D469" s="438"/>
      <c r="E469" s="439"/>
      <c r="F469" s="439"/>
      <c r="G469" s="235" t="s">
        <v>41</v>
      </c>
      <c r="H469" s="65">
        <f t="shared" ref="H469" si="134">H467*0.95</f>
        <v>137.75</v>
      </c>
      <c r="I469" s="452"/>
      <c r="J469" s="455"/>
    </row>
    <row r="470" spans="1:10" x14ac:dyDescent="0.25">
      <c r="A470" s="434"/>
      <c r="B470" s="438"/>
      <c r="C470" s="438"/>
      <c r="D470" s="437"/>
      <c r="E470" s="451">
        <f>F465+1</f>
        <v>43105</v>
      </c>
      <c r="F470" s="451">
        <v>43131</v>
      </c>
      <c r="G470" s="50" t="s">
        <v>154</v>
      </c>
      <c r="H470" s="66" t="e">
        <f>NA()</f>
        <v>#N/A</v>
      </c>
      <c r="I470" s="448"/>
      <c r="J470" s="455"/>
    </row>
    <row r="471" spans="1:10" x14ac:dyDescent="0.25">
      <c r="A471" s="434"/>
      <c r="B471" s="438"/>
      <c r="C471" s="438"/>
      <c r="D471" s="437"/>
      <c r="E471" s="285"/>
      <c r="F471" s="285"/>
      <c r="G471" s="7" t="s">
        <v>153</v>
      </c>
      <c r="H471" s="63" t="e">
        <f>NA()</f>
        <v>#N/A</v>
      </c>
      <c r="I471" s="448"/>
      <c r="J471" s="455"/>
    </row>
    <row r="472" spans="1:10" x14ac:dyDescent="0.25">
      <c r="A472" s="434"/>
      <c r="B472" s="438"/>
      <c r="C472" s="438"/>
      <c r="D472" s="437"/>
      <c r="E472" s="285"/>
      <c r="F472" s="285"/>
      <c r="G472" s="233" t="s">
        <v>40</v>
      </c>
      <c r="H472" s="63">
        <v>110</v>
      </c>
      <c r="I472" s="448"/>
      <c r="J472" s="455"/>
    </row>
    <row r="473" spans="1:10" x14ac:dyDescent="0.25">
      <c r="A473" s="434"/>
      <c r="B473" s="438"/>
      <c r="C473" s="438"/>
      <c r="D473" s="437"/>
      <c r="E473" s="285"/>
      <c r="F473" s="285"/>
      <c r="G473" s="233" t="s">
        <v>39</v>
      </c>
      <c r="H473" s="63">
        <v>142</v>
      </c>
      <c r="I473" s="448"/>
      <c r="J473" s="455"/>
    </row>
    <row r="474" spans="1:10" ht="15.75" thickBot="1" x14ac:dyDescent="0.3">
      <c r="A474" s="434"/>
      <c r="B474" s="438"/>
      <c r="C474" s="438"/>
      <c r="D474" s="437"/>
      <c r="E474" s="439"/>
      <c r="F474" s="439"/>
      <c r="G474" s="235" t="s">
        <v>41</v>
      </c>
      <c r="H474" s="65">
        <f t="shared" ref="H474" si="135">H472*0.95</f>
        <v>104.5</v>
      </c>
      <c r="I474" s="448"/>
      <c r="J474" s="455"/>
    </row>
    <row r="475" spans="1:10" x14ac:dyDescent="0.25">
      <c r="A475" s="434"/>
      <c r="B475" s="438"/>
      <c r="C475" s="438"/>
      <c r="D475" s="437"/>
      <c r="E475" s="451">
        <f>F470+1</f>
        <v>43132</v>
      </c>
      <c r="F475" s="451">
        <v>43220</v>
      </c>
      <c r="G475" s="50" t="s">
        <v>154</v>
      </c>
      <c r="H475" s="66" t="e">
        <f>NA()</f>
        <v>#N/A</v>
      </c>
      <c r="I475" s="448"/>
      <c r="J475" s="455"/>
    </row>
    <row r="476" spans="1:10" x14ac:dyDescent="0.25">
      <c r="A476" s="434"/>
      <c r="B476" s="438"/>
      <c r="C476" s="438"/>
      <c r="D476" s="437"/>
      <c r="E476" s="285"/>
      <c r="F476" s="285"/>
      <c r="G476" s="7" t="s">
        <v>153</v>
      </c>
      <c r="H476" s="63" t="e">
        <f>NA()</f>
        <v>#N/A</v>
      </c>
      <c r="I476" s="448"/>
      <c r="J476" s="455"/>
    </row>
    <row r="477" spans="1:10" x14ac:dyDescent="0.25">
      <c r="A477" s="434"/>
      <c r="B477" s="438"/>
      <c r="C477" s="438"/>
      <c r="D477" s="437"/>
      <c r="E477" s="285"/>
      <c r="F477" s="285"/>
      <c r="G477" s="233" t="s">
        <v>40</v>
      </c>
      <c r="H477" s="63">
        <v>112</v>
      </c>
      <c r="I477" s="448"/>
      <c r="J477" s="455"/>
    </row>
    <row r="478" spans="1:10" x14ac:dyDescent="0.25">
      <c r="A478" s="434"/>
      <c r="B478" s="438"/>
      <c r="C478" s="438"/>
      <c r="D478" s="437"/>
      <c r="E478" s="285"/>
      <c r="F478" s="285"/>
      <c r="G478" s="233" t="s">
        <v>39</v>
      </c>
      <c r="H478" s="63">
        <v>144</v>
      </c>
      <c r="I478" s="448"/>
      <c r="J478" s="455"/>
    </row>
    <row r="479" spans="1:10" ht="15.75" thickBot="1" x14ac:dyDescent="0.3">
      <c r="A479" s="434"/>
      <c r="B479" s="438"/>
      <c r="C479" s="438"/>
      <c r="D479" s="342"/>
      <c r="E479" s="439"/>
      <c r="F479" s="439"/>
      <c r="G479" s="235" t="s">
        <v>41</v>
      </c>
      <c r="H479" s="65">
        <f t="shared" ref="H479" si="136">H477*0.95</f>
        <v>106.39999999999999</v>
      </c>
      <c r="I479" s="345"/>
      <c r="J479" s="455"/>
    </row>
    <row r="480" spans="1:10" x14ac:dyDescent="0.25">
      <c r="A480" s="434"/>
      <c r="B480" s="437"/>
      <c r="C480" s="437"/>
      <c r="D480" s="437" t="s">
        <v>159</v>
      </c>
      <c r="E480" s="298">
        <v>43040</v>
      </c>
      <c r="F480" s="298">
        <v>43090</v>
      </c>
      <c r="G480" s="11" t="s">
        <v>154</v>
      </c>
      <c r="H480" s="66" t="e">
        <f>NA()</f>
        <v>#N/A</v>
      </c>
      <c r="I480" s="448"/>
      <c r="J480" s="455"/>
    </row>
    <row r="481" spans="1:10" x14ac:dyDescent="0.25">
      <c r="A481" s="434"/>
      <c r="B481" s="437"/>
      <c r="C481" s="437"/>
      <c r="D481" s="437"/>
      <c r="E481" s="285"/>
      <c r="F481" s="285"/>
      <c r="G481" s="7" t="s">
        <v>153</v>
      </c>
      <c r="H481" s="63" t="e">
        <f>NA()</f>
        <v>#N/A</v>
      </c>
      <c r="I481" s="448"/>
      <c r="J481" s="455"/>
    </row>
    <row r="482" spans="1:10" x14ac:dyDescent="0.25">
      <c r="A482" s="434"/>
      <c r="B482" s="437"/>
      <c r="C482" s="437"/>
      <c r="D482" s="437"/>
      <c r="E482" s="285"/>
      <c r="F482" s="285"/>
      <c r="G482" s="119" t="s">
        <v>40</v>
      </c>
      <c r="H482" s="63">
        <v>126.5</v>
      </c>
      <c r="I482" s="448"/>
      <c r="J482" s="455"/>
    </row>
    <row r="483" spans="1:10" x14ac:dyDescent="0.25">
      <c r="A483" s="434"/>
      <c r="B483" s="437"/>
      <c r="C483" s="437"/>
      <c r="D483" s="437"/>
      <c r="E483" s="285"/>
      <c r="F483" s="285"/>
      <c r="G483" s="119" t="s">
        <v>39</v>
      </c>
      <c r="H483" s="63" t="e">
        <f>NA()</f>
        <v>#N/A</v>
      </c>
      <c r="I483" s="448"/>
      <c r="J483" s="455"/>
    </row>
    <row r="484" spans="1:10" ht="15.75" thickBot="1" x14ac:dyDescent="0.3">
      <c r="A484" s="434"/>
      <c r="B484" s="437"/>
      <c r="C484" s="437"/>
      <c r="D484" s="437"/>
      <c r="E484" s="439"/>
      <c r="F484" s="439"/>
      <c r="G484" s="122" t="s">
        <v>41</v>
      </c>
      <c r="H484" s="65">
        <f>H482*0.95</f>
        <v>120.175</v>
      </c>
      <c r="I484" s="448"/>
      <c r="J484" s="455"/>
    </row>
    <row r="485" spans="1:10" x14ac:dyDescent="0.25">
      <c r="A485" s="434"/>
      <c r="B485" s="341"/>
      <c r="C485" s="341"/>
      <c r="D485" s="341"/>
      <c r="E485" s="451">
        <f>F480+1</f>
        <v>43091</v>
      </c>
      <c r="F485" s="451">
        <v>43092</v>
      </c>
      <c r="G485" s="50" t="s">
        <v>154</v>
      </c>
      <c r="H485" s="66" t="e">
        <f>NA()</f>
        <v>#N/A</v>
      </c>
      <c r="I485" s="344"/>
      <c r="J485" s="455"/>
    </row>
    <row r="486" spans="1:10" x14ac:dyDescent="0.25">
      <c r="A486" s="434"/>
      <c r="B486" s="341"/>
      <c r="C486" s="341"/>
      <c r="D486" s="341"/>
      <c r="E486" s="285"/>
      <c r="F486" s="285"/>
      <c r="G486" s="7" t="s">
        <v>153</v>
      </c>
      <c r="H486" s="63" t="e">
        <f>NA()</f>
        <v>#N/A</v>
      </c>
      <c r="I486" s="344"/>
      <c r="J486" s="455"/>
    </row>
    <row r="487" spans="1:10" x14ac:dyDescent="0.25">
      <c r="A487" s="434"/>
      <c r="B487" s="341"/>
      <c r="C487" s="341"/>
      <c r="D487" s="341"/>
      <c r="E487" s="285"/>
      <c r="F487" s="285"/>
      <c r="G487" s="119" t="s">
        <v>40</v>
      </c>
      <c r="H487" s="63">
        <v>170</v>
      </c>
      <c r="I487" s="344"/>
      <c r="J487" s="455"/>
    </row>
    <row r="488" spans="1:10" x14ac:dyDescent="0.25">
      <c r="A488" s="434"/>
      <c r="B488" s="341"/>
      <c r="C488" s="341"/>
      <c r="D488" s="341"/>
      <c r="E488" s="285"/>
      <c r="F488" s="285"/>
      <c r="G488" s="119" t="s">
        <v>39</v>
      </c>
      <c r="H488" s="63" t="e">
        <f>NA()</f>
        <v>#N/A</v>
      </c>
      <c r="I488" s="344"/>
      <c r="J488" s="455"/>
    </row>
    <row r="489" spans="1:10" ht="15.75" thickBot="1" x14ac:dyDescent="0.3">
      <c r="A489" s="434"/>
      <c r="B489" s="341"/>
      <c r="C489" s="341"/>
      <c r="D489" s="341"/>
      <c r="E489" s="439"/>
      <c r="F489" s="439"/>
      <c r="G489" s="122" t="s">
        <v>41</v>
      </c>
      <c r="H489" s="65">
        <f t="shared" ref="H489" si="137">H487*0.95</f>
        <v>161.5</v>
      </c>
      <c r="I489" s="344"/>
      <c r="J489" s="455"/>
    </row>
    <row r="490" spans="1:10" x14ac:dyDescent="0.25">
      <c r="A490" s="434"/>
      <c r="B490" s="341"/>
      <c r="C490" s="341"/>
      <c r="D490" s="341"/>
      <c r="E490" s="451">
        <f>F485+1</f>
        <v>43093</v>
      </c>
      <c r="F490" s="451">
        <v>43094</v>
      </c>
      <c r="G490" s="50" t="s">
        <v>154</v>
      </c>
      <c r="H490" s="66" t="e">
        <f>NA()</f>
        <v>#N/A</v>
      </c>
      <c r="I490" s="344"/>
      <c r="J490" s="455"/>
    </row>
    <row r="491" spans="1:10" x14ac:dyDescent="0.25">
      <c r="A491" s="434"/>
      <c r="B491" s="341"/>
      <c r="C491" s="341"/>
      <c r="D491" s="341"/>
      <c r="E491" s="285"/>
      <c r="F491" s="285"/>
      <c r="G491" s="7" t="s">
        <v>153</v>
      </c>
      <c r="H491" s="63" t="e">
        <f>NA()</f>
        <v>#N/A</v>
      </c>
      <c r="I491" s="344"/>
      <c r="J491" s="455"/>
    </row>
    <row r="492" spans="1:10" x14ac:dyDescent="0.25">
      <c r="A492" s="434"/>
      <c r="B492" s="341"/>
      <c r="C492" s="341"/>
      <c r="D492" s="341"/>
      <c r="E492" s="285"/>
      <c r="F492" s="285"/>
      <c r="G492" s="119" t="s">
        <v>40</v>
      </c>
      <c r="H492" s="63">
        <f>H487+40</f>
        <v>210</v>
      </c>
      <c r="I492" s="344"/>
      <c r="J492" s="455"/>
    </row>
    <row r="493" spans="1:10" x14ac:dyDescent="0.25">
      <c r="A493" s="434"/>
      <c r="B493" s="341"/>
      <c r="C493" s="341"/>
      <c r="D493" s="341"/>
      <c r="E493" s="285"/>
      <c r="F493" s="285"/>
      <c r="G493" s="119" t="s">
        <v>39</v>
      </c>
      <c r="H493" s="63" t="e">
        <f>H488+40</f>
        <v>#N/A</v>
      </c>
      <c r="I493" s="344"/>
      <c r="J493" s="455"/>
    </row>
    <row r="494" spans="1:10" ht="15.75" thickBot="1" x14ac:dyDescent="0.3">
      <c r="A494" s="434"/>
      <c r="B494" s="341"/>
      <c r="C494" s="341"/>
      <c r="D494" s="341"/>
      <c r="E494" s="439"/>
      <c r="F494" s="439"/>
      <c r="G494" s="122" t="s">
        <v>41</v>
      </c>
      <c r="H494" s="65">
        <f t="shared" ref="H494" si="138">H492*0.95</f>
        <v>199.5</v>
      </c>
      <c r="I494" s="344"/>
      <c r="J494" s="455"/>
    </row>
    <row r="495" spans="1:10" x14ac:dyDescent="0.25">
      <c r="A495" s="434"/>
      <c r="B495" s="341"/>
      <c r="C495" s="341"/>
      <c r="D495" s="341"/>
      <c r="E495" s="451">
        <f>F490+1</f>
        <v>43095</v>
      </c>
      <c r="F495" s="451">
        <v>43099</v>
      </c>
      <c r="G495" s="50" t="s">
        <v>154</v>
      </c>
      <c r="H495" s="66" t="e">
        <f>NA()</f>
        <v>#N/A</v>
      </c>
      <c r="I495" s="344"/>
      <c r="J495" s="455"/>
    </row>
    <row r="496" spans="1:10" x14ac:dyDescent="0.25">
      <c r="A496" s="434"/>
      <c r="B496" s="341"/>
      <c r="C496" s="341"/>
      <c r="D496" s="341"/>
      <c r="E496" s="285"/>
      <c r="F496" s="285"/>
      <c r="G496" s="7" t="s">
        <v>153</v>
      </c>
      <c r="H496" s="63" t="e">
        <f>NA()</f>
        <v>#N/A</v>
      </c>
      <c r="I496" s="344"/>
      <c r="J496" s="455"/>
    </row>
    <row r="497" spans="1:10" x14ac:dyDescent="0.25">
      <c r="A497" s="434"/>
      <c r="B497" s="341"/>
      <c r="C497" s="341"/>
      <c r="D497" s="341"/>
      <c r="E497" s="285"/>
      <c r="F497" s="285"/>
      <c r="G497" s="119" t="s">
        <v>40</v>
      </c>
      <c r="H497" s="63">
        <f>H487</f>
        <v>170</v>
      </c>
      <c r="I497" s="344"/>
      <c r="J497" s="455"/>
    </row>
    <row r="498" spans="1:10" x14ac:dyDescent="0.25">
      <c r="A498" s="434"/>
      <c r="B498" s="341"/>
      <c r="C498" s="341"/>
      <c r="D498" s="341"/>
      <c r="E498" s="285"/>
      <c r="F498" s="285"/>
      <c r="G498" s="119" t="s">
        <v>39</v>
      </c>
      <c r="H498" s="63" t="e">
        <f>H488</f>
        <v>#N/A</v>
      </c>
      <c r="I498" s="344"/>
      <c r="J498" s="455"/>
    </row>
    <row r="499" spans="1:10" ht="15.75" thickBot="1" x14ac:dyDescent="0.3">
      <c r="A499" s="434"/>
      <c r="B499" s="341"/>
      <c r="C499" s="341"/>
      <c r="D499" s="341"/>
      <c r="E499" s="439"/>
      <c r="F499" s="439"/>
      <c r="G499" s="122" t="s">
        <v>41</v>
      </c>
      <c r="H499" s="65">
        <f t="shared" ref="H499" si="139">H497*0.95</f>
        <v>161.5</v>
      </c>
      <c r="I499" s="344"/>
      <c r="J499" s="455"/>
    </row>
    <row r="500" spans="1:10" x14ac:dyDescent="0.25">
      <c r="A500" s="434"/>
      <c r="B500" s="437"/>
      <c r="C500" s="437"/>
      <c r="D500" s="437"/>
      <c r="E500" s="451">
        <f>F495+1</f>
        <v>43100</v>
      </c>
      <c r="F500" s="451">
        <v>43100</v>
      </c>
      <c r="G500" s="50" t="s">
        <v>154</v>
      </c>
      <c r="H500" s="66" t="e">
        <f>NA()</f>
        <v>#N/A</v>
      </c>
      <c r="I500" s="448"/>
      <c r="J500" s="455"/>
    </row>
    <row r="501" spans="1:10" x14ac:dyDescent="0.25">
      <c r="A501" s="434"/>
      <c r="B501" s="437"/>
      <c r="C501" s="437"/>
      <c r="D501" s="437"/>
      <c r="E501" s="285"/>
      <c r="F501" s="285"/>
      <c r="G501" s="7" t="s">
        <v>153</v>
      </c>
      <c r="H501" s="63" t="e">
        <f>NA()</f>
        <v>#N/A</v>
      </c>
      <c r="I501" s="448"/>
      <c r="J501" s="455"/>
    </row>
    <row r="502" spans="1:10" x14ac:dyDescent="0.25">
      <c r="A502" s="434"/>
      <c r="B502" s="437"/>
      <c r="C502" s="437"/>
      <c r="D502" s="437"/>
      <c r="E502" s="285"/>
      <c r="F502" s="285"/>
      <c r="G502" s="119" t="s">
        <v>40</v>
      </c>
      <c r="H502" s="63">
        <f>H492</f>
        <v>210</v>
      </c>
      <c r="I502" s="448"/>
      <c r="J502" s="455"/>
    </row>
    <row r="503" spans="1:10" x14ac:dyDescent="0.25">
      <c r="A503" s="434"/>
      <c r="B503" s="437"/>
      <c r="C503" s="437"/>
      <c r="D503" s="437"/>
      <c r="E503" s="285"/>
      <c r="F503" s="285"/>
      <c r="G503" s="119" t="s">
        <v>39</v>
      </c>
      <c r="H503" s="63" t="e">
        <f>H493</f>
        <v>#N/A</v>
      </c>
      <c r="I503" s="448"/>
      <c r="J503" s="455"/>
    </row>
    <row r="504" spans="1:10" ht="15.75" thickBot="1" x14ac:dyDescent="0.3">
      <c r="A504" s="434"/>
      <c r="B504" s="437"/>
      <c r="C504" s="437"/>
      <c r="D504" s="437"/>
      <c r="E504" s="439"/>
      <c r="F504" s="439"/>
      <c r="G504" s="122" t="s">
        <v>41</v>
      </c>
      <c r="H504" s="65">
        <f t="shared" ref="H504" si="140">H502*0.95</f>
        <v>199.5</v>
      </c>
      <c r="I504" s="448"/>
      <c r="J504" s="455"/>
    </row>
    <row r="505" spans="1:10" x14ac:dyDescent="0.25">
      <c r="A505" s="434"/>
      <c r="B505" s="438"/>
      <c r="C505" s="438"/>
      <c r="D505" s="438"/>
      <c r="E505" s="451">
        <f>F500+1</f>
        <v>43101</v>
      </c>
      <c r="F505" s="451">
        <v>43104</v>
      </c>
      <c r="G505" s="50" t="s">
        <v>154</v>
      </c>
      <c r="H505" s="66" t="e">
        <f>NA()</f>
        <v>#N/A</v>
      </c>
      <c r="I505" s="452"/>
      <c r="J505" s="455"/>
    </row>
    <row r="506" spans="1:10" x14ac:dyDescent="0.25">
      <c r="A506" s="434"/>
      <c r="B506" s="438"/>
      <c r="C506" s="438"/>
      <c r="D506" s="438"/>
      <c r="E506" s="285"/>
      <c r="F506" s="285"/>
      <c r="G506" s="7" t="s">
        <v>153</v>
      </c>
      <c r="H506" s="63" t="e">
        <f>NA()</f>
        <v>#N/A</v>
      </c>
      <c r="I506" s="452"/>
      <c r="J506" s="455"/>
    </row>
    <row r="507" spans="1:10" x14ac:dyDescent="0.25">
      <c r="A507" s="434"/>
      <c r="B507" s="438"/>
      <c r="C507" s="438"/>
      <c r="D507" s="438"/>
      <c r="E507" s="285"/>
      <c r="F507" s="285"/>
      <c r="G507" s="233" t="s">
        <v>40</v>
      </c>
      <c r="H507" s="63">
        <f>H497</f>
        <v>170</v>
      </c>
      <c r="I507" s="452"/>
      <c r="J507" s="455"/>
    </row>
    <row r="508" spans="1:10" x14ac:dyDescent="0.25">
      <c r="A508" s="434"/>
      <c r="B508" s="438"/>
      <c r="C508" s="438"/>
      <c r="D508" s="438"/>
      <c r="E508" s="285"/>
      <c r="F508" s="285"/>
      <c r="G508" s="233" t="s">
        <v>39</v>
      </c>
      <c r="H508" s="63" t="e">
        <f>H498</f>
        <v>#N/A</v>
      </c>
      <c r="I508" s="452"/>
      <c r="J508" s="455"/>
    </row>
    <row r="509" spans="1:10" ht="15.75" thickBot="1" x14ac:dyDescent="0.3">
      <c r="A509" s="434"/>
      <c r="B509" s="438"/>
      <c r="C509" s="438"/>
      <c r="D509" s="438"/>
      <c r="E509" s="439"/>
      <c r="F509" s="439"/>
      <c r="G509" s="235" t="s">
        <v>41</v>
      </c>
      <c r="H509" s="65">
        <f t="shared" ref="H509" si="141">H507*0.95</f>
        <v>161.5</v>
      </c>
      <c r="I509" s="452"/>
      <c r="J509" s="455"/>
    </row>
    <row r="510" spans="1:10" x14ac:dyDescent="0.25">
      <c r="A510" s="434"/>
      <c r="B510" s="437"/>
      <c r="C510" s="437"/>
      <c r="D510" s="437"/>
      <c r="E510" s="451">
        <f>F505+1</f>
        <v>43105</v>
      </c>
      <c r="F510" s="451">
        <v>43131</v>
      </c>
      <c r="G510" s="50" t="s">
        <v>154</v>
      </c>
      <c r="H510" s="66" t="e">
        <f>NA()</f>
        <v>#N/A</v>
      </c>
      <c r="I510" s="448"/>
      <c r="J510" s="455"/>
    </row>
    <row r="511" spans="1:10" x14ac:dyDescent="0.25">
      <c r="A511" s="434"/>
      <c r="B511" s="437"/>
      <c r="C511" s="437"/>
      <c r="D511" s="437"/>
      <c r="E511" s="285"/>
      <c r="F511" s="285"/>
      <c r="G511" s="7" t="s">
        <v>153</v>
      </c>
      <c r="H511" s="63" t="e">
        <f>NA()</f>
        <v>#N/A</v>
      </c>
      <c r="I511" s="448"/>
      <c r="J511" s="455"/>
    </row>
    <row r="512" spans="1:10" x14ac:dyDescent="0.25">
      <c r="A512" s="434"/>
      <c r="B512" s="437"/>
      <c r="C512" s="437"/>
      <c r="D512" s="437"/>
      <c r="E512" s="285"/>
      <c r="F512" s="285"/>
      <c r="G512" s="119" t="s">
        <v>40</v>
      </c>
      <c r="H512" s="63">
        <v>130</v>
      </c>
      <c r="I512" s="448"/>
      <c r="J512" s="455"/>
    </row>
    <row r="513" spans="1:10" x14ac:dyDescent="0.25">
      <c r="A513" s="434"/>
      <c r="B513" s="437"/>
      <c r="C513" s="437"/>
      <c r="D513" s="437"/>
      <c r="E513" s="285"/>
      <c r="F513" s="285"/>
      <c r="G513" s="119" t="s">
        <v>39</v>
      </c>
      <c r="H513" s="63" t="e">
        <f>NA()</f>
        <v>#N/A</v>
      </c>
      <c r="I513" s="448"/>
      <c r="J513" s="455"/>
    </row>
    <row r="514" spans="1:10" ht="15.75" thickBot="1" x14ac:dyDescent="0.3">
      <c r="A514" s="434"/>
      <c r="B514" s="437"/>
      <c r="C514" s="437"/>
      <c r="D514" s="437"/>
      <c r="E514" s="439"/>
      <c r="F514" s="439"/>
      <c r="G514" s="122" t="s">
        <v>41</v>
      </c>
      <c r="H514" s="65">
        <f t="shared" ref="H514" si="142">H512*0.95</f>
        <v>123.5</v>
      </c>
      <c r="I514" s="448"/>
      <c r="J514" s="455"/>
    </row>
    <row r="515" spans="1:10" x14ac:dyDescent="0.25">
      <c r="A515" s="434"/>
      <c r="B515" s="437"/>
      <c r="C515" s="437"/>
      <c r="D515" s="437"/>
      <c r="E515" s="451">
        <f>F510+1</f>
        <v>43132</v>
      </c>
      <c r="F515" s="451">
        <v>43220</v>
      </c>
      <c r="G515" s="50" t="s">
        <v>154</v>
      </c>
      <c r="H515" s="66" t="e">
        <f>NA()</f>
        <v>#N/A</v>
      </c>
      <c r="I515" s="448"/>
      <c r="J515" s="455"/>
    </row>
    <row r="516" spans="1:10" x14ac:dyDescent="0.25">
      <c r="A516" s="434"/>
      <c r="B516" s="437"/>
      <c r="C516" s="437"/>
      <c r="D516" s="437"/>
      <c r="E516" s="285"/>
      <c r="F516" s="285"/>
      <c r="G516" s="7" t="s">
        <v>153</v>
      </c>
      <c r="H516" s="63" t="e">
        <f>NA()</f>
        <v>#N/A</v>
      </c>
      <c r="I516" s="448"/>
      <c r="J516" s="455"/>
    </row>
    <row r="517" spans="1:10" x14ac:dyDescent="0.25">
      <c r="A517" s="434"/>
      <c r="B517" s="437"/>
      <c r="C517" s="437"/>
      <c r="D517" s="437"/>
      <c r="E517" s="285"/>
      <c r="F517" s="285"/>
      <c r="G517" s="119" t="s">
        <v>40</v>
      </c>
      <c r="H517" s="63">
        <v>132</v>
      </c>
      <c r="I517" s="448"/>
      <c r="J517" s="455"/>
    </row>
    <row r="518" spans="1:10" x14ac:dyDescent="0.25">
      <c r="A518" s="434"/>
      <c r="B518" s="437"/>
      <c r="C518" s="437"/>
      <c r="D518" s="437"/>
      <c r="E518" s="285"/>
      <c r="F518" s="285"/>
      <c r="G518" s="119" t="s">
        <v>39</v>
      </c>
      <c r="H518" s="63" t="e">
        <f>NA()</f>
        <v>#N/A</v>
      </c>
      <c r="I518" s="448"/>
      <c r="J518" s="455"/>
    </row>
    <row r="519" spans="1:10" ht="15.75" thickBot="1" x14ac:dyDescent="0.3">
      <c r="A519" s="435"/>
      <c r="B519" s="342"/>
      <c r="C519" s="342"/>
      <c r="D519" s="342"/>
      <c r="E519" s="439"/>
      <c r="F519" s="439"/>
      <c r="G519" s="122" t="s">
        <v>41</v>
      </c>
      <c r="H519" s="65">
        <f t="shared" ref="H519" si="143">H517*0.95</f>
        <v>125.39999999999999</v>
      </c>
      <c r="I519" s="345"/>
      <c r="J519" s="456"/>
    </row>
    <row r="520" spans="1:10" ht="17.25" customHeight="1" thickBot="1" x14ac:dyDescent="0.3">
      <c r="A520" s="12" t="s">
        <v>100</v>
      </c>
      <c r="B520" s="13" t="e">
        <f>NA()</f>
        <v>#N/A</v>
      </c>
      <c r="C520" s="13"/>
      <c r="D520" s="13"/>
      <c r="E520" s="14"/>
      <c r="F520" s="14"/>
      <c r="G520" s="15"/>
      <c r="H520" s="16"/>
      <c r="I520" s="17"/>
      <c r="J520" s="260"/>
    </row>
    <row r="521" spans="1:10" ht="15.75" thickBot="1" x14ac:dyDescent="0.3">
      <c r="A521" s="18" t="s">
        <v>152</v>
      </c>
      <c r="B521" s="15" t="e">
        <f>NA()</f>
        <v>#N/A</v>
      </c>
      <c r="C521" s="15"/>
      <c r="D521" s="15"/>
      <c r="E521" s="15"/>
      <c r="F521" s="15"/>
      <c r="G521" s="15"/>
      <c r="H521" s="78"/>
      <c r="I521" s="54"/>
      <c r="J521" s="44"/>
    </row>
    <row r="522" spans="1:10" ht="15.75" thickBot="1" x14ac:dyDescent="0.3">
      <c r="A522" s="18" t="s">
        <v>210</v>
      </c>
      <c r="B522" s="15" t="e">
        <f>NA()</f>
        <v>#N/A</v>
      </c>
      <c r="C522" s="15"/>
      <c r="D522" s="15"/>
      <c r="E522" s="15"/>
      <c r="F522" s="15"/>
      <c r="G522" s="15"/>
      <c r="H522" s="78"/>
      <c r="I522" s="54"/>
      <c r="J522" s="44"/>
    </row>
    <row r="523" spans="1:10" x14ac:dyDescent="0.25">
      <c r="A523" s="398" t="s">
        <v>315</v>
      </c>
      <c r="B523" s="400" t="s">
        <v>37</v>
      </c>
      <c r="C523" s="400" t="s">
        <v>191</v>
      </c>
      <c r="D523" s="359" t="s">
        <v>38</v>
      </c>
      <c r="E523" s="294">
        <v>43040</v>
      </c>
      <c r="F523" s="294">
        <v>43090</v>
      </c>
      <c r="G523" s="160" t="s">
        <v>154</v>
      </c>
      <c r="H523" s="157">
        <v>0</v>
      </c>
      <c r="I523" s="309" t="s">
        <v>385</v>
      </c>
      <c r="J523" s="396"/>
    </row>
    <row r="524" spans="1:10" x14ac:dyDescent="0.25">
      <c r="A524" s="303"/>
      <c r="B524" s="305"/>
      <c r="C524" s="305"/>
      <c r="D524" s="360"/>
      <c r="E524" s="285"/>
      <c r="F524" s="285"/>
      <c r="G524" s="7" t="s">
        <v>153</v>
      </c>
      <c r="H524" s="68" t="e">
        <v>#N/A</v>
      </c>
      <c r="I524" s="300"/>
      <c r="J524" s="312"/>
    </row>
    <row r="525" spans="1:10" x14ac:dyDescent="0.25">
      <c r="A525" s="303"/>
      <c r="B525" s="305"/>
      <c r="C525" s="305"/>
      <c r="D525" s="361"/>
      <c r="E525" s="285"/>
      <c r="F525" s="285"/>
      <c r="G525" s="266" t="s">
        <v>40</v>
      </c>
      <c r="H525" s="68">
        <v>75</v>
      </c>
      <c r="I525" s="300"/>
      <c r="J525" s="312"/>
    </row>
    <row r="526" spans="1:10" x14ac:dyDescent="0.25">
      <c r="A526" s="303"/>
      <c r="B526" s="305"/>
      <c r="C526" s="305"/>
      <c r="D526" s="361"/>
      <c r="E526" s="285"/>
      <c r="F526" s="285"/>
      <c r="G526" s="266" t="s">
        <v>39</v>
      </c>
      <c r="H526" s="68">
        <f>H525+40</f>
        <v>115</v>
      </c>
      <c r="I526" s="300"/>
      <c r="J526" s="312"/>
    </row>
    <row r="527" spans="1:10" ht="15.75" thickBot="1" x14ac:dyDescent="0.3">
      <c r="A527" s="303"/>
      <c r="B527" s="305"/>
      <c r="C527" s="305"/>
      <c r="D527" s="361"/>
      <c r="E527" s="350"/>
      <c r="F527" s="350"/>
      <c r="G527" s="267" t="s">
        <v>41</v>
      </c>
      <c r="H527" s="269" t="e">
        <v>#N/A</v>
      </c>
      <c r="I527" s="300"/>
      <c r="J527" s="312"/>
    </row>
    <row r="528" spans="1:10" x14ac:dyDescent="0.25">
      <c r="A528" s="303"/>
      <c r="B528" s="305"/>
      <c r="C528" s="305"/>
      <c r="D528" s="361"/>
      <c r="E528" s="284">
        <f>F523+1</f>
        <v>43091</v>
      </c>
      <c r="F528" s="284">
        <v>43092</v>
      </c>
      <c r="G528" s="162" t="s">
        <v>154</v>
      </c>
      <c r="H528" s="157">
        <f>H530/2</f>
        <v>75</v>
      </c>
      <c r="I528" s="300"/>
      <c r="J528" s="312"/>
    </row>
    <row r="529" spans="1:10" x14ac:dyDescent="0.25">
      <c r="A529" s="303"/>
      <c r="B529" s="305"/>
      <c r="C529" s="305"/>
      <c r="D529" s="361"/>
      <c r="E529" s="285"/>
      <c r="F529" s="285"/>
      <c r="G529" s="7" t="s">
        <v>153</v>
      </c>
      <c r="H529" s="68" t="e">
        <v>#N/A</v>
      </c>
      <c r="I529" s="300"/>
      <c r="J529" s="312"/>
    </row>
    <row r="530" spans="1:10" x14ac:dyDescent="0.25">
      <c r="A530" s="303"/>
      <c r="B530" s="305"/>
      <c r="C530" s="305"/>
      <c r="D530" s="361"/>
      <c r="E530" s="285"/>
      <c r="F530" s="285"/>
      <c r="G530" s="266" t="s">
        <v>40</v>
      </c>
      <c r="H530" s="68">
        <v>150</v>
      </c>
      <c r="I530" s="300"/>
      <c r="J530" s="312"/>
    </row>
    <row r="531" spans="1:10" x14ac:dyDescent="0.25">
      <c r="A531" s="303"/>
      <c r="B531" s="305"/>
      <c r="C531" s="305"/>
      <c r="D531" s="361"/>
      <c r="E531" s="285"/>
      <c r="F531" s="285"/>
      <c r="G531" s="266" t="s">
        <v>39</v>
      </c>
      <c r="H531" s="68">
        <f>H530+40</f>
        <v>190</v>
      </c>
      <c r="I531" s="300"/>
      <c r="J531" s="312"/>
    </row>
    <row r="532" spans="1:10" ht="15.75" thickBot="1" x14ac:dyDescent="0.3">
      <c r="A532" s="303"/>
      <c r="B532" s="305"/>
      <c r="C532" s="305"/>
      <c r="D532" s="361"/>
      <c r="E532" s="350"/>
      <c r="F532" s="350"/>
      <c r="G532" s="267" t="s">
        <v>41</v>
      </c>
      <c r="H532" s="269" t="e">
        <v>#N/A</v>
      </c>
      <c r="I532" s="300"/>
      <c r="J532" s="312"/>
    </row>
    <row r="533" spans="1:10" x14ac:dyDescent="0.25">
      <c r="A533" s="303"/>
      <c r="B533" s="305"/>
      <c r="C533" s="305"/>
      <c r="D533" s="361"/>
      <c r="E533" s="284">
        <f>F528+1</f>
        <v>43093</v>
      </c>
      <c r="F533" s="284">
        <v>43093</v>
      </c>
      <c r="G533" s="162" t="s">
        <v>154</v>
      </c>
      <c r="H533" s="157">
        <f t="shared" ref="H533" si="144">H535/2</f>
        <v>100</v>
      </c>
      <c r="I533" s="300"/>
      <c r="J533" s="312"/>
    </row>
    <row r="534" spans="1:10" x14ac:dyDescent="0.25">
      <c r="A534" s="303"/>
      <c r="B534" s="305"/>
      <c r="C534" s="305"/>
      <c r="D534" s="361"/>
      <c r="E534" s="285"/>
      <c r="F534" s="285"/>
      <c r="G534" s="7" t="s">
        <v>153</v>
      </c>
      <c r="H534" s="68" t="e">
        <v>#N/A</v>
      </c>
      <c r="I534" s="300"/>
      <c r="J534" s="312"/>
    </row>
    <row r="535" spans="1:10" x14ac:dyDescent="0.25">
      <c r="A535" s="303"/>
      <c r="B535" s="305"/>
      <c r="C535" s="305"/>
      <c r="D535" s="361"/>
      <c r="E535" s="285"/>
      <c r="F535" s="285"/>
      <c r="G535" s="266" t="s">
        <v>40</v>
      </c>
      <c r="H535" s="68">
        <f>H530+50</f>
        <v>200</v>
      </c>
      <c r="I535" s="300"/>
      <c r="J535" s="312"/>
    </row>
    <row r="536" spans="1:10" x14ac:dyDescent="0.25">
      <c r="A536" s="303"/>
      <c r="B536" s="305"/>
      <c r="C536" s="305"/>
      <c r="D536" s="361"/>
      <c r="E536" s="285"/>
      <c r="F536" s="285"/>
      <c r="G536" s="266" t="s">
        <v>39</v>
      </c>
      <c r="H536" s="68">
        <f t="shared" ref="H536" si="145">H535+40</f>
        <v>240</v>
      </c>
      <c r="I536" s="300"/>
      <c r="J536" s="312"/>
    </row>
    <row r="537" spans="1:10" ht="15.75" thickBot="1" x14ac:dyDescent="0.3">
      <c r="A537" s="303"/>
      <c r="B537" s="305"/>
      <c r="C537" s="305"/>
      <c r="D537" s="361"/>
      <c r="E537" s="350"/>
      <c r="F537" s="350"/>
      <c r="G537" s="267" t="s">
        <v>41</v>
      </c>
      <c r="H537" s="269" t="e">
        <v>#N/A</v>
      </c>
      <c r="I537" s="300"/>
      <c r="J537" s="312"/>
    </row>
    <row r="538" spans="1:10" x14ac:dyDescent="0.25">
      <c r="A538" s="303"/>
      <c r="B538" s="305"/>
      <c r="C538" s="305"/>
      <c r="D538" s="361"/>
      <c r="E538" s="284">
        <f>F533+1</f>
        <v>43094</v>
      </c>
      <c r="F538" s="284">
        <v>43099</v>
      </c>
      <c r="G538" s="162" t="s">
        <v>154</v>
      </c>
      <c r="H538" s="157">
        <f t="shared" ref="H538" si="146">H540/2</f>
        <v>75</v>
      </c>
      <c r="I538" s="300"/>
      <c r="J538" s="312"/>
    </row>
    <row r="539" spans="1:10" x14ac:dyDescent="0.25">
      <c r="A539" s="303"/>
      <c r="B539" s="305"/>
      <c r="C539" s="305"/>
      <c r="D539" s="361"/>
      <c r="E539" s="285"/>
      <c r="F539" s="285"/>
      <c r="G539" s="7" t="s">
        <v>153</v>
      </c>
      <c r="H539" s="68" t="e">
        <v>#N/A</v>
      </c>
      <c r="I539" s="300"/>
      <c r="J539" s="312"/>
    </row>
    <row r="540" spans="1:10" x14ac:dyDescent="0.25">
      <c r="A540" s="303"/>
      <c r="B540" s="305"/>
      <c r="C540" s="305"/>
      <c r="D540" s="361"/>
      <c r="E540" s="285"/>
      <c r="F540" s="285"/>
      <c r="G540" s="266" t="s">
        <v>40</v>
      </c>
      <c r="H540" s="68">
        <f>H530</f>
        <v>150</v>
      </c>
      <c r="I540" s="300"/>
      <c r="J540" s="312"/>
    </row>
    <row r="541" spans="1:10" x14ac:dyDescent="0.25">
      <c r="A541" s="303"/>
      <c r="B541" s="305"/>
      <c r="C541" s="305"/>
      <c r="D541" s="361"/>
      <c r="E541" s="285"/>
      <c r="F541" s="285"/>
      <c r="G541" s="266" t="s">
        <v>39</v>
      </c>
      <c r="H541" s="68">
        <f t="shared" ref="H541" si="147">H540+40</f>
        <v>190</v>
      </c>
      <c r="I541" s="300"/>
      <c r="J541" s="312"/>
    </row>
    <row r="542" spans="1:10" ht="15.75" thickBot="1" x14ac:dyDescent="0.3">
      <c r="A542" s="303"/>
      <c r="B542" s="305"/>
      <c r="C542" s="305"/>
      <c r="D542" s="361"/>
      <c r="E542" s="350"/>
      <c r="F542" s="350"/>
      <c r="G542" s="267" t="s">
        <v>41</v>
      </c>
      <c r="H542" s="269" t="e">
        <v>#N/A</v>
      </c>
      <c r="I542" s="300"/>
      <c r="J542" s="312"/>
    </row>
    <row r="543" spans="1:10" x14ac:dyDescent="0.25">
      <c r="A543" s="303"/>
      <c r="B543" s="305"/>
      <c r="C543" s="305"/>
      <c r="D543" s="361"/>
      <c r="E543" s="284">
        <f>F538+1</f>
        <v>43100</v>
      </c>
      <c r="F543" s="284">
        <v>43100</v>
      </c>
      <c r="G543" s="162" t="s">
        <v>154</v>
      </c>
      <c r="H543" s="157">
        <f t="shared" ref="H543" si="148">H545/2</f>
        <v>100</v>
      </c>
      <c r="I543" s="300"/>
      <c r="J543" s="312"/>
    </row>
    <row r="544" spans="1:10" x14ac:dyDescent="0.25">
      <c r="A544" s="303"/>
      <c r="B544" s="305"/>
      <c r="C544" s="305"/>
      <c r="D544" s="361"/>
      <c r="E544" s="285"/>
      <c r="F544" s="285"/>
      <c r="G544" s="7" t="s">
        <v>153</v>
      </c>
      <c r="H544" s="68" t="e">
        <v>#N/A</v>
      </c>
      <c r="I544" s="300"/>
      <c r="J544" s="312"/>
    </row>
    <row r="545" spans="1:10" x14ac:dyDescent="0.25">
      <c r="A545" s="303"/>
      <c r="B545" s="305"/>
      <c r="C545" s="305"/>
      <c r="D545" s="361"/>
      <c r="E545" s="285"/>
      <c r="F545" s="285"/>
      <c r="G545" s="266" t="s">
        <v>40</v>
      </c>
      <c r="H545" s="68">
        <f>H540+50</f>
        <v>200</v>
      </c>
      <c r="I545" s="300"/>
      <c r="J545" s="312"/>
    </row>
    <row r="546" spans="1:10" x14ac:dyDescent="0.25">
      <c r="A546" s="303"/>
      <c r="B546" s="305"/>
      <c r="C546" s="305"/>
      <c r="D546" s="361"/>
      <c r="E546" s="285"/>
      <c r="F546" s="285"/>
      <c r="G546" s="266" t="s">
        <v>39</v>
      </c>
      <c r="H546" s="68">
        <f t="shared" ref="H546" si="149">H545+40</f>
        <v>240</v>
      </c>
      <c r="I546" s="300"/>
      <c r="J546" s="312"/>
    </row>
    <row r="547" spans="1:10" ht="15.75" thickBot="1" x14ac:dyDescent="0.3">
      <c r="A547" s="303"/>
      <c r="B547" s="305"/>
      <c r="C547" s="305"/>
      <c r="D547" s="361"/>
      <c r="E547" s="350"/>
      <c r="F547" s="350"/>
      <c r="G547" s="267" t="s">
        <v>41</v>
      </c>
      <c r="H547" s="269" t="e">
        <v>#N/A</v>
      </c>
      <c r="I547" s="300"/>
      <c r="J547" s="312"/>
    </row>
    <row r="548" spans="1:10" x14ac:dyDescent="0.25">
      <c r="A548" s="303"/>
      <c r="B548" s="305"/>
      <c r="C548" s="305"/>
      <c r="D548" s="361"/>
      <c r="E548" s="284">
        <f>F543+1</f>
        <v>43101</v>
      </c>
      <c r="F548" s="284">
        <v>43102</v>
      </c>
      <c r="G548" s="162" t="s">
        <v>154</v>
      </c>
      <c r="H548" s="157">
        <f t="shared" ref="H548" si="150">H550/2</f>
        <v>75</v>
      </c>
      <c r="I548" s="300"/>
      <c r="J548" s="312"/>
    </row>
    <row r="549" spans="1:10" x14ac:dyDescent="0.25">
      <c r="A549" s="303"/>
      <c r="B549" s="305"/>
      <c r="C549" s="305"/>
      <c r="D549" s="361"/>
      <c r="E549" s="285"/>
      <c r="F549" s="285"/>
      <c r="G549" s="7" t="s">
        <v>153</v>
      </c>
      <c r="H549" s="68" t="e">
        <v>#N/A</v>
      </c>
      <c r="I549" s="300"/>
      <c r="J549" s="312"/>
    </row>
    <row r="550" spans="1:10" x14ac:dyDescent="0.25">
      <c r="A550" s="303"/>
      <c r="B550" s="305"/>
      <c r="C550" s="305"/>
      <c r="D550" s="361"/>
      <c r="E550" s="285"/>
      <c r="F550" s="285"/>
      <c r="G550" s="266" t="s">
        <v>40</v>
      </c>
      <c r="H550" s="68">
        <f>H540</f>
        <v>150</v>
      </c>
      <c r="I550" s="300"/>
      <c r="J550" s="312"/>
    </row>
    <row r="551" spans="1:10" x14ac:dyDescent="0.25">
      <c r="A551" s="303"/>
      <c r="B551" s="305"/>
      <c r="C551" s="305"/>
      <c r="D551" s="361"/>
      <c r="E551" s="285"/>
      <c r="F551" s="285"/>
      <c r="G551" s="266" t="s">
        <v>39</v>
      </c>
      <c r="H551" s="68">
        <f t="shared" ref="H551" si="151">H550+40</f>
        <v>190</v>
      </c>
      <c r="I551" s="300"/>
      <c r="J551" s="312"/>
    </row>
    <row r="552" spans="1:10" ht="15.75" thickBot="1" x14ac:dyDescent="0.3">
      <c r="A552" s="303"/>
      <c r="B552" s="305"/>
      <c r="C552" s="305"/>
      <c r="D552" s="361"/>
      <c r="E552" s="350"/>
      <c r="F552" s="350"/>
      <c r="G552" s="267" t="s">
        <v>41</v>
      </c>
      <c r="H552" s="269" t="e">
        <v>#N/A</v>
      </c>
      <c r="I552" s="300"/>
      <c r="J552" s="312"/>
    </row>
    <row r="553" spans="1:10" x14ac:dyDescent="0.25">
      <c r="A553" s="303"/>
      <c r="B553" s="305"/>
      <c r="C553" s="305"/>
      <c r="D553" s="361"/>
      <c r="E553" s="284">
        <f>F548+1</f>
        <v>43103</v>
      </c>
      <c r="F553" s="284">
        <v>43131</v>
      </c>
      <c r="G553" s="162" t="s">
        <v>154</v>
      </c>
      <c r="H553" s="157">
        <f t="shared" ref="H553" si="152">H555/2</f>
        <v>55</v>
      </c>
      <c r="I553" s="300"/>
      <c r="J553" s="312"/>
    </row>
    <row r="554" spans="1:10" x14ac:dyDescent="0.25">
      <c r="A554" s="303"/>
      <c r="B554" s="305"/>
      <c r="C554" s="305"/>
      <c r="D554" s="361"/>
      <c r="E554" s="285"/>
      <c r="F554" s="285"/>
      <c r="G554" s="7" t="s">
        <v>153</v>
      </c>
      <c r="H554" s="68" t="e">
        <v>#N/A</v>
      </c>
      <c r="I554" s="300"/>
      <c r="J554" s="312"/>
    </row>
    <row r="555" spans="1:10" x14ac:dyDescent="0.25">
      <c r="A555" s="303"/>
      <c r="B555" s="305"/>
      <c r="C555" s="305"/>
      <c r="D555" s="361"/>
      <c r="E555" s="285"/>
      <c r="F555" s="285"/>
      <c r="G555" s="266" t="s">
        <v>40</v>
      </c>
      <c r="H555" s="68">
        <v>110</v>
      </c>
      <c r="I555" s="300"/>
      <c r="J555" s="312"/>
    </row>
    <row r="556" spans="1:10" x14ac:dyDescent="0.25">
      <c r="A556" s="303"/>
      <c r="B556" s="305"/>
      <c r="C556" s="305"/>
      <c r="D556" s="361"/>
      <c r="E556" s="285"/>
      <c r="F556" s="285"/>
      <c r="G556" s="266" t="s">
        <v>39</v>
      </c>
      <c r="H556" s="68">
        <f t="shared" ref="H556" si="153">H555+40</f>
        <v>150</v>
      </c>
      <c r="I556" s="300"/>
      <c r="J556" s="312"/>
    </row>
    <row r="557" spans="1:10" ht="15.75" thickBot="1" x14ac:dyDescent="0.3">
      <c r="A557" s="303"/>
      <c r="B557" s="305"/>
      <c r="C557" s="305"/>
      <c r="D557" s="361"/>
      <c r="E557" s="350"/>
      <c r="F557" s="350"/>
      <c r="G557" s="267" t="s">
        <v>41</v>
      </c>
      <c r="H557" s="269" t="e">
        <v>#N/A</v>
      </c>
      <c r="I557" s="300"/>
      <c r="J557" s="312"/>
    </row>
    <row r="558" spans="1:10" x14ac:dyDescent="0.25">
      <c r="A558" s="303"/>
      <c r="B558" s="305"/>
      <c r="C558" s="305"/>
      <c r="D558" s="361"/>
      <c r="E558" s="284">
        <f>F553+1</f>
        <v>43132</v>
      </c>
      <c r="F558" s="284">
        <v>43190</v>
      </c>
      <c r="G558" s="162" t="s">
        <v>154</v>
      </c>
      <c r="H558" s="157">
        <f t="shared" ref="H558" si="154">H560/2</f>
        <v>59</v>
      </c>
      <c r="I558" s="300"/>
      <c r="J558" s="312"/>
    </row>
    <row r="559" spans="1:10" x14ac:dyDescent="0.25">
      <c r="A559" s="303"/>
      <c r="B559" s="305"/>
      <c r="C559" s="305"/>
      <c r="D559" s="361"/>
      <c r="E559" s="285"/>
      <c r="F559" s="285"/>
      <c r="G559" s="7" t="s">
        <v>153</v>
      </c>
      <c r="H559" s="68" t="e">
        <v>#N/A</v>
      </c>
      <c r="I559" s="300"/>
      <c r="J559" s="312"/>
    </row>
    <row r="560" spans="1:10" x14ac:dyDescent="0.25">
      <c r="A560" s="303"/>
      <c r="B560" s="305"/>
      <c r="C560" s="305"/>
      <c r="D560" s="361"/>
      <c r="E560" s="285"/>
      <c r="F560" s="285"/>
      <c r="G560" s="266" t="s">
        <v>40</v>
      </c>
      <c r="H560" s="68">
        <v>118</v>
      </c>
      <c r="I560" s="300"/>
      <c r="J560" s="312"/>
    </row>
    <row r="561" spans="1:10" x14ac:dyDescent="0.25">
      <c r="A561" s="303"/>
      <c r="B561" s="305"/>
      <c r="C561" s="305"/>
      <c r="D561" s="361"/>
      <c r="E561" s="285"/>
      <c r="F561" s="285"/>
      <c r="G561" s="266" t="s">
        <v>39</v>
      </c>
      <c r="H561" s="68">
        <f t="shared" ref="H561" si="155">H560+40</f>
        <v>158</v>
      </c>
      <c r="I561" s="300"/>
      <c r="J561" s="312"/>
    </row>
    <row r="562" spans="1:10" ht="15.75" thickBot="1" x14ac:dyDescent="0.3">
      <c r="A562" s="303"/>
      <c r="B562" s="305"/>
      <c r="C562" s="305"/>
      <c r="D562" s="361"/>
      <c r="E562" s="350"/>
      <c r="F562" s="350"/>
      <c r="G562" s="267" t="s">
        <v>41</v>
      </c>
      <c r="H562" s="269" t="e">
        <v>#N/A</v>
      </c>
      <c r="I562" s="300"/>
      <c r="J562" s="312"/>
    </row>
    <row r="563" spans="1:10" x14ac:dyDescent="0.25">
      <c r="A563" s="303"/>
      <c r="B563" s="305"/>
      <c r="C563" s="305"/>
      <c r="D563" s="361"/>
      <c r="E563" s="284">
        <f>F558+1</f>
        <v>43191</v>
      </c>
      <c r="F563" s="284">
        <v>43220</v>
      </c>
      <c r="G563" s="162" t="s">
        <v>154</v>
      </c>
      <c r="H563" s="157">
        <v>0</v>
      </c>
      <c r="I563" s="300"/>
      <c r="J563" s="312"/>
    </row>
    <row r="564" spans="1:10" x14ac:dyDescent="0.25">
      <c r="A564" s="303"/>
      <c r="B564" s="305"/>
      <c r="C564" s="305"/>
      <c r="D564" s="361"/>
      <c r="E564" s="285"/>
      <c r="F564" s="285"/>
      <c r="G564" s="7" t="s">
        <v>153</v>
      </c>
      <c r="H564" s="68" t="e">
        <v>#N/A</v>
      </c>
      <c r="I564" s="300"/>
      <c r="J564" s="312"/>
    </row>
    <row r="565" spans="1:10" x14ac:dyDescent="0.25">
      <c r="A565" s="303"/>
      <c r="B565" s="305"/>
      <c r="C565" s="305"/>
      <c r="D565" s="361"/>
      <c r="E565" s="285"/>
      <c r="F565" s="285"/>
      <c r="G565" s="266" t="s">
        <v>40</v>
      </c>
      <c r="H565" s="68">
        <v>90</v>
      </c>
      <c r="I565" s="300"/>
      <c r="J565" s="312"/>
    </row>
    <row r="566" spans="1:10" x14ac:dyDescent="0.25">
      <c r="A566" s="303"/>
      <c r="B566" s="305"/>
      <c r="C566" s="305"/>
      <c r="D566" s="361"/>
      <c r="E566" s="285"/>
      <c r="F566" s="285"/>
      <c r="G566" s="266" t="s">
        <v>39</v>
      </c>
      <c r="H566" s="68">
        <f t="shared" ref="H566" si="156">H565+40</f>
        <v>130</v>
      </c>
      <c r="I566" s="300"/>
      <c r="J566" s="312"/>
    </row>
    <row r="567" spans="1:10" ht="15.75" thickBot="1" x14ac:dyDescent="0.3">
      <c r="A567" s="303"/>
      <c r="B567" s="305"/>
      <c r="C567" s="305"/>
      <c r="D567" s="361"/>
      <c r="E567" s="287"/>
      <c r="F567" s="287"/>
      <c r="G567" s="267" t="s">
        <v>41</v>
      </c>
      <c r="H567" s="269" t="e">
        <v>#N/A</v>
      </c>
      <c r="I567" s="300"/>
      <c r="J567" s="312"/>
    </row>
    <row r="568" spans="1:10" x14ac:dyDescent="0.25">
      <c r="A568" s="303"/>
      <c r="B568" s="305"/>
      <c r="C568" s="305"/>
      <c r="D568" s="359" t="s">
        <v>42</v>
      </c>
      <c r="E568" s="294">
        <v>43040</v>
      </c>
      <c r="F568" s="294">
        <v>43090</v>
      </c>
      <c r="G568" s="160" t="s">
        <v>154</v>
      </c>
      <c r="H568" s="157">
        <v>0</v>
      </c>
      <c r="I568" s="309" t="s">
        <v>385</v>
      </c>
      <c r="J568" s="312"/>
    </row>
    <row r="569" spans="1:10" x14ac:dyDescent="0.25">
      <c r="A569" s="303"/>
      <c r="B569" s="305"/>
      <c r="C569" s="305"/>
      <c r="D569" s="360"/>
      <c r="E569" s="285"/>
      <c r="F569" s="285"/>
      <c r="G569" s="7" t="s">
        <v>153</v>
      </c>
      <c r="H569" s="68" t="e">
        <v>#N/A</v>
      </c>
      <c r="I569" s="300"/>
      <c r="J569" s="312"/>
    </row>
    <row r="570" spans="1:10" x14ac:dyDescent="0.25">
      <c r="A570" s="303"/>
      <c r="B570" s="305"/>
      <c r="C570" s="305"/>
      <c r="D570" s="361"/>
      <c r="E570" s="285"/>
      <c r="F570" s="285"/>
      <c r="G570" s="266" t="s">
        <v>40</v>
      </c>
      <c r="H570" s="68">
        <v>90</v>
      </c>
      <c r="I570" s="300"/>
      <c r="J570" s="312"/>
    </row>
    <row r="571" spans="1:10" x14ac:dyDescent="0.25">
      <c r="A571" s="303"/>
      <c r="B571" s="305"/>
      <c r="C571" s="305"/>
      <c r="D571" s="361"/>
      <c r="E571" s="285"/>
      <c r="F571" s="285"/>
      <c r="G571" s="266" t="s">
        <v>39</v>
      </c>
      <c r="H571" s="68">
        <f>H570+40</f>
        <v>130</v>
      </c>
      <c r="I571" s="300"/>
      <c r="J571" s="312"/>
    </row>
    <row r="572" spans="1:10" ht="15.75" thickBot="1" x14ac:dyDescent="0.3">
      <c r="A572" s="303"/>
      <c r="B572" s="305"/>
      <c r="C572" s="305"/>
      <c r="D572" s="361"/>
      <c r="E572" s="350"/>
      <c r="F572" s="350"/>
      <c r="G572" s="267" t="s">
        <v>41</v>
      </c>
      <c r="H572" s="269" t="e">
        <v>#N/A</v>
      </c>
      <c r="I572" s="300"/>
      <c r="J572" s="312"/>
    </row>
    <row r="573" spans="1:10" x14ac:dyDescent="0.25">
      <c r="A573" s="303"/>
      <c r="B573" s="305"/>
      <c r="C573" s="305"/>
      <c r="D573" s="361"/>
      <c r="E573" s="284">
        <f>F568+1</f>
        <v>43091</v>
      </c>
      <c r="F573" s="284">
        <v>43092</v>
      </c>
      <c r="G573" s="162" t="s">
        <v>154</v>
      </c>
      <c r="H573" s="157">
        <f>H575/2</f>
        <v>82.5</v>
      </c>
      <c r="I573" s="300"/>
      <c r="J573" s="312"/>
    </row>
    <row r="574" spans="1:10" x14ac:dyDescent="0.25">
      <c r="A574" s="303"/>
      <c r="B574" s="305"/>
      <c r="C574" s="305"/>
      <c r="D574" s="361"/>
      <c r="E574" s="285"/>
      <c r="F574" s="285"/>
      <c r="G574" s="7" t="s">
        <v>153</v>
      </c>
      <c r="H574" s="68" t="e">
        <v>#N/A</v>
      </c>
      <c r="I574" s="300"/>
      <c r="J574" s="312"/>
    </row>
    <row r="575" spans="1:10" x14ac:dyDescent="0.25">
      <c r="A575" s="303"/>
      <c r="B575" s="305"/>
      <c r="C575" s="305"/>
      <c r="D575" s="361"/>
      <c r="E575" s="285"/>
      <c r="F575" s="285"/>
      <c r="G575" s="266" t="s">
        <v>40</v>
      </c>
      <c r="H575" s="68">
        <v>165</v>
      </c>
      <c r="I575" s="300"/>
      <c r="J575" s="312"/>
    </row>
    <row r="576" spans="1:10" x14ac:dyDescent="0.25">
      <c r="A576" s="303"/>
      <c r="B576" s="305"/>
      <c r="C576" s="305"/>
      <c r="D576" s="361"/>
      <c r="E576" s="285"/>
      <c r="F576" s="285"/>
      <c r="G576" s="266" t="s">
        <v>39</v>
      </c>
      <c r="H576" s="68">
        <f>H575+40</f>
        <v>205</v>
      </c>
      <c r="I576" s="300"/>
      <c r="J576" s="312"/>
    </row>
    <row r="577" spans="1:10" ht="15.75" thickBot="1" x14ac:dyDescent="0.3">
      <c r="A577" s="303"/>
      <c r="B577" s="305"/>
      <c r="C577" s="305"/>
      <c r="D577" s="361"/>
      <c r="E577" s="350"/>
      <c r="F577" s="350"/>
      <c r="G577" s="267" t="s">
        <v>41</v>
      </c>
      <c r="H577" s="269" t="e">
        <v>#N/A</v>
      </c>
      <c r="I577" s="300"/>
      <c r="J577" s="312"/>
    </row>
    <row r="578" spans="1:10" x14ac:dyDescent="0.25">
      <c r="A578" s="303"/>
      <c r="B578" s="305"/>
      <c r="C578" s="305"/>
      <c r="D578" s="361"/>
      <c r="E578" s="284">
        <f>F573+1</f>
        <v>43093</v>
      </c>
      <c r="F578" s="284">
        <v>43093</v>
      </c>
      <c r="G578" s="162" t="s">
        <v>154</v>
      </c>
      <c r="H578" s="157">
        <f t="shared" ref="H578" si="157">H580/2</f>
        <v>107.5</v>
      </c>
      <c r="I578" s="300"/>
      <c r="J578" s="312"/>
    </row>
    <row r="579" spans="1:10" x14ac:dyDescent="0.25">
      <c r="A579" s="303"/>
      <c r="B579" s="305"/>
      <c r="C579" s="305"/>
      <c r="D579" s="361"/>
      <c r="E579" s="285"/>
      <c r="F579" s="285"/>
      <c r="G579" s="7" t="s">
        <v>153</v>
      </c>
      <c r="H579" s="68" t="e">
        <v>#N/A</v>
      </c>
      <c r="I579" s="300"/>
      <c r="J579" s="312"/>
    </row>
    <row r="580" spans="1:10" x14ac:dyDescent="0.25">
      <c r="A580" s="303"/>
      <c r="B580" s="305"/>
      <c r="C580" s="305"/>
      <c r="D580" s="361"/>
      <c r="E580" s="285"/>
      <c r="F580" s="285"/>
      <c r="G580" s="266" t="s">
        <v>40</v>
      </c>
      <c r="H580" s="68">
        <f>H575+50</f>
        <v>215</v>
      </c>
      <c r="I580" s="300"/>
      <c r="J580" s="312"/>
    </row>
    <row r="581" spans="1:10" x14ac:dyDescent="0.25">
      <c r="A581" s="303"/>
      <c r="B581" s="305"/>
      <c r="C581" s="305"/>
      <c r="D581" s="361"/>
      <c r="E581" s="285"/>
      <c r="F581" s="285"/>
      <c r="G581" s="266" t="s">
        <v>39</v>
      </c>
      <c r="H581" s="68">
        <f t="shared" ref="H581" si="158">H580+40</f>
        <v>255</v>
      </c>
      <c r="I581" s="300"/>
      <c r="J581" s="312"/>
    </row>
    <row r="582" spans="1:10" ht="15.75" thickBot="1" x14ac:dyDescent="0.3">
      <c r="A582" s="303"/>
      <c r="B582" s="305"/>
      <c r="C582" s="305"/>
      <c r="D582" s="361"/>
      <c r="E582" s="350"/>
      <c r="F582" s="350"/>
      <c r="G582" s="267" t="s">
        <v>41</v>
      </c>
      <c r="H582" s="269" t="e">
        <v>#N/A</v>
      </c>
      <c r="I582" s="300"/>
      <c r="J582" s="312"/>
    </row>
    <row r="583" spans="1:10" x14ac:dyDescent="0.25">
      <c r="A583" s="303"/>
      <c r="B583" s="305"/>
      <c r="C583" s="305"/>
      <c r="D583" s="361"/>
      <c r="E583" s="284">
        <f>F578+1</f>
        <v>43094</v>
      </c>
      <c r="F583" s="284">
        <v>43099</v>
      </c>
      <c r="G583" s="162" t="s">
        <v>154</v>
      </c>
      <c r="H583" s="157">
        <f t="shared" ref="H583" si="159">H585/2</f>
        <v>82.5</v>
      </c>
      <c r="I583" s="300"/>
      <c r="J583" s="312"/>
    </row>
    <row r="584" spans="1:10" x14ac:dyDescent="0.25">
      <c r="A584" s="303"/>
      <c r="B584" s="305"/>
      <c r="C584" s="305"/>
      <c r="D584" s="361"/>
      <c r="E584" s="285"/>
      <c r="F584" s="285"/>
      <c r="G584" s="7" t="s">
        <v>153</v>
      </c>
      <c r="H584" s="68" t="e">
        <v>#N/A</v>
      </c>
      <c r="I584" s="300"/>
      <c r="J584" s="312"/>
    </row>
    <row r="585" spans="1:10" x14ac:dyDescent="0.25">
      <c r="A585" s="303"/>
      <c r="B585" s="305"/>
      <c r="C585" s="305"/>
      <c r="D585" s="361"/>
      <c r="E585" s="285"/>
      <c r="F585" s="285"/>
      <c r="G585" s="266" t="s">
        <v>40</v>
      </c>
      <c r="H585" s="68">
        <f>H575</f>
        <v>165</v>
      </c>
      <c r="I585" s="300"/>
      <c r="J585" s="312"/>
    </row>
    <row r="586" spans="1:10" x14ac:dyDescent="0.25">
      <c r="A586" s="303"/>
      <c r="B586" s="305"/>
      <c r="C586" s="305"/>
      <c r="D586" s="361"/>
      <c r="E586" s="285"/>
      <c r="F586" s="285"/>
      <c r="G586" s="266" t="s">
        <v>39</v>
      </c>
      <c r="H586" s="68">
        <f t="shared" ref="H586" si="160">H585+40</f>
        <v>205</v>
      </c>
      <c r="I586" s="300"/>
      <c r="J586" s="312"/>
    </row>
    <row r="587" spans="1:10" ht="15.75" thickBot="1" x14ac:dyDescent="0.3">
      <c r="A587" s="303"/>
      <c r="B587" s="305"/>
      <c r="C587" s="305"/>
      <c r="D587" s="361"/>
      <c r="E587" s="350"/>
      <c r="F587" s="350"/>
      <c r="G587" s="267" t="s">
        <v>41</v>
      </c>
      <c r="H587" s="269" t="e">
        <v>#N/A</v>
      </c>
      <c r="I587" s="300"/>
      <c r="J587" s="312"/>
    </row>
    <row r="588" spans="1:10" x14ac:dyDescent="0.25">
      <c r="A588" s="303"/>
      <c r="B588" s="305"/>
      <c r="C588" s="305"/>
      <c r="D588" s="361"/>
      <c r="E588" s="284">
        <f>F583+1</f>
        <v>43100</v>
      </c>
      <c r="F588" s="284">
        <v>43100</v>
      </c>
      <c r="G588" s="162" t="s">
        <v>154</v>
      </c>
      <c r="H588" s="157">
        <f t="shared" ref="H588" si="161">H590/2</f>
        <v>107.5</v>
      </c>
      <c r="I588" s="300"/>
      <c r="J588" s="312"/>
    </row>
    <row r="589" spans="1:10" x14ac:dyDescent="0.25">
      <c r="A589" s="303"/>
      <c r="B589" s="305"/>
      <c r="C589" s="305"/>
      <c r="D589" s="361"/>
      <c r="E589" s="285"/>
      <c r="F589" s="285"/>
      <c r="G589" s="7" t="s">
        <v>153</v>
      </c>
      <c r="H589" s="68" t="e">
        <v>#N/A</v>
      </c>
      <c r="I589" s="300"/>
      <c r="J589" s="312"/>
    </row>
    <row r="590" spans="1:10" x14ac:dyDescent="0.25">
      <c r="A590" s="303"/>
      <c r="B590" s="305"/>
      <c r="C590" s="305"/>
      <c r="D590" s="361"/>
      <c r="E590" s="285"/>
      <c r="F590" s="285"/>
      <c r="G590" s="266" t="s">
        <v>40</v>
      </c>
      <c r="H590" s="68">
        <f>H585+50</f>
        <v>215</v>
      </c>
      <c r="I590" s="300"/>
      <c r="J590" s="312"/>
    </row>
    <row r="591" spans="1:10" x14ac:dyDescent="0.25">
      <c r="A591" s="303"/>
      <c r="B591" s="305"/>
      <c r="C591" s="305"/>
      <c r="D591" s="361"/>
      <c r="E591" s="285"/>
      <c r="F591" s="285"/>
      <c r="G591" s="266" t="s">
        <v>39</v>
      </c>
      <c r="H591" s="68">
        <f t="shared" ref="H591" si="162">H590+40</f>
        <v>255</v>
      </c>
      <c r="I591" s="300"/>
      <c r="J591" s="312"/>
    </row>
    <row r="592" spans="1:10" ht="15.75" thickBot="1" x14ac:dyDescent="0.3">
      <c r="A592" s="303"/>
      <c r="B592" s="305"/>
      <c r="C592" s="305"/>
      <c r="D592" s="361"/>
      <c r="E592" s="350"/>
      <c r="F592" s="350"/>
      <c r="G592" s="267" t="s">
        <v>41</v>
      </c>
      <c r="H592" s="269" t="e">
        <v>#N/A</v>
      </c>
      <c r="I592" s="300"/>
      <c r="J592" s="312"/>
    </row>
    <row r="593" spans="1:10" x14ac:dyDescent="0.25">
      <c r="A593" s="303"/>
      <c r="B593" s="305"/>
      <c r="C593" s="305"/>
      <c r="D593" s="361"/>
      <c r="E593" s="284">
        <f>F588+1</f>
        <v>43101</v>
      </c>
      <c r="F593" s="284">
        <v>43102</v>
      </c>
      <c r="G593" s="162" t="s">
        <v>154</v>
      </c>
      <c r="H593" s="157">
        <f t="shared" ref="H593" si="163">H595/2</f>
        <v>82.5</v>
      </c>
      <c r="I593" s="300"/>
      <c r="J593" s="312"/>
    </row>
    <row r="594" spans="1:10" x14ac:dyDescent="0.25">
      <c r="A594" s="303"/>
      <c r="B594" s="305"/>
      <c r="C594" s="305"/>
      <c r="D594" s="361"/>
      <c r="E594" s="285"/>
      <c r="F594" s="285"/>
      <c r="G594" s="7" t="s">
        <v>153</v>
      </c>
      <c r="H594" s="68" t="e">
        <v>#N/A</v>
      </c>
      <c r="I594" s="300"/>
      <c r="J594" s="312"/>
    </row>
    <row r="595" spans="1:10" x14ac:dyDescent="0.25">
      <c r="A595" s="303"/>
      <c r="B595" s="305"/>
      <c r="C595" s="305"/>
      <c r="D595" s="361"/>
      <c r="E595" s="285"/>
      <c r="F595" s="285"/>
      <c r="G595" s="266" t="s">
        <v>40</v>
      </c>
      <c r="H595" s="68">
        <f>H585</f>
        <v>165</v>
      </c>
      <c r="I595" s="300"/>
      <c r="J595" s="312"/>
    </row>
    <row r="596" spans="1:10" x14ac:dyDescent="0.25">
      <c r="A596" s="303"/>
      <c r="B596" s="305"/>
      <c r="C596" s="305"/>
      <c r="D596" s="361"/>
      <c r="E596" s="285"/>
      <c r="F596" s="285"/>
      <c r="G596" s="266" t="s">
        <v>39</v>
      </c>
      <c r="H596" s="68">
        <f t="shared" ref="H596" si="164">H595+40</f>
        <v>205</v>
      </c>
      <c r="I596" s="300"/>
      <c r="J596" s="312"/>
    </row>
    <row r="597" spans="1:10" ht="15.75" thickBot="1" x14ac:dyDescent="0.3">
      <c r="A597" s="303"/>
      <c r="B597" s="305"/>
      <c r="C597" s="305"/>
      <c r="D597" s="361"/>
      <c r="E597" s="350"/>
      <c r="F597" s="350"/>
      <c r="G597" s="267" t="s">
        <v>41</v>
      </c>
      <c r="H597" s="269" t="e">
        <v>#N/A</v>
      </c>
      <c r="I597" s="300"/>
      <c r="J597" s="312"/>
    </row>
    <row r="598" spans="1:10" x14ac:dyDescent="0.25">
      <c r="A598" s="303"/>
      <c r="B598" s="305"/>
      <c r="C598" s="305"/>
      <c r="D598" s="361"/>
      <c r="E598" s="284">
        <f>F593+1</f>
        <v>43103</v>
      </c>
      <c r="F598" s="284">
        <v>43131</v>
      </c>
      <c r="G598" s="162" t="s">
        <v>154</v>
      </c>
      <c r="H598" s="157">
        <f t="shared" ref="H598" si="165">H600/2</f>
        <v>62.5</v>
      </c>
      <c r="I598" s="300"/>
      <c r="J598" s="312"/>
    </row>
    <row r="599" spans="1:10" x14ac:dyDescent="0.25">
      <c r="A599" s="303"/>
      <c r="B599" s="305"/>
      <c r="C599" s="305"/>
      <c r="D599" s="361"/>
      <c r="E599" s="285"/>
      <c r="F599" s="285"/>
      <c r="G599" s="7" t="s">
        <v>153</v>
      </c>
      <c r="H599" s="68" t="e">
        <v>#N/A</v>
      </c>
      <c r="I599" s="300"/>
      <c r="J599" s="312"/>
    </row>
    <row r="600" spans="1:10" x14ac:dyDescent="0.25">
      <c r="A600" s="303"/>
      <c r="B600" s="305"/>
      <c r="C600" s="305"/>
      <c r="D600" s="361"/>
      <c r="E600" s="285"/>
      <c r="F600" s="285"/>
      <c r="G600" s="266" t="s">
        <v>40</v>
      </c>
      <c r="H600" s="68">
        <v>125</v>
      </c>
      <c r="I600" s="300"/>
      <c r="J600" s="312"/>
    </row>
    <row r="601" spans="1:10" x14ac:dyDescent="0.25">
      <c r="A601" s="303"/>
      <c r="B601" s="305"/>
      <c r="C601" s="305"/>
      <c r="D601" s="361"/>
      <c r="E601" s="285"/>
      <c r="F601" s="285"/>
      <c r="G601" s="266" t="s">
        <v>39</v>
      </c>
      <c r="H601" s="68">
        <f t="shared" ref="H601" si="166">H600+40</f>
        <v>165</v>
      </c>
      <c r="I601" s="300"/>
      <c r="J601" s="312"/>
    </row>
    <row r="602" spans="1:10" ht="15.75" thickBot="1" x14ac:dyDescent="0.3">
      <c r="A602" s="303"/>
      <c r="B602" s="305"/>
      <c r="C602" s="305"/>
      <c r="D602" s="361"/>
      <c r="E602" s="350"/>
      <c r="F602" s="350"/>
      <c r="G602" s="267" t="s">
        <v>41</v>
      </c>
      <c r="H602" s="269" t="e">
        <v>#N/A</v>
      </c>
      <c r="I602" s="300"/>
      <c r="J602" s="312"/>
    </row>
    <row r="603" spans="1:10" x14ac:dyDescent="0.25">
      <c r="A603" s="303"/>
      <c r="B603" s="305"/>
      <c r="C603" s="305"/>
      <c r="D603" s="361"/>
      <c r="E603" s="284">
        <f>F598+1</f>
        <v>43132</v>
      </c>
      <c r="F603" s="284">
        <v>43190</v>
      </c>
      <c r="G603" s="162" t="s">
        <v>154</v>
      </c>
      <c r="H603" s="157">
        <f t="shared" ref="H603" si="167">H605/2</f>
        <v>66.5</v>
      </c>
      <c r="I603" s="300"/>
      <c r="J603" s="312"/>
    </row>
    <row r="604" spans="1:10" x14ac:dyDescent="0.25">
      <c r="A604" s="303"/>
      <c r="B604" s="305"/>
      <c r="C604" s="305"/>
      <c r="D604" s="361"/>
      <c r="E604" s="285"/>
      <c r="F604" s="285"/>
      <c r="G604" s="7" t="s">
        <v>153</v>
      </c>
      <c r="H604" s="68" t="e">
        <v>#N/A</v>
      </c>
      <c r="I604" s="300"/>
      <c r="J604" s="312"/>
    </row>
    <row r="605" spans="1:10" x14ac:dyDescent="0.25">
      <c r="A605" s="303"/>
      <c r="B605" s="305"/>
      <c r="C605" s="305"/>
      <c r="D605" s="361"/>
      <c r="E605" s="285"/>
      <c r="F605" s="285"/>
      <c r="G605" s="266" t="s">
        <v>40</v>
      </c>
      <c r="H605" s="68">
        <v>133</v>
      </c>
      <c r="I605" s="300"/>
      <c r="J605" s="312"/>
    </row>
    <row r="606" spans="1:10" x14ac:dyDescent="0.25">
      <c r="A606" s="303"/>
      <c r="B606" s="305"/>
      <c r="C606" s="305"/>
      <c r="D606" s="361"/>
      <c r="E606" s="285"/>
      <c r="F606" s="285"/>
      <c r="G606" s="266" t="s">
        <v>39</v>
      </c>
      <c r="H606" s="68">
        <f t="shared" ref="H606" si="168">H605+40</f>
        <v>173</v>
      </c>
      <c r="I606" s="300"/>
      <c r="J606" s="312"/>
    </row>
    <row r="607" spans="1:10" ht="15.75" thickBot="1" x14ac:dyDescent="0.3">
      <c r="A607" s="303"/>
      <c r="B607" s="305"/>
      <c r="C607" s="305"/>
      <c r="D607" s="361"/>
      <c r="E607" s="350"/>
      <c r="F607" s="350"/>
      <c r="G607" s="267" t="s">
        <v>41</v>
      </c>
      <c r="H607" s="269" t="e">
        <v>#N/A</v>
      </c>
      <c r="I607" s="300"/>
      <c r="J607" s="312"/>
    </row>
    <row r="608" spans="1:10" x14ac:dyDescent="0.25">
      <c r="A608" s="303"/>
      <c r="B608" s="305"/>
      <c r="C608" s="305"/>
      <c r="D608" s="361"/>
      <c r="E608" s="284">
        <f>F603+1</f>
        <v>43191</v>
      </c>
      <c r="F608" s="284">
        <v>43220</v>
      </c>
      <c r="G608" s="162" t="s">
        <v>154</v>
      </c>
      <c r="H608" s="157">
        <v>0</v>
      </c>
      <c r="I608" s="300"/>
      <c r="J608" s="312"/>
    </row>
    <row r="609" spans="1:10" x14ac:dyDescent="0.25">
      <c r="A609" s="303"/>
      <c r="B609" s="305"/>
      <c r="C609" s="305"/>
      <c r="D609" s="361"/>
      <c r="E609" s="285"/>
      <c r="F609" s="285"/>
      <c r="G609" s="7" t="s">
        <v>153</v>
      </c>
      <c r="H609" s="68" t="e">
        <v>#N/A</v>
      </c>
      <c r="I609" s="300"/>
      <c r="J609" s="312"/>
    </row>
    <row r="610" spans="1:10" x14ac:dyDescent="0.25">
      <c r="A610" s="303"/>
      <c r="B610" s="305"/>
      <c r="C610" s="305"/>
      <c r="D610" s="361"/>
      <c r="E610" s="285"/>
      <c r="F610" s="285"/>
      <c r="G610" s="266" t="s">
        <v>40</v>
      </c>
      <c r="H610" s="68">
        <v>105</v>
      </c>
      <c r="I610" s="300"/>
      <c r="J610" s="312"/>
    </row>
    <row r="611" spans="1:10" x14ac:dyDescent="0.25">
      <c r="A611" s="303"/>
      <c r="B611" s="305"/>
      <c r="C611" s="305"/>
      <c r="D611" s="361"/>
      <c r="E611" s="285"/>
      <c r="F611" s="285"/>
      <c r="G611" s="266" t="s">
        <v>39</v>
      </c>
      <c r="H611" s="68">
        <f t="shared" ref="H611" si="169">H610+40</f>
        <v>145</v>
      </c>
      <c r="I611" s="300"/>
      <c r="J611" s="312"/>
    </row>
    <row r="612" spans="1:10" ht="15.75" thickBot="1" x14ac:dyDescent="0.3">
      <c r="A612" s="303"/>
      <c r="B612" s="305"/>
      <c r="C612" s="305"/>
      <c r="D612" s="361"/>
      <c r="E612" s="287"/>
      <c r="F612" s="287"/>
      <c r="G612" s="267" t="s">
        <v>41</v>
      </c>
      <c r="H612" s="269" t="e">
        <v>#N/A</v>
      </c>
      <c r="I612" s="300"/>
      <c r="J612" s="312"/>
    </row>
    <row r="613" spans="1:10" x14ac:dyDescent="0.25">
      <c r="A613" s="303"/>
      <c r="B613" s="305"/>
      <c r="C613" s="305"/>
      <c r="D613" s="359" t="s">
        <v>391</v>
      </c>
      <c r="E613" s="294">
        <v>43040</v>
      </c>
      <c r="F613" s="294">
        <v>43090</v>
      </c>
      <c r="G613" s="160" t="s">
        <v>154</v>
      </c>
      <c r="H613" s="157">
        <f>H615/2</f>
        <v>42.5</v>
      </c>
      <c r="I613" s="309" t="s">
        <v>399</v>
      </c>
      <c r="J613" s="312"/>
    </row>
    <row r="614" spans="1:10" x14ac:dyDescent="0.25">
      <c r="A614" s="303"/>
      <c r="B614" s="305"/>
      <c r="C614" s="305"/>
      <c r="D614" s="360"/>
      <c r="E614" s="285"/>
      <c r="F614" s="285"/>
      <c r="G614" s="7" t="s">
        <v>153</v>
      </c>
      <c r="H614" s="68">
        <f>H615*0.7</f>
        <v>59.499999999999993</v>
      </c>
      <c r="I614" s="300"/>
      <c r="J614" s="312"/>
    </row>
    <row r="615" spans="1:10" x14ac:dyDescent="0.25">
      <c r="A615" s="303"/>
      <c r="B615" s="305"/>
      <c r="C615" s="305"/>
      <c r="D615" s="361"/>
      <c r="E615" s="285"/>
      <c r="F615" s="285"/>
      <c r="G615" s="266" t="s">
        <v>40</v>
      </c>
      <c r="H615" s="68">
        <v>85</v>
      </c>
      <c r="I615" s="300"/>
      <c r="J615" s="312"/>
    </row>
    <row r="616" spans="1:10" x14ac:dyDescent="0.25">
      <c r="A616" s="303"/>
      <c r="B616" s="305"/>
      <c r="C616" s="305"/>
      <c r="D616" s="361"/>
      <c r="E616" s="285"/>
      <c r="F616" s="285"/>
      <c r="G616" s="266" t="s">
        <v>39</v>
      </c>
      <c r="H616" s="68" t="e">
        <f>NA()</f>
        <v>#N/A</v>
      </c>
      <c r="I616" s="300"/>
      <c r="J616" s="312"/>
    </row>
    <row r="617" spans="1:10" ht="15.75" thickBot="1" x14ac:dyDescent="0.3">
      <c r="A617" s="303"/>
      <c r="B617" s="305"/>
      <c r="C617" s="305"/>
      <c r="D617" s="361"/>
      <c r="E617" s="350"/>
      <c r="F617" s="350"/>
      <c r="G617" s="267" t="s">
        <v>41</v>
      </c>
      <c r="H617" s="269" t="e">
        <f>NA()</f>
        <v>#N/A</v>
      </c>
      <c r="I617" s="300"/>
      <c r="J617" s="312"/>
    </row>
    <row r="618" spans="1:10" x14ac:dyDescent="0.25">
      <c r="A618" s="303"/>
      <c r="B618" s="305"/>
      <c r="C618" s="305"/>
      <c r="D618" s="361"/>
      <c r="E618" s="284">
        <f>F613+1</f>
        <v>43091</v>
      </c>
      <c r="F618" s="284">
        <v>43092</v>
      </c>
      <c r="G618" s="162" t="s">
        <v>154</v>
      </c>
      <c r="H618" s="157">
        <f>H620/2</f>
        <v>80</v>
      </c>
      <c r="I618" s="300"/>
      <c r="J618" s="312"/>
    </row>
    <row r="619" spans="1:10" x14ac:dyDescent="0.25">
      <c r="A619" s="303"/>
      <c r="B619" s="305"/>
      <c r="C619" s="305"/>
      <c r="D619" s="361"/>
      <c r="E619" s="285"/>
      <c r="F619" s="285"/>
      <c r="G619" s="7" t="s">
        <v>153</v>
      </c>
      <c r="H619" s="68">
        <f>H620*0.7</f>
        <v>112</v>
      </c>
      <c r="I619" s="300"/>
      <c r="J619" s="312"/>
    </row>
    <row r="620" spans="1:10" x14ac:dyDescent="0.25">
      <c r="A620" s="303"/>
      <c r="B620" s="305"/>
      <c r="C620" s="305"/>
      <c r="D620" s="361"/>
      <c r="E620" s="285"/>
      <c r="F620" s="285"/>
      <c r="G620" s="266" t="s">
        <v>40</v>
      </c>
      <c r="H620" s="68">
        <v>160</v>
      </c>
      <c r="I620" s="300"/>
      <c r="J620" s="312"/>
    </row>
    <row r="621" spans="1:10" x14ac:dyDescent="0.25">
      <c r="A621" s="303"/>
      <c r="B621" s="305"/>
      <c r="C621" s="305"/>
      <c r="D621" s="361"/>
      <c r="E621" s="285"/>
      <c r="F621" s="285"/>
      <c r="G621" s="266" t="s">
        <v>39</v>
      </c>
      <c r="H621" s="68" t="e">
        <f>NA()</f>
        <v>#N/A</v>
      </c>
      <c r="I621" s="300"/>
      <c r="J621" s="312"/>
    </row>
    <row r="622" spans="1:10" ht="15.75" thickBot="1" x14ac:dyDescent="0.3">
      <c r="A622" s="303"/>
      <c r="B622" s="305"/>
      <c r="C622" s="305"/>
      <c r="D622" s="361"/>
      <c r="E622" s="350"/>
      <c r="F622" s="350"/>
      <c r="G622" s="267" t="s">
        <v>41</v>
      </c>
      <c r="H622" s="269" t="e">
        <f>NA()</f>
        <v>#N/A</v>
      </c>
      <c r="I622" s="300"/>
      <c r="J622" s="312"/>
    </row>
    <row r="623" spans="1:10" x14ac:dyDescent="0.25">
      <c r="A623" s="303"/>
      <c r="B623" s="305"/>
      <c r="C623" s="305"/>
      <c r="D623" s="361"/>
      <c r="E623" s="284">
        <f>F618+1</f>
        <v>43093</v>
      </c>
      <c r="F623" s="284">
        <v>43093</v>
      </c>
      <c r="G623" s="162" t="s">
        <v>154</v>
      </c>
      <c r="H623" s="157">
        <f>H625/2</f>
        <v>105</v>
      </c>
      <c r="I623" s="300"/>
      <c r="J623" s="312"/>
    </row>
    <row r="624" spans="1:10" x14ac:dyDescent="0.25">
      <c r="A624" s="303"/>
      <c r="B624" s="305"/>
      <c r="C624" s="305"/>
      <c r="D624" s="361"/>
      <c r="E624" s="285"/>
      <c r="F624" s="285"/>
      <c r="G624" s="7" t="s">
        <v>153</v>
      </c>
      <c r="H624" s="68">
        <f>H625*0.7</f>
        <v>147</v>
      </c>
      <c r="I624" s="300"/>
      <c r="J624" s="312"/>
    </row>
    <row r="625" spans="1:10" x14ac:dyDescent="0.25">
      <c r="A625" s="303"/>
      <c r="B625" s="305"/>
      <c r="C625" s="305"/>
      <c r="D625" s="361"/>
      <c r="E625" s="285"/>
      <c r="F625" s="285"/>
      <c r="G625" s="266" t="s">
        <v>40</v>
      </c>
      <c r="H625" s="68">
        <f>H620+50</f>
        <v>210</v>
      </c>
      <c r="I625" s="300"/>
      <c r="J625" s="312"/>
    </row>
    <row r="626" spans="1:10" x14ac:dyDescent="0.25">
      <c r="A626" s="303"/>
      <c r="B626" s="305"/>
      <c r="C626" s="305"/>
      <c r="D626" s="361"/>
      <c r="E626" s="285"/>
      <c r="F626" s="285"/>
      <c r="G626" s="266" t="s">
        <v>39</v>
      </c>
      <c r="H626" s="68" t="e">
        <f>NA()</f>
        <v>#N/A</v>
      </c>
      <c r="I626" s="300"/>
      <c r="J626" s="312"/>
    </row>
    <row r="627" spans="1:10" ht="15.75" thickBot="1" x14ac:dyDescent="0.3">
      <c r="A627" s="303"/>
      <c r="B627" s="305"/>
      <c r="C627" s="305"/>
      <c r="D627" s="361"/>
      <c r="E627" s="350"/>
      <c r="F627" s="350"/>
      <c r="G627" s="267" t="s">
        <v>41</v>
      </c>
      <c r="H627" s="269" t="e">
        <f>NA()</f>
        <v>#N/A</v>
      </c>
      <c r="I627" s="300"/>
      <c r="J627" s="312"/>
    </row>
    <row r="628" spans="1:10" x14ac:dyDescent="0.25">
      <c r="A628" s="303"/>
      <c r="B628" s="305"/>
      <c r="C628" s="305"/>
      <c r="D628" s="361"/>
      <c r="E628" s="284">
        <f>F623+1</f>
        <v>43094</v>
      </c>
      <c r="F628" s="284">
        <v>43099</v>
      </c>
      <c r="G628" s="162" t="s">
        <v>154</v>
      </c>
      <c r="H628" s="157">
        <f>H630/2</f>
        <v>80</v>
      </c>
      <c r="I628" s="300"/>
      <c r="J628" s="312"/>
    </row>
    <row r="629" spans="1:10" x14ac:dyDescent="0.25">
      <c r="A629" s="303"/>
      <c r="B629" s="305"/>
      <c r="C629" s="305"/>
      <c r="D629" s="361"/>
      <c r="E629" s="285"/>
      <c r="F629" s="285"/>
      <c r="G629" s="7" t="s">
        <v>153</v>
      </c>
      <c r="H629" s="68">
        <f>H630*0.7</f>
        <v>112</v>
      </c>
      <c r="I629" s="300"/>
      <c r="J629" s="312"/>
    </row>
    <row r="630" spans="1:10" x14ac:dyDescent="0.25">
      <c r="A630" s="303"/>
      <c r="B630" s="305"/>
      <c r="C630" s="305"/>
      <c r="D630" s="361"/>
      <c r="E630" s="285"/>
      <c r="F630" s="285"/>
      <c r="G630" s="266" t="s">
        <v>40</v>
      </c>
      <c r="H630" s="68">
        <f>H620</f>
        <v>160</v>
      </c>
      <c r="I630" s="300"/>
      <c r="J630" s="312"/>
    </row>
    <row r="631" spans="1:10" x14ac:dyDescent="0.25">
      <c r="A631" s="303"/>
      <c r="B631" s="305"/>
      <c r="C631" s="305"/>
      <c r="D631" s="361"/>
      <c r="E631" s="285"/>
      <c r="F631" s="285"/>
      <c r="G631" s="266" t="s">
        <v>39</v>
      </c>
      <c r="H631" s="68" t="e">
        <f>NA()</f>
        <v>#N/A</v>
      </c>
      <c r="I631" s="300"/>
      <c r="J631" s="312"/>
    </row>
    <row r="632" spans="1:10" ht="15.75" thickBot="1" x14ac:dyDescent="0.3">
      <c r="A632" s="303"/>
      <c r="B632" s="305"/>
      <c r="C632" s="305"/>
      <c r="D632" s="361"/>
      <c r="E632" s="350"/>
      <c r="F632" s="350"/>
      <c r="G632" s="267" t="s">
        <v>41</v>
      </c>
      <c r="H632" s="269" t="e">
        <f>NA()</f>
        <v>#N/A</v>
      </c>
      <c r="I632" s="300"/>
      <c r="J632" s="312"/>
    </row>
    <row r="633" spans="1:10" x14ac:dyDescent="0.25">
      <c r="A633" s="303"/>
      <c r="B633" s="305"/>
      <c r="C633" s="305"/>
      <c r="D633" s="361"/>
      <c r="E633" s="284">
        <f>F628+1</f>
        <v>43100</v>
      </c>
      <c r="F633" s="284">
        <v>43100</v>
      </c>
      <c r="G633" s="162" t="s">
        <v>154</v>
      </c>
      <c r="H633" s="157">
        <f>H635/2</f>
        <v>105</v>
      </c>
      <c r="I633" s="300"/>
      <c r="J633" s="312"/>
    </row>
    <row r="634" spans="1:10" x14ac:dyDescent="0.25">
      <c r="A634" s="303"/>
      <c r="B634" s="305"/>
      <c r="C634" s="305"/>
      <c r="D634" s="361"/>
      <c r="E634" s="285"/>
      <c r="F634" s="285"/>
      <c r="G634" s="7" t="s">
        <v>153</v>
      </c>
      <c r="H634" s="68">
        <f>H635*0.7</f>
        <v>147</v>
      </c>
      <c r="I634" s="300"/>
      <c r="J634" s="312"/>
    </row>
    <row r="635" spans="1:10" x14ac:dyDescent="0.25">
      <c r="A635" s="303"/>
      <c r="B635" s="305"/>
      <c r="C635" s="305"/>
      <c r="D635" s="361"/>
      <c r="E635" s="285"/>
      <c r="F635" s="285"/>
      <c r="G635" s="266" t="s">
        <v>40</v>
      </c>
      <c r="H635" s="68">
        <f>H625</f>
        <v>210</v>
      </c>
      <c r="I635" s="300"/>
      <c r="J635" s="312"/>
    </row>
    <row r="636" spans="1:10" x14ac:dyDescent="0.25">
      <c r="A636" s="303"/>
      <c r="B636" s="305"/>
      <c r="C636" s="305"/>
      <c r="D636" s="361"/>
      <c r="E636" s="285"/>
      <c r="F636" s="285"/>
      <c r="G636" s="266" t="s">
        <v>39</v>
      </c>
      <c r="H636" s="68" t="e">
        <f>NA()</f>
        <v>#N/A</v>
      </c>
      <c r="I636" s="300"/>
      <c r="J636" s="312"/>
    </row>
    <row r="637" spans="1:10" ht="15.75" thickBot="1" x14ac:dyDescent="0.3">
      <c r="A637" s="303"/>
      <c r="B637" s="305"/>
      <c r="C637" s="305"/>
      <c r="D637" s="361"/>
      <c r="E637" s="350"/>
      <c r="F637" s="350"/>
      <c r="G637" s="267" t="s">
        <v>41</v>
      </c>
      <c r="H637" s="269" t="e">
        <f>NA()</f>
        <v>#N/A</v>
      </c>
      <c r="I637" s="300"/>
      <c r="J637" s="312"/>
    </row>
    <row r="638" spans="1:10" x14ac:dyDescent="0.25">
      <c r="A638" s="303"/>
      <c r="B638" s="305"/>
      <c r="C638" s="305"/>
      <c r="D638" s="361"/>
      <c r="E638" s="284">
        <f>F633+1</f>
        <v>43101</v>
      </c>
      <c r="F638" s="284">
        <v>43102</v>
      </c>
      <c r="G638" s="162" t="s">
        <v>154</v>
      </c>
      <c r="H638" s="157">
        <f>H640/2</f>
        <v>80</v>
      </c>
      <c r="I638" s="300"/>
      <c r="J638" s="312"/>
    </row>
    <row r="639" spans="1:10" x14ac:dyDescent="0.25">
      <c r="A639" s="303"/>
      <c r="B639" s="305"/>
      <c r="C639" s="305"/>
      <c r="D639" s="361"/>
      <c r="E639" s="285"/>
      <c r="F639" s="285"/>
      <c r="G639" s="7" t="s">
        <v>153</v>
      </c>
      <c r="H639" s="68">
        <f>H640*0.7</f>
        <v>112</v>
      </c>
      <c r="I639" s="300"/>
      <c r="J639" s="312"/>
    </row>
    <row r="640" spans="1:10" x14ac:dyDescent="0.25">
      <c r="A640" s="303"/>
      <c r="B640" s="305"/>
      <c r="C640" s="305"/>
      <c r="D640" s="361"/>
      <c r="E640" s="285"/>
      <c r="F640" s="285"/>
      <c r="G640" s="266" t="s">
        <v>40</v>
      </c>
      <c r="H640" s="68">
        <f>H630</f>
        <v>160</v>
      </c>
      <c r="I640" s="300"/>
      <c r="J640" s="312"/>
    </row>
    <row r="641" spans="1:10" x14ac:dyDescent="0.25">
      <c r="A641" s="303"/>
      <c r="B641" s="305"/>
      <c r="C641" s="305"/>
      <c r="D641" s="361"/>
      <c r="E641" s="285"/>
      <c r="F641" s="285"/>
      <c r="G641" s="266" t="s">
        <v>39</v>
      </c>
      <c r="H641" s="68" t="e">
        <f>NA()</f>
        <v>#N/A</v>
      </c>
      <c r="I641" s="300"/>
      <c r="J641" s="312"/>
    </row>
    <row r="642" spans="1:10" ht="15.75" thickBot="1" x14ac:dyDescent="0.3">
      <c r="A642" s="303"/>
      <c r="B642" s="305"/>
      <c r="C642" s="305"/>
      <c r="D642" s="361"/>
      <c r="E642" s="350"/>
      <c r="F642" s="350"/>
      <c r="G642" s="267" t="s">
        <v>41</v>
      </c>
      <c r="H642" s="269" t="e">
        <f>NA()</f>
        <v>#N/A</v>
      </c>
      <c r="I642" s="300"/>
      <c r="J642" s="312"/>
    </row>
    <row r="643" spans="1:10" x14ac:dyDescent="0.25">
      <c r="A643" s="303"/>
      <c r="B643" s="305"/>
      <c r="C643" s="305"/>
      <c r="D643" s="361"/>
      <c r="E643" s="284">
        <f>F638+1</f>
        <v>43103</v>
      </c>
      <c r="F643" s="284">
        <v>43131</v>
      </c>
      <c r="G643" s="162" t="s">
        <v>154</v>
      </c>
      <c r="H643" s="157">
        <f>H645/2</f>
        <v>60</v>
      </c>
      <c r="I643" s="300"/>
      <c r="J643" s="312"/>
    </row>
    <row r="644" spans="1:10" x14ac:dyDescent="0.25">
      <c r="A644" s="303"/>
      <c r="B644" s="305"/>
      <c r="C644" s="305"/>
      <c r="D644" s="361"/>
      <c r="E644" s="285"/>
      <c r="F644" s="285"/>
      <c r="G644" s="7" t="s">
        <v>153</v>
      </c>
      <c r="H644" s="68">
        <f>H645*0.7</f>
        <v>84</v>
      </c>
      <c r="I644" s="300"/>
      <c r="J644" s="312"/>
    </row>
    <row r="645" spans="1:10" x14ac:dyDescent="0.25">
      <c r="A645" s="303"/>
      <c r="B645" s="305"/>
      <c r="C645" s="305"/>
      <c r="D645" s="361"/>
      <c r="E645" s="285"/>
      <c r="F645" s="285"/>
      <c r="G645" s="266" t="s">
        <v>40</v>
      </c>
      <c r="H645" s="68">
        <v>120</v>
      </c>
      <c r="I645" s="300"/>
      <c r="J645" s="312"/>
    </row>
    <row r="646" spans="1:10" x14ac:dyDescent="0.25">
      <c r="A646" s="303"/>
      <c r="B646" s="305"/>
      <c r="C646" s="305"/>
      <c r="D646" s="361"/>
      <c r="E646" s="285"/>
      <c r="F646" s="285"/>
      <c r="G646" s="266" t="s">
        <v>39</v>
      </c>
      <c r="H646" s="68" t="e">
        <f>NA()</f>
        <v>#N/A</v>
      </c>
      <c r="I646" s="300"/>
      <c r="J646" s="312"/>
    </row>
    <row r="647" spans="1:10" ht="15.75" thickBot="1" x14ac:dyDescent="0.3">
      <c r="A647" s="303"/>
      <c r="B647" s="305"/>
      <c r="C647" s="305"/>
      <c r="D647" s="361"/>
      <c r="E647" s="350"/>
      <c r="F647" s="350"/>
      <c r="G647" s="267" t="s">
        <v>41</v>
      </c>
      <c r="H647" s="269" t="e">
        <f>NA()</f>
        <v>#N/A</v>
      </c>
      <c r="I647" s="300"/>
      <c r="J647" s="312"/>
    </row>
    <row r="648" spans="1:10" x14ac:dyDescent="0.25">
      <c r="A648" s="303"/>
      <c r="B648" s="305"/>
      <c r="C648" s="305"/>
      <c r="D648" s="361"/>
      <c r="E648" s="284">
        <f>F643+1</f>
        <v>43132</v>
      </c>
      <c r="F648" s="284">
        <v>43190</v>
      </c>
      <c r="G648" s="162" t="s">
        <v>154</v>
      </c>
      <c r="H648" s="157">
        <f>H650/2</f>
        <v>64</v>
      </c>
      <c r="I648" s="300"/>
      <c r="J648" s="312"/>
    </row>
    <row r="649" spans="1:10" x14ac:dyDescent="0.25">
      <c r="A649" s="303"/>
      <c r="B649" s="305"/>
      <c r="C649" s="305"/>
      <c r="D649" s="361"/>
      <c r="E649" s="285"/>
      <c r="F649" s="285"/>
      <c r="G649" s="7" t="s">
        <v>153</v>
      </c>
      <c r="H649" s="68">
        <f>H650*0.7</f>
        <v>89.6</v>
      </c>
      <c r="I649" s="300"/>
      <c r="J649" s="312"/>
    </row>
    <row r="650" spans="1:10" x14ac:dyDescent="0.25">
      <c r="A650" s="303"/>
      <c r="B650" s="305"/>
      <c r="C650" s="305"/>
      <c r="D650" s="361"/>
      <c r="E650" s="285"/>
      <c r="F650" s="285"/>
      <c r="G650" s="266" t="s">
        <v>40</v>
      </c>
      <c r="H650" s="68">
        <v>128</v>
      </c>
      <c r="I650" s="300"/>
      <c r="J650" s="312"/>
    </row>
    <row r="651" spans="1:10" x14ac:dyDescent="0.25">
      <c r="A651" s="303"/>
      <c r="B651" s="305"/>
      <c r="C651" s="305"/>
      <c r="D651" s="361"/>
      <c r="E651" s="285"/>
      <c r="F651" s="285"/>
      <c r="G651" s="266" t="s">
        <v>39</v>
      </c>
      <c r="H651" s="68" t="e">
        <f>NA()</f>
        <v>#N/A</v>
      </c>
      <c r="I651" s="300"/>
      <c r="J651" s="312"/>
    </row>
    <row r="652" spans="1:10" ht="15.75" thickBot="1" x14ac:dyDescent="0.3">
      <c r="A652" s="303"/>
      <c r="B652" s="305"/>
      <c r="C652" s="305"/>
      <c r="D652" s="361"/>
      <c r="E652" s="350"/>
      <c r="F652" s="350"/>
      <c r="G652" s="267" t="s">
        <v>41</v>
      </c>
      <c r="H652" s="269" t="e">
        <f>NA()</f>
        <v>#N/A</v>
      </c>
      <c r="I652" s="300"/>
      <c r="J652" s="312"/>
    </row>
    <row r="653" spans="1:10" x14ac:dyDescent="0.25">
      <c r="A653" s="303"/>
      <c r="B653" s="305"/>
      <c r="C653" s="305"/>
      <c r="D653" s="361"/>
      <c r="E653" s="284">
        <f>F648+1</f>
        <v>43191</v>
      </c>
      <c r="F653" s="284">
        <v>43220</v>
      </c>
      <c r="G653" s="162" t="s">
        <v>154</v>
      </c>
      <c r="H653" s="157">
        <f>H655/2</f>
        <v>50</v>
      </c>
      <c r="I653" s="300"/>
      <c r="J653" s="312"/>
    </row>
    <row r="654" spans="1:10" x14ac:dyDescent="0.25">
      <c r="A654" s="303"/>
      <c r="B654" s="305"/>
      <c r="C654" s="305"/>
      <c r="D654" s="361"/>
      <c r="E654" s="285"/>
      <c r="F654" s="285"/>
      <c r="G654" s="7" t="s">
        <v>153</v>
      </c>
      <c r="H654" s="68">
        <f>H655*0.7</f>
        <v>70</v>
      </c>
      <c r="I654" s="300"/>
      <c r="J654" s="312"/>
    </row>
    <row r="655" spans="1:10" x14ac:dyDescent="0.25">
      <c r="A655" s="303"/>
      <c r="B655" s="305"/>
      <c r="C655" s="305"/>
      <c r="D655" s="361"/>
      <c r="E655" s="285"/>
      <c r="F655" s="285"/>
      <c r="G655" s="266" t="s">
        <v>40</v>
      </c>
      <c r="H655" s="68">
        <v>100</v>
      </c>
      <c r="I655" s="300"/>
      <c r="J655" s="312"/>
    </row>
    <row r="656" spans="1:10" x14ac:dyDescent="0.25">
      <c r="A656" s="303"/>
      <c r="B656" s="305"/>
      <c r="C656" s="305"/>
      <c r="D656" s="361"/>
      <c r="E656" s="285"/>
      <c r="F656" s="285"/>
      <c r="G656" s="266" t="s">
        <v>39</v>
      </c>
      <c r="H656" s="68" t="e">
        <f>NA()</f>
        <v>#N/A</v>
      </c>
      <c r="I656" s="300"/>
      <c r="J656" s="312"/>
    </row>
    <row r="657" spans="1:10" ht="15.75" thickBot="1" x14ac:dyDescent="0.3">
      <c r="A657" s="303"/>
      <c r="B657" s="305"/>
      <c r="C657" s="305"/>
      <c r="D657" s="361"/>
      <c r="E657" s="287"/>
      <c r="F657" s="287"/>
      <c r="G657" s="267" t="s">
        <v>41</v>
      </c>
      <c r="H657" s="269" t="e">
        <f>NA()</f>
        <v>#N/A</v>
      </c>
      <c r="I657" s="300"/>
      <c r="J657" s="312"/>
    </row>
    <row r="658" spans="1:10" ht="15" customHeight="1" x14ac:dyDescent="0.25">
      <c r="A658" s="303"/>
      <c r="B658" s="305"/>
      <c r="C658" s="305"/>
      <c r="D658" s="359" t="s">
        <v>43</v>
      </c>
      <c r="E658" s="294">
        <v>43040</v>
      </c>
      <c r="F658" s="294">
        <v>43090</v>
      </c>
      <c r="G658" s="160" t="s">
        <v>154</v>
      </c>
      <c r="H658" s="68" t="e">
        <v>#N/A</v>
      </c>
      <c r="I658" s="309" t="s">
        <v>390</v>
      </c>
      <c r="J658" s="312"/>
    </row>
    <row r="659" spans="1:10" x14ac:dyDescent="0.25">
      <c r="A659" s="303"/>
      <c r="B659" s="305"/>
      <c r="C659" s="305"/>
      <c r="D659" s="360"/>
      <c r="E659" s="285"/>
      <c r="F659" s="285"/>
      <c r="G659" s="7" t="s">
        <v>153</v>
      </c>
      <c r="H659" s="68" t="e">
        <v>#N/A</v>
      </c>
      <c r="I659" s="300"/>
      <c r="J659" s="312"/>
    </row>
    <row r="660" spans="1:10" x14ac:dyDescent="0.25">
      <c r="A660" s="303"/>
      <c r="B660" s="305"/>
      <c r="C660" s="305"/>
      <c r="D660" s="361"/>
      <c r="E660" s="285"/>
      <c r="F660" s="285"/>
      <c r="G660" s="278" t="s">
        <v>40</v>
      </c>
      <c r="H660" s="68">
        <v>95</v>
      </c>
      <c r="I660" s="300"/>
      <c r="J660" s="312"/>
    </row>
    <row r="661" spans="1:10" x14ac:dyDescent="0.25">
      <c r="A661" s="303"/>
      <c r="B661" s="305"/>
      <c r="C661" s="305"/>
      <c r="D661" s="361"/>
      <c r="E661" s="285"/>
      <c r="F661" s="285"/>
      <c r="G661" s="278" t="s">
        <v>39</v>
      </c>
      <c r="H661" s="68">
        <f>H660+40</f>
        <v>135</v>
      </c>
      <c r="I661" s="300"/>
      <c r="J661" s="312"/>
    </row>
    <row r="662" spans="1:10" x14ac:dyDescent="0.25">
      <c r="A662" s="303"/>
      <c r="B662" s="305"/>
      <c r="C662" s="305"/>
      <c r="D662" s="361"/>
      <c r="E662" s="350"/>
      <c r="F662" s="350"/>
      <c r="G662" s="267" t="s">
        <v>41</v>
      </c>
      <c r="H662" s="269" t="e">
        <f>NA()</f>
        <v>#N/A</v>
      </c>
      <c r="I662" s="300"/>
      <c r="J662" s="312"/>
    </row>
    <row r="663" spans="1:10" x14ac:dyDescent="0.25">
      <c r="A663" s="303"/>
      <c r="B663" s="305"/>
      <c r="C663" s="305"/>
      <c r="D663" s="361"/>
      <c r="E663" s="284">
        <f>F658+1</f>
        <v>43091</v>
      </c>
      <c r="F663" s="284">
        <v>43092</v>
      </c>
      <c r="G663" s="162" t="s">
        <v>154</v>
      </c>
      <c r="H663" s="68" t="e">
        <v>#N/A</v>
      </c>
      <c r="I663" s="300"/>
      <c r="J663" s="312"/>
    </row>
    <row r="664" spans="1:10" x14ac:dyDescent="0.25">
      <c r="A664" s="303"/>
      <c r="B664" s="305"/>
      <c r="C664" s="305"/>
      <c r="D664" s="361"/>
      <c r="E664" s="285"/>
      <c r="F664" s="285"/>
      <c r="G664" s="7" t="s">
        <v>153</v>
      </c>
      <c r="H664" s="68" t="e">
        <v>#N/A</v>
      </c>
      <c r="I664" s="300"/>
      <c r="J664" s="312"/>
    </row>
    <row r="665" spans="1:10" x14ac:dyDescent="0.25">
      <c r="A665" s="303"/>
      <c r="B665" s="305"/>
      <c r="C665" s="305"/>
      <c r="D665" s="361"/>
      <c r="E665" s="285"/>
      <c r="F665" s="285"/>
      <c r="G665" s="278" t="s">
        <v>40</v>
      </c>
      <c r="H665" s="68">
        <v>170</v>
      </c>
      <c r="I665" s="300"/>
      <c r="J665" s="312"/>
    </row>
    <row r="666" spans="1:10" x14ac:dyDescent="0.25">
      <c r="A666" s="303"/>
      <c r="B666" s="305"/>
      <c r="C666" s="305"/>
      <c r="D666" s="361"/>
      <c r="E666" s="285"/>
      <c r="F666" s="285"/>
      <c r="G666" s="278" t="s">
        <v>39</v>
      </c>
      <c r="H666" s="68">
        <f>H665+40</f>
        <v>210</v>
      </c>
      <c r="I666" s="300"/>
      <c r="J666" s="312"/>
    </row>
    <row r="667" spans="1:10" x14ac:dyDescent="0.25">
      <c r="A667" s="303"/>
      <c r="B667" s="305"/>
      <c r="C667" s="305"/>
      <c r="D667" s="361"/>
      <c r="E667" s="350"/>
      <c r="F667" s="350"/>
      <c r="G667" s="267" t="s">
        <v>41</v>
      </c>
      <c r="H667" s="269" t="e">
        <f>NA()</f>
        <v>#N/A</v>
      </c>
      <c r="I667" s="300"/>
      <c r="J667" s="312"/>
    </row>
    <row r="668" spans="1:10" x14ac:dyDescent="0.25">
      <c r="A668" s="303"/>
      <c r="B668" s="305"/>
      <c r="C668" s="305"/>
      <c r="D668" s="361"/>
      <c r="E668" s="284">
        <f>F663+1</f>
        <v>43093</v>
      </c>
      <c r="F668" s="284">
        <v>43093</v>
      </c>
      <c r="G668" s="162" t="s">
        <v>154</v>
      </c>
      <c r="H668" s="68" t="e">
        <v>#N/A</v>
      </c>
      <c r="I668" s="300"/>
      <c r="J668" s="312"/>
    </row>
    <row r="669" spans="1:10" x14ac:dyDescent="0.25">
      <c r="A669" s="303"/>
      <c r="B669" s="305"/>
      <c r="C669" s="305"/>
      <c r="D669" s="361"/>
      <c r="E669" s="285"/>
      <c r="F669" s="285"/>
      <c r="G669" s="7" t="s">
        <v>153</v>
      </c>
      <c r="H669" s="68" t="e">
        <v>#N/A</v>
      </c>
      <c r="I669" s="300"/>
      <c r="J669" s="312"/>
    </row>
    <row r="670" spans="1:10" x14ac:dyDescent="0.25">
      <c r="A670" s="303"/>
      <c r="B670" s="305"/>
      <c r="C670" s="305"/>
      <c r="D670" s="361"/>
      <c r="E670" s="285"/>
      <c r="F670" s="285"/>
      <c r="G670" s="278" t="s">
        <v>40</v>
      </c>
      <c r="H670" s="68">
        <f>H665+50</f>
        <v>220</v>
      </c>
      <c r="I670" s="300"/>
      <c r="J670" s="312"/>
    </row>
    <row r="671" spans="1:10" x14ac:dyDescent="0.25">
      <c r="A671" s="303"/>
      <c r="B671" s="305"/>
      <c r="C671" s="305"/>
      <c r="D671" s="361"/>
      <c r="E671" s="285"/>
      <c r="F671" s="285"/>
      <c r="G671" s="278" t="s">
        <v>39</v>
      </c>
      <c r="H671" s="68">
        <f t="shared" ref="H671" si="170">H670+40</f>
        <v>260</v>
      </c>
      <c r="I671" s="300"/>
      <c r="J671" s="312"/>
    </row>
    <row r="672" spans="1:10" x14ac:dyDescent="0.25">
      <c r="A672" s="303"/>
      <c r="B672" s="305"/>
      <c r="C672" s="305"/>
      <c r="D672" s="361"/>
      <c r="E672" s="350"/>
      <c r="F672" s="350"/>
      <c r="G672" s="267" t="s">
        <v>41</v>
      </c>
      <c r="H672" s="269" t="e">
        <f>NA()</f>
        <v>#N/A</v>
      </c>
      <c r="I672" s="300"/>
      <c r="J672" s="312"/>
    </row>
    <row r="673" spans="1:10" x14ac:dyDescent="0.25">
      <c r="A673" s="303"/>
      <c r="B673" s="305"/>
      <c r="C673" s="305"/>
      <c r="D673" s="361"/>
      <c r="E673" s="284">
        <f>F668+1</f>
        <v>43094</v>
      </c>
      <c r="F673" s="284">
        <v>43099</v>
      </c>
      <c r="G673" s="162" t="s">
        <v>154</v>
      </c>
      <c r="H673" s="68" t="e">
        <v>#N/A</v>
      </c>
      <c r="I673" s="300"/>
      <c r="J673" s="312"/>
    </row>
    <row r="674" spans="1:10" x14ac:dyDescent="0.25">
      <c r="A674" s="303"/>
      <c r="B674" s="305"/>
      <c r="C674" s="305"/>
      <c r="D674" s="361"/>
      <c r="E674" s="285"/>
      <c r="F674" s="285"/>
      <c r="G674" s="7" t="s">
        <v>153</v>
      </c>
      <c r="H674" s="68" t="e">
        <v>#N/A</v>
      </c>
      <c r="I674" s="300"/>
      <c r="J674" s="312"/>
    </row>
    <row r="675" spans="1:10" x14ac:dyDescent="0.25">
      <c r="A675" s="303"/>
      <c r="B675" s="305"/>
      <c r="C675" s="305"/>
      <c r="D675" s="361"/>
      <c r="E675" s="285"/>
      <c r="F675" s="285"/>
      <c r="G675" s="278" t="s">
        <v>40</v>
      </c>
      <c r="H675" s="68">
        <f>H665</f>
        <v>170</v>
      </c>
      <c r="I675" s="300"/>
      <c r="J675" s="312"/>
    </row>
    <row r="676" spans="1:10" x14ac:dyDescent="0.25">
      <c r="A676" s="303"/>
      <c r="B676" s="305"/>
      <c r="C676" s="305"/>
      <c r="D676" s="361"/>
      <c r="E676" s="285"/>
      <c r="F676" s="285"/>
      <c r="G676" s="278" t="s">
        <v>39</v>
      </c>
      <c r="H676" s="68">
        <f t="shared" ref="H676" si="171">H675+40</f>
        <v>210</v>
      </c>
      <c r="I676" s="300"/>
      <c r="J676" s="312"/>
    </row>
    <row r="677" spans="1:10" x14ac:dyDescent="0.25">
      <c r="A677" s="303"/>
      <c r="B677" s="305"/>
      <c r="C677" s="305"/>
      <c r="D677" s="361"/>
      <c r="E677" s="350"/>
      <c r="F677" s="350"/>
      <c r="G677" s="267" t="s">
        <v>41</v>
      </c>
      <c r="H677" s="269" t="e">
        <f>NA()</f>
        <v>#N/A</v>
      </c>
      <c r="I677" s="300"/>
      <c r="J677" s="312"/>
    </row>
    <row r="678" spans="1:10" x14ac:dyDescent="0.25">
      <c r="A678" s="303"/>
      <c r="B678" s="305"/>
      <c r="C678" s="305"/>
      <c r="D678" s="361"/>
      <c r="E678" s="284">
        <f>F673+1</f>
        <v>43100</v>
      </c>
      <c r="F678" s="284">
        <v>43100</v>
      </c>
      <c r="G678" s="162" t="s">
        <v>154</v>
      </c>
      <c r="H678" s="68" t="e">
        <v>#N/A</v>
      </c>
      <c r="I678" s="300"/>
      <c r="J678" s="312"/>
    </row>
    <row r="679" spans="1:10" x14ac:dyDescent="0.25">
      <c r="A679" s="303"/>
      <c r="B679" s="305"/>
      <c r="C679" s="305"/>
      <c r="D679" s="361"/>
      <c r="E679" s="285"/>
      <c r="F679" s="285"/>
      <c r="G679" s="7" t="s">
        <v>153</v>
      </c>
      <c r="H679" s="68" t="e">
        <v>#N/A</v>
      </c>
      <c r="I679" s="300"/>
      <c r="J679" s="312"/>
    </row>
    <row r="680" spans="1:10" x14ac:dyDescent="0.25">
      <c r="A680" s="303"/>
      <c r="B680" s="305"/>
      <c r="C680" s="305"/>
      <c r="D680" s="361"/>
      <c r="E680" s="285"/>
      <c r="F680" s="285"/>
      <c r="G680" s="278" t="s">
        <v>40</v>
      </c>
      <c r="H680" s="68">
        <f>H675+50</f>
        <v>220</v>
      </c>
      <c r="I680" s="300"/>
      <c r="J680" s="312"/>
    </row>
    <row r="681" spans="1:10" x14ac:dyDescent="0.25">
      <c r="A681" s="303"/>
      <c r="B681" s="305"/>
      <c r="C681" s="305"/>
      <c r="D681" s="361"/>
      <c r="E681" s="285"/>
      <c r="F681" s="285"/>
      <c r="G681" s="278" t="s">
        <v>39</v>
      </c>
      <c r="H681" s="68">
        <f t="shared" ref="H681" si="172">H680+40</f>
        <v>260</v>
      </c>
      <c r="I681" s="300"/>
      <c r="J681" s="312"/>
    </row>
    <row r="682" spans="1:10" x14ac:dyDescent="0.25">
      <c r="A682" s="303"/>
      <c r="B682" s="305"/>
      <c r="C682" s="305"/>
      <c r="D682" s="361"/>
      <c r="E682" s="350"/>
      <c r="F682" s="350"/>
      <c r="G682" s="267" t="s">
        <v>41</v>
      </c>
      <c r="H682" s="269" t="e">
        <f>NA()</f>
        <v>#N/A</v>
      </c>
      <c r="I682" s="300"/>
      <c r="J682" s="312"/>
    </row>
    <row r="683" spans="1:10" x14ac:dyDescent="0.25">
      <c r="A683" s="303"/>
      <c r="B683" s="305"/>
      <c r="C683" s="305"/>
      <c r="D683" s="361"/>
      <c r="E683" s="284">
        <f>F678+1</f>
        <v>43101</v>
      </c>
      <c r="F683" s="284">
        <v>43102</v>
      </c>
      <c r="G683" s="162" t="s">
        <v>154</v>
      </c>
      <c r="H683" s="68" t="e">
        <v>#N/A</v>
      </c>
      <c r="I683" s="300"/>
      <c r="J683" s="312"/>
    </row>
    <row r="684" spans="1:10" x14ac:dyDescent="0.25">
      <c r="A684" s="303"/>
      <c r="B684" s="305"/>
      <c r="C684" s="305"/>
      <c r="D684" s="361"/>
      <c r="E684" s="285"/>
      <c r="F684" s="285"/>
      <c r="G684" s="7" t="s">
        <v>153</v>
      </c>
      <c r="H684" s="68" t="e">
        <v>#N/A</v>
      </c>
      <c r="I684" s="300"/>
      <c r="J684" s="312"/>
    </row>
    <row r="685" spans="1:10" x14ac:dyDescent="0.25">
      <c r="A685" s="303"/>
      <c r="B685" s="305"/>
      <c r="C685" s="305"/>
      <c r="D685" s="361"/>
      <c r="E685" s="285"/>
      <c r="F685" s="285"/>
      <c r="G685" s="278" t="s">
        <v>40</v>
      </c>
      <c r="H685" s="68">
        <f>H675</f>
        <v>170</v>
      </c>
      <c r="I685" s="300"/>
      <c r="J685" s="312"/>
    </row>
    <row r="686" spans="1:10" x14ac:dyDescent="0.25">
      <c r="A686" s="303"/>
      <c r="B686" s="305"/>
      <c r="C686" s="305"/>
      <c r="D686" s="361"/>
      <c r="E686" s="285"/>
      <c r="F686" s="285"/>
      <c r="G686" s="278" t="s">
        <v>39</v>
      </c>
      <c r="H686" s="68">
        <f t="shared" ref="H686" si="173">H685+40</f>
        <v>210</v>
      </c>
      <c r="I686" s="300"/>
      <c r="J686" s="312"/>
    </row>
    <row r="687" spans="1:10" x14ac:dyDescent="0.25">
      <c r="A687" s="303"/>
      <c r="B687" s="305"/>
      <c r="C687" s="305"/>
      <c r="D687" s="361"/>
      <c r="E687" s="350"/>
      <c r="F687" s="350"/>
      <c r="G687" s="267" t="s">
        <v>41</v>
      </c>
      <c r="H687" s="269" t="e">
        <f>NA()</f>
        <v>#N/A</v>
      </c>
      <c r="I687" s="300"/>
      <c r="J687" s="312"/>
    </row>
    <row r="688" spans="1:10" x14ac:dyDescent="0.25">
      <c r="A688" s="303"/>
      <c r="B688" s="305"/>
      <c r="C688" s="305"/>
      <c r="D688" s="361"/>
      <c r="E688" s="284">
        <f>F683+1</f>
        <v>43103</v>
      </c>
      <c r="F688" s="284">
        <v>43131</v>
      </c>
      <c r="G688" s="162" t="s">
        <v>154</v>
      </c>
      <c r="H688" s="68" t="e">
        <v>#N/A</v>
      </c>
      <c r="I688" s="300"/>
      <c r="J688" s="312"/>
    </row>
    <row r="689" spans="1:10" x14ac:dyDescent="0.25">
      <c r="A689" s="303"/>
      <c r="B689" s="305"/>
      <c r="C689" s="305"/>
      <c r="D689" s="361"/>
      <c r="E689" s="285"/>
      <c r="F689" s="285"/>
      <c r="G689" s="7" t="s">
        <v>153</v>
      </c>
      <c r="H689" s="68" t="e">
        <v>#N/A</v>
      </c>
      <c r="I689" s="300"/>
      <c r="J689" s="312"/>
    </row>
    <row r="690" spans="1:10" x14ac:dyDescent="0.25">
      <c r="A690" s="303"/>
      <c r="B690" s="305"/>
      <c r="C690" s="305"/>
      <c r="D690" s="361"/>
      <c r="E690" s="285"/>
      <c r="F690" s="285"/>
      <c r="G690" s="278" t="s">
        <v>40</v>
      </c>
      <c r="H690" s="68">
        <v>130</v>
      </c>
      <c r="I690" s="300"/>
      <c r="J690" s="312"/>
    </row>
    <row r="691" spans="1:10" x14ac:dyDescent="0.25">
      <c r="A691" s="303"/>
      <c r="B691" s="305"/>
      <c r="C691" s="305"/>
      <c r="D691" s="361"/>
      <c r="E691" s="285"/>
      <c r="F691" s="285"/>
      <c r="G691" s="278" t="s">
        <v>39</v>
      </c>
      <c r="H691" s="68">
        <f t="shared" ref="H691" si="174">H690+40</f>
        <v>170</v>
      </c>
      <c r="I691" s="300"/>
      <c r="J691" s="312"/>
    </row>
    <row r="692" spans="1:10" x14ac:dyDescent="0.25">
      <c r="A692" s="303"/>
      <c r="B692" s="305"/>
      <c r="C692" s="305"/>
      <c r="D692" s="361"/>
      <c r="E692" s="350"/>
      <c r="F692" s="350"/>
      <c r="G692" s="267" t="s">
        <v>41</v>
      </c>
      <c r="H692" s="269" t="e">
        <f>NA()</f>
        <v>#N/A</v>
      </c>
      <c r="I692" s="300"/>
      <c r="J692" s="312"/>
    </row>
    <row r="693" spans="1:10" x14ac:dyDescent="0.25">
      <c r="A693" s="303"/>
      <c r="B693" s="305"/>
      <c r="C693" s="305"/>
      <c r="D693" s="361"/>
      <c r="E693" s="284">
        <f>F688+1</f>
        <v>43132</v>
      </c>
      <c r="F693" s="284">
        <v>43190</v>
      </c>
      <c r="G693" s="162" t="s">
        <v>154</v>
      </c>
      <c r="H693" s="68" t="e">
        <v>#N/A</v>
      </c>
      <c r="I693" s="300"/>
      <c r="J693" s="312"/>
    </row>
    <row r="694" spans="1:10" x14ac:dyDescent="0.25">
      <c r="A694" s="303"/>
      <c r="B694" s="305"/>
      <c r="C694" s="305"/>
      <c r="D694" s="361"/>
      <c r="E694" s="285"/>
      <c r="F694" s="285"/>
      <c r="G694" s="7" t="s">
        <v>153</v>
      </c>
      <c r="H694" s="68" t="e">
        <v>#N/A</v>
      </c>
      <c r="I694" s="300"/>
      <c r="J694" s="312"/>
    </row>
    <row r="695" spans="1:10" x14ac:dyDescent="0.25">
      <c r="A695" s="303"/>
      <c r="B695" s="305"/>
      <c r="C695" s="305"/>
      <c r="D695" s="361"/>
      <c r="E695" s="285"/>
      <c r="F695" s="285"/>
      <c r="G695" s="278" t="s">
        <v>40</v>
      </c>
      <c r="H695" s="68">
        <v>138</v>
      </c>
      <c r="I695" s="300"/>
      <c r="J695" s="312"/>
    </row>
    <row r="696" spans="1:10" x14ac:dyDescent="0.25">
      <c r="A696" s="303"/>
      <c r="B696" s="305"/>
      <c r="C696" s="305"/>
      <c r="D696" s="361"/>
      <c r="E696" s="285"/>
      <c r="F696" s="285"/>
      <c r="G696" s="278" t="s">
        <v>39</v>
      </c>
      <c r="H696" s="68">
        <f t="shared" ref="H696" si="175">H695+40</f>
        <v>178</v>
      </c>
      <c r="I696" s="300"/>
      <c r="J696" s="312"/>
    </row>
    <row r="697" spans="1:10" x14ac:dyDescent="0.25">
      <c r="A697" s="303"/>
      <c r="B697" s="305"/>
      <c r="C697" s="305"/>
      <c r="D697" s="361"/>
      <c r="E697" s="350"/>
      <c r="F697" s="350"/>
      <c r="G697" s="267" t="s">
        <v>41</v>
      </c>
      <c r="H697" s="269" t="e">
        <f>NA()</f>
        <v>#N/A</v>
      </c>
      <c r="I697" s="300"/>
      <c r="J697" s="312"/>
    </row>
    <row r="698" spans="1:10" x14ac:dyDescent="0.25">
      <c r="A698" s="303"/>
      <c r="B698" s="305"/>
      <c r="C698" s="305"/>
      <c r="D698" s="361"/>
      <c r="E698" s="284">
        <f>F693+1</f>
        <v>43191</v>
      </c>
      <c r="F698" s="284">
        <v>43220</v>
      </c>
      <c r="G698" s="162" t="s">
        <v>154</v>
      </c>
      <c r="H698" s="68" t="e">
        <v>#N/A</v>
      </c>
      <c r="I698" s="300"/>
      <c r="J698" s="312"/>
    </row>
    <row r="699" spans="1:10" x14ac:dyDescent="0.25">
      <c r="A699" s="303"/>
      <c r="B699" s="305"/>
      <c r="C699" s="305"/>
      <c r="D699" s="361"/>
      <c r="E699" s="285"/>
      <c r="F699" s="285"/>
      <c r="G699" s="7" t="s">
        <v>153</v>
      </c>
      <c r="H699" s="68" t="e">
        <v>#N/A</v>
      </c>
      <c r="I699" s="300"/>
      <c r="J699" s="312"/>
    </row>
    <row r="700" spans="1:10" x14ac:dyDescent="0.25">
      <c r="A700" s="303"/>
      <c r="B700" s="305"/>
      <c r="C700" s="305"/>
      <c r="D700" s="361"/>
      <c r="E700" s="285"/>
      <c r="F700" s="285"/>
      <c r="G700" s="278" t="s">
        <v>40</v>
      </c>
      <c r="H700" s="68">
        <v>110</v>
      </c>
      <c r="I700" s="300"/>
      <c r="J700" s="312"/>
    </row>
    <row r="701" spans="1:10" x14ac:dyDescent="0.25">
      <c r="A701" s="303"/>
      <c r="B701" s="305"/>
      <c r="C701" s="305"/>
      <c r="D701" s="361"/>
      <c r="E701" s="285"/>
      <c r="F701" s="285"/>
      <c r="G701" s="278" t="s">
        <v>39</v>
      </c>
      <c r="H701" s="68">
        <f t="shared" ref="H701" si="176">H700+40</f>
        <v>150</v>
      </c>
      <c r="I701" s="300"/>
      <c r="J701" s="312"/>
    </row>
    <row r="702" spans="1:10" ht="15.75" thickBot="1" x14ac:dyDescent="0.3">
      <c r="A702" s="303"/>
      <c r="B702" s="305"/>
      <c r="C702" s="305"/>
      <c r="D702" s="361"/>
      <c r="E702" s="287"/>
      <c r="F702" s="287"/>
      <c r="G702" s="267" t="s">
        <v>41</v>
      </c>
      <c r="H702" s="269" t="e">
        <f>NA()</f>
        <v>#N/A</v>
      </c>
      <c r="I702" s="300"/>
      <c r="J702" s="312"/>
    </row>
    <row r="703" spans="1:10" x14ac:dyDescent="0.25">
      <c r="A703" s="303"/>
      <c r="B703" s="305"/>
      <c r="C703" s="305"/>
      <c r="D703" s="359" t="s">
        <v>402</v>
      </c>
      <c r="E703" s="294">
        <v>43040</v>
      </c>
      <c r="F703" s="294">
        <v>43090</v>
      </c>
      <c r="G703" s="160" t="s">
        <v>154</v>
      </c>
      <c r="H703" s="68" t="e">
        <v>#N/A</v>
      </c>
      <c r="I703" s="309" t="s">
        <v>390</v>
      </c>
      <c r="J703" s="312"/>
    </row>
    <row r="704" spans="1:10" x14ac:dyDescent="0.25">
      <c r="A704" s="303"/>
      <c r="B704" s="305"/>
      <c r="C704" s="305"/>
      <c r="D704" s="360"/>
      <c r="E704" s="285"/>
      <c r="F704" s="285"/>
      <c r="G704" s="7" t="s">
        <v>153</v>
      </c>
      <c r="H704" s="68" t="e">
        <v>#N/A</v>
      </c>
      <c r="I704" s="300"/>
      <c r="J704" s="312"/>
    </row>
    <row r="705" spans="1:10" x14ac:dyDescent="0.25">
      <c r="A705" s="303"/>
      <c r="B705" s="305"/>
      <c r="C705" s="305"/>
      <c r="D705" s="361"/>
      <c r="E705" s="285"/>
      <c r="F705" s="285"/>
      <c r="G705" s="278" t="s">
        <v>40</v>
      </c>
      <c r="H705" s="68">
        <v>85</v>
      </c>
      <c r="I705" s="300"/>
      <c r="J705" s="312"/>
    </row>
    <row r="706" spans="1:10" x14ac:dyDescent="0.25">
      <c r="A706" s="303"/>
      <c r="B706" s="305"/>
      <c r="C706" s="305"/>
      <c r="D706" s="361"/>
      <c r="E706" s="285"/>
      <c r="F706" s="285"/>
      <c r="G706" s="278" t="s">
        <v>39</v>
      </c>
      <c r="H706" s="68">
        <f>H705+40</f>
        <v>125</v>
      </c>
      <c r="I706" s="300"/>
      <c r="J706" s="312"/>
    </row>
    <row r="707" spans="1:10" x14ac:dyDescent="0.25">
      <c r="A707" s="303"/>
      <c r="B707" s="305"/>
      <c r="C707" s="305"/>
      <c r="D707" s="361"/>
      <c r="E707" s="350"/>
      <c r="F707" s="350"/>
      <c r="G707" s="267" t="s">
        <v>41</v>
      </c>
      <c r="H707" s="269" t="e">
        <f>NA()</f>
        <v>#N/A</v>
      </c>
      <c r="I707" s="300"/>
      <c r="J707" s="312"/>
    </row>
    <row r="708" spans="1:10" x14ac:dyDescent="0.25">
      <c r="A708" s="303"/>
      <c r="B708" s="305"/>
      <c r="C708" s="305"/>
      <c r="D708" s="361"/>
      <c r="E708" s="284">
        <f>F703+1</f>
        <v>43091</v>
      </c>
      <c r="F708" s="284">
        <v>43092</v>
      </c>
      <c r="G708" s="162" t="s">
        <v>154</v>
      </c>
      <c r="H708" s="68" t="e">
        <v>#N/A</v>
      </c>
      <c r="I708" s="300"/>
      <c r="J708" s="312"/>
    </row>
    <row r="709" spans="1:10" x14ac:dyDescent="0.25">
      <c r="A709" s="303"/>
      <c r="B709" s="305"/>
      <c r="C709" s="305"/>
      <c r="D709" s="361"/>
      <c r="E709" s="285"/>
      <c r="F709" s="285"/>
      <c r="G709" s="7" t="s">
        <v>153</v>
      </c>
      <c r="H709" s="68" t="e">
        <v>#N/A</v>
      </c>
      <c r="I709" s="300"/>
      <c r="J709" s="312"/>
    </row>
    <row r="710" spans="1:10" x14ac:dyDescent="0.25">
      <c r="A710" s="303"/>
      <c r="B710" s="305"/>
      <c r="C710" s="305"/>
      <c r="D710" s="361"/>
      <c r="E710" s="285"/>
      <c r="F710" s="285"/>
      <c r="G710" s="278" t="s">
        <v>40</v>
      </c>
      <c r="H710" s="68">
        <v>160</v>
      </c>
      <c r="I710" s="300"/>
      <c r="J710" s="312"/>
    </row>
    <row r="711" spans="1:10" x14ac:dyDescent="0.25">
      <c r="A711" s="303"/>
      <c r="B711" s="305"/>
      <c r="C711" s="305"/>
      <c r="D711" s="361"/>
      <c r="E711" s="285"/>
      <c r="F711" s="285"/>
      <c r="G711" s="278" t="s">
        <v>39</v>
      </c>
      <c r="H711" s="68">
        <f>H710+40</f>
        <v>200</v>
      </c>
      <c r="I711" s="300"/>
      <c r="J711" s="312"/>
    </row>
    <row r="712" spans="1:10" x14ac:dyDescent="0.25">
      <c r="A712" s="303"/>
      <c r="B712" s="305"/>
      <c r="C712" s="305"/>
      <c r="D712" s="361"/>
      <c r="E712" s="350"/>
      <c r="F712" s="350"/>
      <c r="G712" s="267" t="s">
        <v>41</v>
      </c>
      <c r="H712" s="269" t="e">
        <f>NA()</f>
        <v>#N/A</v>
      </c>
      <c r="I712" s="300"/>
      <c r="J712" s="312"/>
    </row>
    <row r="713" spans="1:10" x14ac:dyDescent="0.25">
      <c r="A713" s="303"/>
      <c r="B713" s="305"/>
      <c r="C713" s="305"/>
      <c r="D713" s="361"/>
      <c r="E713" s="284">
        <f>F708+1</f>
        <v>43093</v>
      </c>
      <c r="F713" s="284">
        <v>43093</v>
      </c>
      <c r="G713" s="162" t="s">
        <v>154</v>
      </c>
      <c r="H713" s="68" t="e">
        <v>#N/A</v>
      </c>
      <c r="I713" s="300"/>
      <c r="J713" s="312"/>
    </row>
    <row r="714" spans="1:10" x14ac:dyDescent="0.25">
      <c r="A714" s="303"/>
      <c r="B714" s="305"/>
      <c r="C714" s="305"/>
      <c r="D714" s="361"/>
      <c r="E714" s="285"/>
      <c r="F714" s="285"/>
      <c r="G714" s="7" t="s">
        <v>153</v>
      </c>
      <c r="H714" s="68" t="e">
        <v>#N/A</v>
      </c>
      <c r="I714" s="300"/>
      <c r="J714" s="312"/>
    </row>
    <row r="715" spans="1:10" x14ac:dyDescent="0.25">
      <c r="A715" s="303"/>
      <c r="B715" s="305"/>
      <c r="C715" s="305"/>
      <c r="D715" s="361"/>
      <c r="E715" s="285"/>
      <c r="F715" s="285"/>
      <c r="G715" s="278" t="s">
        <v>40</v>
      </c>
      <c r="H715" s="68">
        <f>H710+50</f>
        <v>210</v>
      </c>
      <c r="I715" s="300"/>
      <c r="J715" s="312"/>
    </row>
    <row r="716" spans="1:10" x14ac:dyDescent="0.25">
      <c r="A716" s="303"/>
      <c r="B716" s="305"/>
      <c r="C716" s="305"/>
      <c r="D716" s="361"/>
      <c r="E716" s="285"/>
      <c r="F716" s="285"/>
      <c r="G716" s="278" t="s">
        <v>39</v>
      </c>
      <c r="H716" s="68">
        <f t="shared" ref="H716" si="177">H715+40</f>
        <v>250</v>
      </c>
      <c r="I716" s="300"/>
      <c r="J716" s="312"/>
    </row>
    <row r="717" spans="1:10" x14ac:dyDescent="0.25">
      <c r="A717" s="303"/>
      <c r="B717" s="305"/>
      <c r="C717" s="305"/>
      <c r="D717" s="361"/>
      <c r="E717" s="350"/>
      <c r="F717" s="350"/>
      <c r="G717" s="267" t="s">
        <v>41</v>
      </c>
      <c r="H717" s="269" t="e">
        <f>NA()</f>
        <v>#N/A</v>
      </c>
      <c r="I717" s="300"/>
      <c r="J717" s="312"/>
    </row>
    <row r="718" spans="1:10" x14ac:dyDescent="0.25">
      <c r="A718" s="303"/>
      <c r="B718" s="305"/>
      <c r="C718" s="305"/>
      <c r="D718" s="361"/>
      <c r="E718" s="284">
        <f>F713+1</f>
        <v>43094</v>
      </c>
      <c r="F718" s="284">
        <v>43099</v>
      </c>
      <c r="G718" s="162" t="s">
        <v>154</v>
      </c>
      <c r="H718" s="68" t="e">
        <v>#N/A</v>
      </c>
      <c r="I718" s="300"/>
      <c r="J718" s="312"/>
    </row>
    <row r="719" spans="1:10" x14ac:dyDescent="0.25">
      <c r="A719" s="303"/>
      <c r="B719" s="305"/>
      <c r="C719" s="305"/>
      <c r="D719" s="361"/>
      <c r="E719" s="285"/>
      <c r="F719" s="285"/>
      <c r="G719" s="7" t="s">
        <v>153</v>
      </c>
      <c r="H719" s="68" t="e">
        <v>#N/A</v>
      </c>
      <c r="I719" s="300"/>
      <c r="J719" s="312"/>
    </row>
    <row r="720" spans="1:10" x14ac:dyDescent="0.25">
      <c r="A720" s="303"/>
      <c r="B720" s="305"/>
      <c r="C720" s="305"/>
      <c r="D720" s="361"/>
      <c r="E720" s="285"/>
      <c r="F720" s="285"/>
      <c r="G720" s="278" t="s">
        <v>40</v>
      </c>
      <c r="H720" s="68">
        <f>H710</f>
        <v>160</v>
      </c>
      <c r="I720" s="300"/>
      <c r="J720" s="312"/>
    </row>
    <row r="721" spans="1:10" x14ac:dyDescent="0.25">
      <c r="A721" s="303"/>
      <c r="B721" s="305"/>
      <c r="C721" s="305"/>
      <c r="D721" s="361"/>
      <c r="E721" s="285"/>
      <c r="F721" s="285"/>
      <c r="G721" s="278" t="s">
        <v>39</v>
      </c>
      <c r="H721" s="68">
        <f t="shared" ref="H721" si="178">H720+40</f>
        <v>200</v>
      </c>
      <c r="I721" s="300"/>
      <c r="J721" s="312"/>
    </row>
    <row r="722" spans="1:10" x14ac:dyDescent="0.25">
      <c r="A722" s="303"/>
      <c r="B722" s="305"/>
      <c r="C722" s="305"/>
      <c r="D722" s="361"/>
      <c r="E722" s="350"/>
      <c r="F722" s="350"/>
      <c r="G722" s="267" t="s">
        <v>41</v>
      </c>
      <c r="H722" s="269" t="e">
        <f>NA()</f>
        <v>#N/A</v>
      </c>
      <c r="I722" s="300"/>
      <c r="J722" s="312"/>
    </row>
    <row r="723" spans="1:10" x14ac:dyDescent="0.25">
      <c r="A723" s="303"/>
      <c r="B723" s="305"/>
      <c r="C723" s="305"/>
      <c r="D723" s="361"/>
      <c r="E723" s="284">
        <f>F718+1</f>
        <v>43100</v>
      </c>
      <c r="F723" s="284">
        <v>43100</v>
      </c>
      <c r="G723" s="162" t="s">
        <v>154</v>
      </c>
      <c r="H723" s="68" t="e">
        <v>#N/A</v>
      </c>
      <c r="I723" s="300"/>
      <c r="J723" s="312"/>
    </row>
    <row r="724" spans="1:10" x14ac:dyDescent="0.25">
      <c r="A724" s="303"/>
      <c r="B724" s="305"/>
      <c r="C724" s="305"/>
      <c r="D724" s="361"/>
      <c r="E724" s="285"/>
      <c r="F724" s="285"/>
      <c r="G724" s="7" t="s">
        <v>153</v>
      </c>
      <c r="H724" s="68" t="e">
        <v>#N/A</v>
      </c>
      <c r="I724" s="300"/>
      <c r="J724" s="312"/>
    </row>
    <row r="725" spans="1:10" x14ac:dyDescent="0.25">
      <c r="A725" s="303"/>
      <c r="B725" s="305"/>
      <c r="C725" s="305"/>
      <c r="D725" s="361"/>
      <c r="E725" s="285"/>
      <c r="F725" s="285"/>
      <c r="G725" s="278" t="s">
        <v>40</v>
      </c>
      <c r="H725" s="68">
        <f>H720+50</f>
        <v>210</v>
      </c>
      <c r="I725" s="300"/>
      <c r="J725" s="312"/>
    </row>
    <row r="726" spans="1:10" x14ac:dyDescent="0.25">
      <c r="A726" s="303"/>
      <c r="B726" s="305"/>
      <c r="C726" s="305"/>
      <c r="D726" s="361"/>
      <c r="E726" s="285"/>
      <c r="F726" s="285"/>
      <c r="G726" s="278" t="s">
        <v>39</v>
      </c>
      <c r="H726" s="68">
        <f t="shared" ref="H726" si="179">H725+40</f>
        <v>250</v>
      </c>
      <c r="I726" s="300"/>
      <c r="J726" s="312"/>
    </row>
    <row r="727" spans="1:10" x14ac:dyDescent="0.25">
      <c r="A727" s="303"/>
      <c r="B727" s="305"/>
      <c r="C727" s="305"/>
      <c r="D727" s="361"/>
      <c r="E727" s="350"/>
      <c r="F727" s="350"/>
      <c r="G727" s="267" t="s">
        <v>41</v>
      </c>
      <c r="H727" s="269" t="e">
        <f>NA()</f>
        <v>#N/A</v>
      </c>
      <c r="I727" s="300"/>
      <c r="J727" s="312"/>
    </row>
    <row r="728" spans="1:10" x14ac:dyDescent="0.25">
      <c r="A728" s="303"/>
      <c r="B728" s="305"/>
      <c r="C728" s="305"/>
      <c r="D728" s="361"/>
      <c r="E728" s="284">
        <f>F723+1</f>
        <v>43101</v>
      </c>
      <c r="F728" s="284">
        <v>43102</v>
      </c>
      <c r="G728" s="162" t="s">
        <v>154</v>
      </c>
      <c r="H728" s="68" t="e">
        <v>#N/A</v>
      </c>
      <c r="I728" s="300"/>
      <c r="J728" s="312"/>
    </row>
    <row r="729" spans="1:10" x14ac:dyDescent="0.25">
      <c r="A729" s="303"/>
      <c r="B729" s="305"/>
      <c r="C729" s="305"/>
      <c r="D729" s="361"/>
      <c r="E729" s="285"/>
      <c r="F729" s="285"/>
      <c r="G729" s="7" t="s">
        <v>153</v>
      </c>
      <c r="H729" s="68" t="e">
        <v>#N/A</v>
      </c>
      <c r="I729" s="300"/>
      <c r="J729" s="312"/>
    </row>
    <row r="730" spans="1:10" x14ac:dyDescent="0.25">
      <c r="A730" s="303"/>
      <c r="B730" s="305"/>
      <c r="C730" s="305"/>
      <c r="D730" s="361"/>
      <c r="E730" s="285"/>
      <c r="F730" s="285"/>
      <c r="G730" s="278" t="s">
        <v>40</v>
      </c>
      <c r="H730" s="68">
        <f>H720</f>
        <v>160</v>
      </c>
      <c r="I730" s="300"/>
      <c r="J730" s="312"/>
    </row>
    <row r="731" spans="1:10" x14ac:dyDescent="0.25">
      <c r="A731" s="303"/>
      <c r="B731" s="305"/>
      <c r="C731" s="305"/>
      <c r="D731" s="361"/>
      <c r="E731" s="285"/>
      <c r="F731" s="285"/>
      <c r="G731" s="278" t="s">
        <v>39</v>
      </c>
      <c r="H731" s="68">
        <f t="shared" ref="H731" si="180">H730+40</f>
        <v>200</v>
      </c>
      <c r="I731" s="300"/>
      <c r="J731" s="312"/>
    </row>
    <row r="732" spans="1:10" x14ac:dyDescent="0.25">
      <c r="A732" s="303"/>
      <c r="B732" s="305"/>
      <c r="C732" s="305"/>
      <c r="D732" s="361"/>
      <c r="E732" s="350"/>
      <c r="F732" s="350"/>
      <c r="G732" s="267" t="s">
        <v>41</v>
      </c>
      <c r="H732" s="269" t="e">
        <f>NA()</f>
        <v>#N/A</v>
      </c>
      <c r="I732" s="300"/>
      <c r="J732" s="312"/>
    </row>
    <row r="733" spans="1:10" x14ac:dyDescent="0.25">
      <c r="A733" s="303"/>
      <c r="B733" s="305"/>
      <c r="C733" s="305"/>
      <c r="D733" s="361"/>
      <c r="E733" s="284">
        <f>F728+1</f>
        <v>43103</v>
      </c>
      <c r="F733" s="284">
        <v>43131</v>
      </c>
      <c r="G733" s="162" t="s">
        <v>154</v>
      </c>
      <c r="H733" s="68" t="e">
        <v>#N/A</v>
      </c>
      <c r="I733" s="300"/>
      <c r="J733" s="312"/>
    </row>
    <row r="734" spans="1:10" x14ac:dyDescent="0.25">
      <c r="A734" s="303"/>
      <c r="B734" s="305"/>
      <c r="C734" s="305"/>
      <c r="D734" s="361"/>
      <c r="E734" s="285"/>
      <c r="F734" s="285"/>
      <c r="G734" s="7" t="s">
        <v>153</v>
      </c>
      <c r="H734" s="68" t="e">
        <v>#N/A</v>
      </c>
      <c r="I734" s="300"/>
      <c r="J734" s="312"/>
    </row>
    <row r="735" spans="1:10" x14ac:dyDescent="0.25">
      <c r="A735" s="303"/>
      <c r="B735" s="305"/>
      <c r="C735" s="305"/>
      <c r="D735" s="361"/>
      <c r="E735" s="285"/>
      <c r="F735" s="285"/>
      <c r="G735" s="278" t="s">
        <v>40</v>
      </c>
      <c r="H735" s="68">
        <v>120</v>
      </c>
      <c r="I735" s="300"/>
      <c r="J735" s="312"/>
    </row>
    <row r="736" spans="1:10" x14ac:dyDescent="0.25">
      <c r="A736" s="303"/>
      <c r="B736" s="305"/>
      <c r="C736" s="305"/>
      <c r="D736" s="361"/>
      <c r="E736" s="285"/>
      <c r="F736" s="285"/>
      <c r="G736" s="278" t="s">
        <v>39</v>
      </c>
      <c r="H736" s="68">
        <f t="shared" ref="H736" si="181">H735+40</f>
        <v>160</v>
      </c>
      <c r="I736" s="300"/>
      <c r="J736" s="312"/>
    </row>
    <row r="737" spans="1:10" x14ac:dyDescent="0.25">
      <c r="A737" s="303"/>
      <c r="B737" s="305"/>
      <c r="C737" s="305"/>
      <c r="D737" s="361"/>
      <c r="E737" s="350"/>
      <c r="F737" s="350"/>
      <c r="G737" s="267" t="s">
        <v>41</v>
      </c>
      <c r="H737" s="269" t="e">
        <f>NA()</f>
        <v>#N/A</v>
      </c>
      <c r="I737" s="300"/>
      <c r="J737" s="312"/>
    </row>
    <row r="738" spans="1:10" x14ac:dyDescent="0.25">
      <c r="A738" s="303"/>
      <c r="B738" s="305"/>
      <c r="C738" s="305"/>
      <c r="D738" s="361"/>
      <c r="E738" s="284">
        <f>F733+1</f>
        <v>43132</v>
      </c>
      <c r="F738" s="284">
        <v>43190</v>
      </c>
      <c r="G738" s="162" t="s">
        <v>154</v>
      </c>
      <c r="H738" s="68" t="e">
        <v>#N/A</v>
      </c>
      <c r="I738" s="300"/>
      <c r="J738" s="312"/>
    </row>
    <row r="739" spans="1:10" x14ac:dyDescent="0.25">
      <c r="A739" s="303"/>
      <c r="B739" s="305"/>
      <c r="C739" s="305"/>
      <c r="D739" s="361"/>
      <c r="E739" s="285"/>
      <c r="F739" s="285"/>
      <c r="G739" s="7" t="s">
        <v>153</v>
      </c>
      <c r="H739" s="68" t="e">
        <v>#N/A</v>
      </c>
      <c r="I739" s="300"/>
      <c r="J739" s="312"/>
    </row>
    <row r="740" spans="1:10" x14ac:dyDescent="0.25">
      <c r="A740" s="303"/>
      <c r="B740" s="305"/>
      <c r="C740" s="305"/>
      <c r="D740" s="361"/>
      <c r="E740" s="285"/>
      <c r="F740" s="285"/>
      <c r="G740" s="278" t="s">
        <v>40</v>
      </c>
      <c r="H740" s="68">
        <v>128</v>
      </c>
      <c r="I740" s="300"/>
      <c r="J740" s="312"/>
    </row>
    <row r="741" spans="1:10" x14ac:dyDescent="0.25">
      <c r="A741" s="303"/>
      <c r="B741" s="305"/>
      <c r="C741" s="305"/>
      <c r="D741" s="361"/>
      <c r="E741" s="285"/>
      <c r="F741" s="285"/>
      <c r="G741" s="278" t="s">
        <v>39</v>
      </c>
      <c r="H741" s="68">
        <f t="shared" ref="H741" si="182">H740+40</f>
        <v>168</v>
      </c>
      <c r="I741" s="300"/>
      <c r="J741" s="312"/>
    </row>
    <row r="742" spans="1:10" x14ac:dyDescent="0.25">
      <c r="A742" s="303"/>
      <c r="B742" s="305"/>
      <c r="C742" s="305"/>
      <c r="D742" s="361"/>
      <c r="E742" s="350"/>
      <c r="F742" s="350"/>
      <c r="G742" s="267" t="s">
        <v>41</v>
      </c>
      <c r="H742" s="269" t="e">
        <f>NA()</f>
        <v>#N/A</v>
      </c>
      <c r="I742" s="300"/>
      <c r="J742" s="312"/>
    </row>
    <row r="743" spans="1:10" x14ac:dyDescent="0.25">
      <c r="A743" s="303"/>
      <c r="B743" s="305"/>
      <c r="C743" s="305"/>
      <c r="D743" s="361"/>
      <c r="E743" s="284">
        <f>F738+1</f>
        <v>43191</v>
      </c>
      <c r="F743" s="284">
        <v>43220</v>
      </c>
      <c r="G743" s="162" t="s">
        <v>154</v>
      </c>
      <c r="H743" s="68" t="e">
        <v>#N/A</v>
      </c>
      <c r="I743" s="300"/>
      <c r="J743" s="312"/>
    </row>
    <row r="744" spans="1:10" x14ac:dyDescent="0.25">
      <c r="A744" s="303"/>
      <c r="B744" s="305"/>
      <c r="C744" s="305"/>
      <c r="D744" s="361"/>
      <c r="E744" s="285"/>
      <c r="F744" s="285"/>
      <c r="G744" s="7" t="s">
        <v>153</v>
      </c>
      <c r="H744" s="68" t="e">
        <v>#N/A</v>
      </c>
      <c r="I744" s="300"/>
      <c r="J744" s="312"/>
    </row>
    <row r="745" spans="1:10" x14ac:dyDescent="0.25">
      <c r="A745" s="303"/>
      <c r="B745" s="305"/>
      <c r="C745" s="305"/>
      <c r="D745" s="361"/>
      <c r="E745" s="285"/>
      <c r="F745" s="285"/>
      <c r="G745" s="278" t="s">
        <v>40</v>
      </c>
      <c r="H745" s="68">
        <v>100</v>
      </c>
      <c r="I745" s="300"/>
      <c r="J745" s="312"/>
    </row>
    <row r="746" spans="1:10" x14ac:dyDescent="0.25">
      <c r="A746" s="303"/>
      <c r="B746" s="305"/>
      <c r="C746" s="305"/>
      <c r="D746" s="361"/>
      <c r="E746" s="285"/>
      <c r="F746" s="285"/>
      <c r="G746" s="278" t="s">
        <v>39</v>
      </c>
      <c r="H746" s="68">
        <f t="shared" ref="H746" si="183">H745+40</f>
        <v>140</v>
      </c>
      <c r="I746" s="300"/>
      <c r="J746" s="312"/>
    </row>
    <row r="747" spans="1:10" ht="15.75" thickBot="1" x14ac:dyDescent="0.3">
      <c r="A747" s="303"/>
      <c r="B747" s="305"/>
      <c r="C747" s="305"/>
      <c r="D747" s="361"/>
      <c r="E747" s="287"/>
      <c r="F747" s="287"/>
      <c r="G747" s="267" t="s">
        <v>41</v>
      </c>
      <c r="H747" s="269" t="e">
        <f>NA()</f>
        <v>#N/A</v>
      </c>
      <c r="I747" s="300"/>
      <c r="J747" s="312"/>
    </row>
    <row r="748" spans="1:10" x14ac:dyDescent="0.25">
      <c r="A748" s="303"/>
      <c r="B748" s="305"/>
      <c r="C748" s="305"/>
      <c r="D748" s="359" t="s">
        <v>403</v>
      </c>
      <c r="E748" s="294">
        <v>43040</v>
      </c>
      <c r="F748" s="294">
        <v>43090</v>
      </c>
      <c r="G748" s="160" t="s">
        <v>154</v>
      </c>
      <c r="H748" s="68" t="e">
        <v>#N/A</v>
      </c>
      <c r="I748" s="309" t="s">
        <v>390</v>
      </c>
      <c r="J748" s="312"/>
    </row>
    <row r="749" spans="1:10" x14ac:dyDescent="0.25">
      <c r="A749" s="303"/>
      <c r="B749" s="305"/>
      <c r="C749" s="305"/>
      <c r="D749" s="360"/>
      <c r="E749" s="285"/>
      <c r="F749" s="285"/>
      <c r="G749" s="7" t="s">
        <v>153</v>
      </c>
      <c r="H749" s="68" t="e">
        <v>#N/A</v>
      </c>
      <c r="I749" s="300"/>
      <c r="J749" s="312"/>
    </row>
    <row r="750" spans="1:10" x14ac:dyDescent="0.25">
      <c r="A750" s="303"/>
      <c r="B750" s="305"/>
      <c r="C750" s="305"/>
      <c r="D750" s="361"/>
      <c r="E750" s="285"/>
      <c r="F750" s="285"/>
      <c r="G750" s="278" t="s">
        <v>40</v>
      </c>
      <c r="H750" s="68">
        <v>100</v>
      </c>
      <c r="I750" s="300"/>
      <c r="J750" s="312"/>
    </row>
    <row r="751" spans="1:10" x14ac:dyDescent="0.25">
      <c r="A751" s="303"/>
      <c r="B751" s="305"/>
      <c r="C751" s="305"/>
      <c r="D751" s="361"/>
      <c r="E751" s="285"/>
      <c r="F751" s="285"/>
      <c r="G751" s="278" t="s">
        <v>39</v>
      </c>
      <c r="H751" s="68">
        <f>H750+40</f>
        <v>140</v>
      </c>
      <c r="I751" s="300"/>
      <c r="J751" s="312"/>
    </row>
    <row r="752" spans="1:10" x14ac:dyDescent="0.25">
      <c r="A752" s="303"/>
      <c r="B752" s="305"/>
      <c r="C752" s="305"/>
      <c r="D752" s="361"/>
      <c r="E752" s="350"/>
      <c r="F752" s="350"/>
      <c r="G752" s="267" t="s">
        <v>41</v>
      </c>
      <c r="H752" s="269" t="e">
        <f>NA()</f>
        <v>#N/A</v>
      </c>
      <c r="I752" s="300"/>
      <c r="J752" s="312"/>
    </row>
    <row r="753" spans="1:10" x14ac:dyDescent="0.25">
      <c r="A753" s="303"/>
      <c r="B753" s="305"/>
      <c r="C753" s="305"/>
      <c r="D753" s="361"/>
      <c r="E753" s="284">
        <f>F748+1</f>
        <v>43091</v>
      </c>
      <c r="F753" s="284">
        <v>43092</v>
      </c>
      <c r="G753" s="162" t="s">
        <v>154</v>
      </c>
      <c r="H753" s="68" t="e">
        <v>#N/A</v>
      </c>
      <c r="I753" s="300"/>
      <c r="J753" s="312"/>
    </row>
    <row r="754" spans="1:10" x14ac:dyDescent="0.25">
      <c r="A754" s="303"/>
      <c r="B754" s="305"/>
      <c r="C754" s="305"/>
      <c r="D754" s="361"/>
      <c r="E754" s="285"/>
      <c r="F754" s="285"/>
      <c r="G754" s="7" t="s">
        <v>153</v>
      </c>
      <c r="H754" s="68" t="e">
        <v>#N/A</v>
      </c>
      <c r="I754" s="300"/>
      <c r="J754" s="312"/>
    </row>
    <row r="755" spans="1:10" x14ac:dyDescent="0.25">
      <c r="A755" s="303"/>
      <c r="B755" s="305"/>
      <c r="C755" s="305"/>
      <c r="D755" s="361"/>
      <c r="E755" s="285"/>
      <c r="F755" s="285"/>
      <c r="G755" s="278" t="s">
        <v>40</v>
      </c>
      <c r="H755" s="68">
        <v>175</v>
      </c>
      <c r="I755" s="300"/>
      <c r="J755" s="312"/>
    </row>
    <row r="756" spans="1:10" x14ac:dyDescent="0.25">
      <c r="A756" s="303"/>
      <c r="B756" s="305"/>
      <c r="C756" s="305"/>
      <c r="D756" s="361"/>
      <c r="E756" s="285"/>
      <c r="F756" s="285"/>
      <c r="G756" s="278" t="s">
        <v>39</v>
      </c>
      <c r="H756" s="68">
        <f>H755+40</f>
        <v>215</v>
      </c>
      <c r="I756" s="300"/>
      <c r="J756" s="312"/>
    </row>
    <row r="757" spans="1:10" x14ac:dyDescent="0.25">
      <c r="A757" s="303"/>
      <c r="B757" s="305"/>
      <c r="C757" s="305"/>
      <c r="D757" s="361"/>
      <c r="E757" s="350"/>
      <c r="F757" s="350"/>
      <c r="G757" s="267" t="s">
        <v>41</v>
      </c>
      <c r="H757" s="269" t="e">
        <f>NA()</f>
        <v>#N/A</v>
      </c>
      <c r="I757" s="300"/>
      <c r="J757" s="312"/>
    </row>
    <row r="758" spans="1:10" x14ac:dyDescent="0.25">
      <c r="A758" s="303"/>
      <c r="B758" s="305"/>
      <c r="C758" s="305"/>
      <c r="D758" s="361"/>
      <c r="E758" s="284">
        <f>F753+1</f>
        <v>43093</v>
      </c>
      <c r="F758" s="284">
        <v>43093</v>
      </c>
      <c r="G758" s="162" t="s">
        <v>154</v>
      </c>
      <c r="H758" s="68" t="e">
        <v>#N/A</v>
      </c>
      <c r="I758" s="300"/>
      <c r="J758" s="312"/>
    </row>
    <row r="759" spans="1:10" x14ac:dyDescent="0.25">
      <c r="A759" s="303"/>
      <c r="B759" s="305"/>
      <c r="C759" s="305"/>
      <c r="D759" s="361"/>
      <c r="E759" s="285"/>
      <c r="F759" s="285"/>
      <c r="G759" s="7" t="s">
        <v>153</v>
      </c>
      <c r="H759" s="68" t="e">
        <v>#N/A</v>
      </c>
      <c r="I759" s="300"/>
      <c r="J759" s="312"/>
    </row>
    <row r="760" spans="1:10" x14ac:dyDescent="0.25">
      <c r="A760" s="303"/>
      <c r="B760" s="305"/>
      <c r="C760" s="305"/>
      <c r="D760" s="361"/>
      <c r="E760" s="285"/>
      <c r="F760" s="285"/>
      <c r="G760" s="278" t="s">
        <v>40</v>
      </c>
      <c r="H760" s="68">
        <f>H755+50</f>
        <v>225</v>
      </c>
      <c r="I760" s="300"/>
      <c r="J760" s="312"/>
    </row>
    <row r="761" spans="1:10" x14ac:dyDescent="0.25">
      <c r="A761" s="303"/>
      <c r="B761" s="305"/>
      <c r="C761" s="305"/>
      <c r="D761" s="361"/>
      <c r="E761" s="285"/>
      <c r="F761" s="285"/>
      <c r="G761" s="278" t="s">
        <v>39</v>
      </c>
      <c r="H761" s="68">
        <f t="shared" ref="H761" si="184">H760+40</f>
        <v>265</v>
      </c>
      <c r="I761" s="300"/>
      <c r="J761" s="312"/>
    </row>
    <row r="762" spans="1:10" x14ac:dyDescent="0.25">
      <c r="A762" s="303"/>
      <c r="B762" s="305"/>
      <c r="C762" s="305"/>
      <c r="D762" s="361"/>
      <c r="E762" s="350"/>
      <c r="F762" s="350"/>
      <c r="G762" s="267" t="s">
        <v>41</v>
      </c>
      <c r="H762" s="269" t="e">
        <f>NA()</f>
        <v>#N/A</v>
      </c>
      <c r="I762" s="300"/>
      <c r="J762" s="312"/>
    </row>
    <row r="763" spans="1:10" x14ac:dyDescent="0.25">
      <c r="A763" s="303"/>
      <c r="B763" s="305"/>
      <c r="C763" s="305"/>
      <c r="D763" s="361"/>
      <c r="E763" s="284">
        <f>F758+1</f>
        <v>43094</v>
      </c>
      <c r="F763" s="284">
        <v>43099</v>
      </c>
      <c r="G763" s="162" t="s">
        <v>154</v>
      </c>
      <c r="H763" s="68" t="e">
        <v>#N/A</v>
      </c>
      <c r="I763" s="300"/>
      <c r="J763" s="312"/>
    </row>
    <row r="764" spans="1:10" x14ac:dyDescent="0.25">
      <c r="A764" s="303"/>
      <c r="B764" s="305"/>
      <c r="C764" s="305"/>
      <c r="D764" s="361"/>
      <c r="E764" s="285"/>
      <c r="F764" s="285"/>
      <c r="G764" s="7" t="s">
        <v>153</v>
      </c>
      <c r="H764" s="68" t="e">
        <v>#N/A</v>
      </c>
      <c r="I764" s="300"/>
      <c r="J764" s="312"/>
    </row>
    <row r="765" spans="1:10" x14ac:dyDescent="0.25">
      <c r="A765" s="303"/>
      <c r="B765" s="305"/>
      <c r="C765" s="305"/>
      <c r="D765" s="361"/>
      <c r="E765" s="285"/>
      <c r="F765" s="285"/>
      <c r="G765" s="278" t="s">
        <v>40</v>
      </c>
      <c r="H765" s="68">
        <f>H755</f>
        <v>175</v>
      </c>
      <c r="I765" s="300"/>
      <c r="J765" s="312"/>
    </row>
    <row r="766" spans="1:10" x14ac:dyDescent="0.25">
      <c r="A766" s="303"/>
      <c r="B766" s="305"/>
      <c r="C766" s="305"/>
      <c r="D766" s="361"/>
      <c r="E766" s="285"/>
      <c r="F766" s="285"/>
      <c r="G766" s="278" t="s">
        <v>39</v>
      </c>
      <c r="H766" s="68">
        <f t="shared" ref="H766" si="185">H765+40</f>
        <v>215</v>
      </c>
      <c r="I766" s="300"/>
      <c r="J766" s="312"/>
    </row>
    <row r="767" spans="1:10" x14ac:dyDescent="0.25">
      <c r="A767" s="303"/>
      <c r="B767" s="305"/>
      <c r="C767" s="305"/>
      <c r="D767" s="361"/>
      <c r="E767" s="350"/>
      <c r="F767" s="350"/>
      <c r="G767" s="267" t="s">
        <v>41</v>
      </c>
      <c r="H767" s="269" t="e">
        <f>NA()</f>
        <v>#N/A</v>
      </c>
      <c r="I767" s="300"/>
      <c r="J767" s="312"/>
    </row>
    <row r="768" spans="1:10" x14ac:dyDescent="0.25">
      <c r="A768" s="303"/>
      <c r="B768" s="305"/>
      <c r="C768" s="305"/>
      <c r="D768" s="361"/>
      <c r="E768" s="284">
        <f>F763+1</f>
        <v>43100</v>
      </c>
      <c r="F768" s="284">
        <v>43100</v>
      </c>
      <c r="G768" s="162" t="s">
        <v>154</v>
      </c>
      <c r="H768" s="68" t="e">
        <v>#N/A</v>
      </c>
      <c r="I768" s="300"/>
      <c r="J768" s="312"/>
    </row>
    <row r="769" spans="1:10" x14ac:dyDescent="0.25">
      <c r="A769" s="303"/>
      <c r="B769" s="305"/>
      <c r="C769" s="305"/>
      <c r="D769" s="361"/>
      <c r="E769" s="285"/>
      <c r="F769" s="285"/>
      <c r="G769" s="7" t="s">
        <v>153</v>
      </c>
      <c r="H769" s="68" t="e">
        <v>#N/A</v>
      </c>
      <c r="I769" s="300"/>
      <c r="J769" s="312"/>
    </row>
    <row r="770" spans="1:10" x14ac:dyDescent="0.25">
      <c r="A770" s="303"/>
      <c r="B770" s="305"/>
      <c r="C770" s="305"/>
      <c r="D770" s="361"/>
      <c r="E770" s="285"/>
      <c r="F770" s="285"/>
      <c r="G770" s="278" t="s">
        <v>40</v>
      </c>
      <c r="H770" s="68">
        <f>H765+50</f>
        <v>225</v>
      </c>
      <c r="I770" s="300"/>
      <c r="J770" s="312"/>
    </row>
    <row r="771" spans="1:10" x14ac:dyDescent="0.25">
      <c r="A771" s="303"/>
      <c r="B771" s="305"/>
      <c r="C771" s="305"/>
      <c r="D771" s="361"/>
      <c r="E771" s="285"/>
      <c r="F771" s="285"/>
      <c r="G771" s="278" t="s">
        <v>39</v>
      </c>
      <c r="H771" s="68">
        <f t="shared" ref="H771" si="186">H770+40</f>
        <v>265</v>
      </c>
      <c r="I771" s="300"/>
      <c r="J771" s="312"/>
    </row>
    <row r="772" spans="1:10" x14ac:dyDescent="0.25">
      <c r="A772" s="303"/>
      <c r="B772" s="305"/>
      <c r="C772" s="305"/>
      <c r="D772" s="361"/>
      <c r="E772" s="350"/>
      <c r="F772" s="350"/>
      <c r="G772" s="267" t="s">
        <v>41</v>
      </c>
      <c r="H772" s="269" t="e">
        <f>NA()</f>
        <v>#N/A</v>
      </c>
      <c r="I772" s="300"/>
      <c r="J772" s="312"/>
    </row>
    <row r="773" spans="1:10" x14ac:dyDescent="0.25">
      <c r="A773" s="303"/>
      <c r="B773" s="305"/>
      <c r="C773" s="305"/>
      <c r="D773" s="361"/>
      <c r="E773" s="284">
        <f>F768+1</f>
        <v>43101</v>
      </c>
      <c r="F773" s="284">
        <v>43102</v>
      </c>
      <c r="G773" s="162" t="s">
        <v>154</v>
      </c>
      <c r="H773" s="68" t="e">
        <v>#N/A</v>
      </c>
      <c r="I773" s="300"/>
      <c r="J773" s="312"/>
    </row>
    <row r="774" spans="1:10" x14ac:dyDescent="0.25">
      <c r="A774" s="303"/>
      <c r="B774" s="305"/>
      <c r="C774" s="305"/>
      <c r="D774" s="361"/>
      <c r="E774" s="285"/>
      <c r="F774" s="285"/>
      <c r="G774" s="7" t="s">
        <v>153</v>
      </c>
      <c r="H774" s="68" t="e">
        <v>#N/A</v>
      </c>
      <c r="I774" s="300"/>
      <c r="J774" s="312"/>
    </row>
    <row r="775" spans="1:10" x14ac:dyDescent="0.25">
      <c r="A775" s="303"/>
      <c r="B775" s="305"/>
      <c r="C775" s="305"/>
      <c r="D775" s="361"/>
      <c r="E775" s="285"/>
      <c r="F775" s="285"/>
      <c r="G775" s="278" t="s">
        <v>40</v>
      </c>
      <c r="H775" s="68">
        <f>H765</f>
        <v>175</v>
      </c>
      <c r="I775" s="300"/>
      <c r="J775" s="312"/>
    </row>
    <row r="776" spans="1:10" x14ac:dyDescent="0.25">
      <c r="A776" s="303"/>
      <c r="B776" s="305"/>
      <c r="C776" s="305"/>
      <c r="D776" s="361"/>
      <c r="E776" s="285"/>
      <c r="F776" s="285"/>
      <c r="G776" s="278" t="s">
        <v>39</v>
      </c>
      <c r="H776" s="68">
        <f t="shared" ref="H776" si="187">H775+40</f>
        <v>215</v>
      </c>
      <c r="I776" s="300"/>
      <c r="J776" s="312"/>
    </row>
    <row r="777" spans="1:10" x14ac:dyDescent="0.25">
      <c r="A777" s="303"/>
      <c r="B777" s="305"/>
      <c r="C777" s="305"/>
      <c r="D777" s="361"/>
      <c r="E777" s="350"/>
      <c r="F777" s="350"/>
      <c r="G777" s="267" t="s">
        <v>41</v>
      </c>
      <c r="H777" s="269" t="e">
        <f>NA()</f>
        <v>#N/A</v>
      </c>
      <c r="I777" s="300"/>
      <c r="J777" s="312"/>
    </row>
    <row r="778" spans="1:10" x14ac:dyDescent="0.25">
      <c r="A778" s="303"/>
      <c r="B778" s="305"/>
      <c r="C778" s="305"/>
      <c r="D778" s="361"/>
      <c r="E778" s="284">
        <f>F773+1</f>
        <v>43103</v>
      </c>
      <c r="F778" s="284">
        <v>43131</v>
      </c>
      <c r="G778" s="162" t="s">
        <v>154</v>
      </c>
      <c r="H778" s="68" t="e">
        <v>#N/A</v>
      </c>
      <c r="I778" s="300"/>
      <c r="J778" s="312"/>
    </row>
    <row r="779" spans="1:10" x14ac:dyDescent="0.25">
      <c r="A779" s="303"/>
      <c r="B779" s="305"/>
      <c r="C779" s="305"/>
      <c r="D779" s="361"/>
      <c r="E779" s="285"/>
      <c r="F779" s="285"/>
      <c r="G779" s="7" t="s">
        <v>153</v>
      </c>
      <c r="H779" s="68" t="e">
        <v>#N/A</v>
      </c>
      <c r="I779" s="300"/>
      <c r="J779" s="312"/>
    </row>
    <row r="780" spans="1:10" x14ac:dyDescent="0.25">
      <c r="A780" s="303"/>
      <c r="B780" s="305"/>
      <c r="C780" s="305"/>
      <c r="D780" s="361"/>
      <c r="E780" s="285"/>
      <c r="F780" s="285"/>
      <c r="G780" s="278" t="s">
        <v>40</v>
      </c>
      <c r="H780" s="68">
        <v>135</v>
      </c>
      <c r="I780" s="300"/>
      <c r="J780" s="312"/>
    </row>
    <row r="781" spans="1:10" x14ac:dyDescent="0.25">
      <c r="A781" s="303"/>
      <c r="B781" s="305"/>
      <c r="C781" s="305"/>
      <c r="D781" s="361"/>
      <c r="E781" s="285"/>
      <c r="F781" s="285"/>
      <c r="G781" s="278" t="s">
        <v>39</v>
      </c>
      <c r="H781" s="68">
        <f t="shared" ref="H781" si="188">H780+40</f>
        <v>175</v>
      </c>
      <c r="I781" s="300"/>
      <c r="J781" s="312"/>
    </row>
    <row r="782" spans="1:10" x14ac:dyDescent="0.25">
      <c r="A782" s="303"/>
      <c r="B782" s="305"/>
      <c r="C782" s="305"/>
      <c r="D782" s="361"/>
      <c r="E782" s="350"/>
      <c r="F782" s="350"/>
      <c r="G782" s="267" t="s">
        <v>41</v>
      </c>
      <c r="H782" s="269" t="e">
        <f>NA()</f>
        <v>#N/A</v>
      </c>
      <c r="I782" s="300"/>
      <c r="J782" s="312"/>
    </row>
    <row r="783" spans="1:10" x14ac:dyDescent="0.25">
      <c r="A783" s="303"/>
      <c r="B783" s="305"/>
      <c r="C783" s="305"/>
      <c r="D783" s="361"/>
      <c r="E783" s="284">
        <f>F778+1</f>
        <v>43132</v>
      </c>
      <c r="F783" s="284">
        <v>43190</v>
      </c>
      <c r="G783" s="162" t="s">
        <v>154</v>
      </c>
      <c r="H783" s="68" t="e">
        <v>#N/A</v>
      </c>
      <c r="I783" s="300"/>
      <c r="J783" s="312"/>
    </row>
    <row r="784" spans="1:10" x14ac:dyDescent="0.25">
      <c r="A784" s="303"/>
      <c r="B784" s="305"/>
      <c r="C784" s="305"/>
      <c r="D784" s="361"/>
      <c r="E784" s="285"/>
      <c r="F784" s="285"/>
      <c r="G784" s="7" t="s">
        <v>153</v>
      </c>
      <c r="H784" s="68" t="e">
        <v>#N/A</v>
      </c>
      <c r="I784" s="300"/>
      <c r="J784" s="312"/>
    </row>
    <row r="785" spans="1:10" x14ac:dyDescent="0.25">
      <c r="A785" s="303"/>
      <c r="B785" s="305"/>
      <c r="C785" s="305"/>
      <c r="D785" s="361"/>
      <c r="E785" s="285"/>
      <c r="F785" s="285"/>
      <c r="G785" s="278" t="s">
        <v>40</v>
      </c>
      <c r="H785" s="68">
        <v>143</v>
      </c>
      <c r="I785" s="300"/>
      <c r="J785" s="312"/>
    </row>
    <row r="786" spans="1:10" x14ac:dyDescent="0.25">
      <c r="A786" s="303"/>
      <c r="B786" s="305"/>
      <c r="C786" s="305"/>
      <c r="D786" s="361"/>
      <c r="E786" s="285"/>
      <c r="F786" s="285"/>
      <c r="G786" s="278" t="s">
        <v>39</v>
      </c>
      <c r="H786" s="68">
        <f t="shared" ref="H786" si="189">H785+40</f>
        <v>183</v>
      </c>
      <c r="I786" s="300"/>
      <c r="J786" s="312"/>
    </row>
    <row r="787" spans="1:10" x14ac:dyDescent="0.25">
      <c r="A787" s="303"/>
      <c r="B787" s="305"/>
      <c r="C787" s="305"/>
      <c r="D787" s="361"/>
      <c r="E787" s="350"/>
      <c r="F787" s="350"/>
      <c r="G787" s="267" t="s">
        <v>41</v>
      </c>
      <c r="H787" s="269" t="e">
        <f>NA()</f>
        <v>#N/A</v>
      </c>
      <c r="I787" s="300"/>
      <c r="J787" s="312"/>
    </row>
    <row r="788" spans="1:10" x14ac:dyDescent="0.25">
      <c r="A788" s="303"/>
      <c r="B788" s="305"/>
      <c r="C788" s="305"/>
      <c r="D788" s="361"/>
      <c r="E788" s="284">
        <f>F783+1</f>
        <v>43191</v>
      </c>
      <c r="F788" s="284">
        <v>43220</v>
      </c>
      <c r="G788" s="162" t="s">
        <v>154</v>
      </c>
      <c r="H788" s="68" t="e">
        <v>#N/A</v>
      </c>
      <c r="I788" s="300"/>
      <c r="J788" s="312"/>
    </row>
    <row r="789" spans="1:10" x14ac:dyDescent="0.25">
      <c r="A789" s="303"/>
      <c r="B789" s="305"/>
      <c r="C789" s="305"/>
      <c r="D789" s="361"/>
      <c r="E789" s="285"/>
      <c r="F789" s="285"/>
      <c r="G789" s="7" t="s">
        <v>153</v>
      </c>
      <c r="H789" s="68" t="e">
        <v>#N/A</v>
      </c>
      <c r="I789" s="300"/>
      <c r="J789" s="312"/>
    </row>
    <row r="790" spans="1:10" x14ac:dyDescent="0.25">
      <c r="A790" s="303"/>
      <c r="B790" s="305"/>
      <c r="C790" s="305"/>
      <c r="D790" s="361"/>
      <c r="E790" s="285"/>
      <c r="F790" s="285"/>
      <c r="G790" s="278" t="s">
        <v>40</v>
      </c>
      <c r="H790" s="68">
        <v>115</v>
      </c>
      <c r="I790" s="300"/>
      <c r="J790" s="312"/>
    </row>
    <row r="791" spans="1:10" x14ac:dyDescent="0.25">
      <c r="A791" s="303"/>
      <c r="B791" s="305"/>
      <c r="C791" s="305"/>
      <c r="D791" s="361"/>
      <c r="E791" s="285"/>
      <c r="F791" s="285"/>
      <c r="G791" s="278" t="s">
        <v>39</v>
      </c>
      <c r="H791" s="68">
        <f t="shared" ref="H791" si="190">H790+40</f>
        <v>155</v>
      </c>
      <c r="I791" s="300"/>
      <c r="J791" s="312"/>
    </row>
    <row r="792" spans="1:10" ht="15.75" thickBot="1" x14ac:dyDescent="0.3">
      <c r="A792" s="303"/>
      <c r="B792" s="305"/>
      <c r="C792" s="305"/>
      <c r="D792" s="361"/>
      <c r="E792" s="287"/>
      <c r="F792" s="287"/>
      <c r="G792" s="267" t="s">
        <v>41</v>
      </c>
      <c r="H792" s="269" t="e">
        <f>NA()</f>
        <v>#N/A</v>
      </c>
      <c r="I792" s="300"/>
      <c r="J792" s="312"/>
    </row>
    <row r="793" spans="1:10" x14ac:dyDescent="0.25">
      <c r="A793" s="303"/>
      <c r="B793" s="305"/>
      <c r="C793" s="305"/>
      <c r="D793" s="359" t="s">
        <v>404</v>
      </c>
      <c r="E793" s="294">
        <v>43040</v>
      </c>
      <c r="F793" s="294">
        <v>43090</v>
      </c>
      <c r="G793" s="160" t="s">
        <v>154</v>
      </c>
      <c r="H793" s="68" t="e">
        <v>#N/A</v>
      </c>
      <c r="I793" s="309" t="s">
        <v>390</v>
      </c>
      <c r="J793" s="312"/>
    </row>
    <row r="794" spans="1:10" x14ac:dyDescent="0.25">
      <c r="A794" s="303"/>
      <c r="B794" s="305"/>
      <c r="C794" s="305"/>
      <c r="D794" s="360"/>
      <c r="E794" s="285"/>
      <c r="F794" s="285"/>
      <c r="G794" s="7" t="s">
        <v>153</v>
      </c>
      <c r="H794" s="68" t="e">
        <v>#N/A</v>
      </c>
      <c r="I794" s="300"/>
      <c r="J794" s="312"/>
    </row>
    <row r="795" spans="1:10" x14ac:dyDescent="0.25">
      <c r="A795" s="303"/>
      <c r="B795" s="305"/>
      <c r="C795" s="305"/>
      <c r="D795" s="361"/>
      <c r="E795" s="285"/>
      <c r="F795" s="285"/>
      <c r="G795" s="278" t="s">
        <v>40</v>
      </c>
      <c r="H795" s="68">
        <v>105</v>
      </c>
      <c r="I795" s="300"/>
      <c r="J795" s="312"/>
    </row>
    <row r="796" spans="1:10" x14ac:dyDescent="0.25">
      <c r="A796" s="303"/>
      <c r="B796" s="305"/>
      <c r="C796" s="305"/>
      <c r="D796" s="361"/>
      <c r="E796" s="285"/>
      <c r="F796" s="285"/>
      <c r="G796" s="278" t="s">
        <v>39</v>
      </c>
      <c r="H796" s="68">
        <f>H795+40</f>
        <v>145</v>
      </c>
      <c r="I796" s="300"/>
      <c r="J796" s="312"/>
    </row>
    <row r="797" spans="1:10" x14ac:dyDescent="0.25">
      <c r="A797" s="303"/>
      <c r="B797" s="305"/>
      <c r="C797" s="305"/>
      <c r="D797" s="361"/>
      <c r="E797" s="350"/>
      <c r="F797" s="350"/>
      <c r="G797" s="267" t="s">
        <v>41</v>
      </c>
      <c r="H797" s="269" t="e">
        <f>NA()</f>
        <v>#N/A</v>
      </c>
      <c r="I797" s="300"/>
      <c r="J797" s="312"/>
    </row>
    <row r="798" spans="1:10" x14ac:dyDescent="0.25">
      <c r="A798" s="303"/>
      <c r="B798" s="305"/>
      <c r="C798" s="305"/>
      <c r="D798" s="361"/>
      <c r="E798" s="284">
        <f>F793+1</f>
        <v>43091</v>
      </c>
      <c r="F798" s="284">
        <v>43092</v>
      </c>
      <c r="G798" s="162" t="s">
        <v>154</v>
      </c>
      <c r="H798" s="68" t="e">
        <v>#N/A</v>
      </c>
      <c r="I798" s="300"/>
      <c r="J798" s="312"/>
    </row>
    <row r="799" spans="1:10" x14ac:dyDescent="0.25">
      <c r="A799" s="303"/>
      <c r="B799" s="305"/>
      <c r="C799" s="305"/>
      <c r="D799" s="361"/>
      <c r="E799" s="285"/>
      <c r="F799" s="285"/>
      <c r="G799" s="7" t="s">
        <v>153</v>
      </c>
      <c r="H799" s="68" t="e">
        <v>#N/A</v>
      </c>
      <c r="I799" s="300"/>
      <c r="J799" s="312"/>
    </row>
    <row r="800" spans="1:10" x14ac:dyDescent="0.25">
      <c r="A800" s="303"/>
      <c r="B800" s="305"/>
      <c r="C800" s="305"/>
      <c r="D800" s="361"/>
      <c r="E800" s="285"/>
      <c r="F800" s="285"/>
      <c r="G800" s="278" t="s">
        <v>40</v>
      </c>
      <c r="H800" s="68">
        <v>180</v>
      </c>
      <c r="I800" s="300"/>
      <c r="J800" s="312"/>
    </row>
    <row r="801" spans="1:10" x14ac:dyDescent="0.25">
      <c r="A801" s="303"/>
      <c r="B801" s="305"/>
      <c r="C801" s="305"/>
      <c r="D801" s="361"/>
      <c r="E801" s="285"/>
      <c r="F801" s="285"/>
      <c r="G801" s="278" t="s">
        <v>39</v>
      </c>
      <c r="H801" s="68">
        <f>H800+40</f>
        <v>220</v>
      </c>
      <c r="I801" s="300"/>
      <c r="J801" s="312"/>
    </row>
    <row r="802" spans="1:10" x14ac:dyDescent="0.25">
      <c r="A802" s="303"/>
      <c r="B802" s="305"/>
      <c r="C802" s="305"/>
      <c r="D802" s="361"/>
      <c r="E802" s="350"/>
      <c r="F802" s="350"/>
      <c r="G802" s="267" t="s">
        <v>41</v>
      </c>
      <c r="H802" s="269" t="e">
        <f>NA()</f>
        <v>#N/A</v>
      </c>
      <c r="I802" s="300"/>
      <c r="J802" s="312"/>
    </row>
    <row r="803" spans="1:10" x14ac:dyDescent="0.25">
      <c r="A803" s="303"/>
      <c r="B803" s="305"/>
      <c r="C803" s="305"/>
      <c r="D803" s="361"/>
      <c r="E803" s="284">
        <f>F798+1</f>
        <v>43093</v>
      </c>
      <c r="F803" s="284">
        <v>43093</v>
      </c>
      <c r="G803" s="162" t="s">
        <v>154</v>
      </c>
      <c r="H803" s="68" t="e">
        <v>#N/A</v>
      </c>
      <c r="I803" s="300"/>
      <c r="J803" s="312"/>
    </row>
    <row r="804" spans="1:10" x14ac:dyDescent="0.25">
      <c r="A804" s="303"/>
      <c r="B804" s="305"/>
      <c r="C804" s="305"/>
      <c r="D804" s="361"/>
      <c r="E804" s="285"/>
      <c r="F804" s="285"/>
      <c r="G804" s="7" t="s">
        <v>153</v>
      </c>
      <c r="H804" s="68" t="e">
        <v>#N/A</v>
      </c>
      <c r="I804" s="300"/>
      <c r="J804" s="312"/>
    </row>
    <row r="805" spans="1:10" x14ac:dyDescent="0.25">
      <c r="A805" s="303"/>
      <c r="B805" s="305"/>
      <c r="C805" s="305"/>
      <c r="D805" s="361"/>
      <c r="E805" s="285"/>
      <c r="F805" s="285"/>
      <c r="G805" s="278" t="s">
        <v>40</v>
      </c>
      <c r="H805" s="68">
        <f>H800+50</f>
        <v>230</v>
      </c>
      <c r="I805" s="300"/>
      <c r="J805" s="312"/>
    </row>
    <row r="806" spans="1:10" x14ac:dyDescent="0.25">
      <c r="A806" s="303"/>
      <c r="B806" s="305"/>
      <c r="C806" s="305"/>
      <c r="D806" s="361"/>
      <c r="E806" s="285"/>
      <c r="F806" s="285"/>
      <c r="G806" s="278" t="s">
        <v>39</v>
      </c>
      <c r="H806" s="68">
        <f t="shared" ref="H806" si="191">H805+40</f>
        <v>270</v>
      </c>
      <c r="I806" s="300"/>
      <c r="J806" s="312"/>
    </row>
    <row r="807" spans="1:10" x14ac:dyDescent="0.25">
      <c r="A807" s="303"/>
      <c r="B807" s="305"/>
      <c r="C807" s="305"/>
      <c r="D807" s="361"/>
      <c r="E807" s="350"/>
      <c r="F807" s="350"/>
      <c r="G807" s="267" t="s">
        <v>41</v>
      </c>
      <c r="H807" s="269" t="e">
        <f>NA()</f>
        <v>#N/A</v>
      </c>
      <c r="I807" s="300"/>
      <c r="J807" s="312"/>
    </row>
    <row r="808" spans="1:10" x14ac:dyDescent="0.25">
      <c r="A808" s="303"/>
      <c r="B808" s="305"/>
      <c r="C808" s="305"/>
      <c r="D808" s="361"/>
      <c r="E808" s="284">
        <f>F803+1</f>
        <v>43094</v>
      </c>
      <c r="F808" s="284">
        <v>43099</v>
      </c>
      <c r="G808" s="162" t="s">
        <v>154</v>
      </c>
      <c r="H808" s="68" t="e">
        <v>#N/A</v>
      </c>
      <c r="I808" s="300"/>
      <c r="J808" s="312"/>
    </row>
    <row r="809" spans="1:10" x14ac:dyDescent="0.25">
      <c r="A809" s="303"/>
      <c r="B809" s="305"/>
      <c r="C809" s="305"/>
      <c r="D809" s="361"/>
      <c r="E809" s="285"/>
      <c r="F809" s="285"/>
      <c r="G809" s="7" t="s">
        <v>153</v>
      </c>
      <c r="H809" s="68" t="e">
        <v>#N/A</v>
      </c>
      <c r="I809" s="300"/>
      <c r="J809" s="312"/>
    </row>
    <row r="810" spans="1:10" x14ac:dyDescent="0.25">
      <c r="A810" s="303"/>
      <c r="B810" s="305"/>
      <c r="C810" s="305"/>
      <c r="D810" s="361"/>
      <c r="E810" s="285"/>
      <c r="F810" s="285"/>
      <c r="G810" s="278" t="s">
        <v>40</v>
      </c>
      <c r="H810" s="68">
        <f>H800</f>
        <v>180</v>
      </c>
      <c r="I810" s="300"/>
      <c r="J810" s="312"/>
    </row>
    <row r="811" spans="1:10" x14ac:dyDescent="0.25">
      <c r="A811" s="303"/>
      <c r="B811" s="305"/>
      <c r="C811" s="305"/>
      <c r="D811" s="361"/>
      <c r="E811" s="285"/>
      <c r="F811" s="285"/>
      <c r="G811" s="278" t="s">
        <v>39</v>
      </c>
      <c r="H811" s="68">
        <f t="shared" ref="H811" si="192">H810+40</f>
        <v>220</v>
      </c>
      <c r="I811" s="300"/>
      <c r="J811" s="312"/>
    </row>
    <row r="812" spans="1:10" x14ac:dyDescent="0.25">
      <c r="A812" s="303"/>
      <c r="B812" s="305"/>
      <c r="C812" s="305"/>
      <c r="D812" s="361"/>
      <c r="E812" s="350"/>
      <c r="F812" s="350"/>
      <c r="G812" s="267" t="s">
        <v>41</v>
      </c>
      <c r="H812" s="269" t="e">
        <f>NA()</f>
        <v>#N/A</v>
      </c>
      <c r="I812" s="300"/>
      <c r="J812" s="312"/>
    </row>
    <row r="813" spans="1:10" x14ac:dyDescent="0.25">
      <c r="A813" s="303"/>
      <c r="B813" s="305"/>
      <c r="C813" s="305"/>
      <c r="D813" s="361"/>
      <c r="E813" s="284">
        <f>F808+1</f>
        <v>43100</v>
      </c>
      <c r="F813" s="284">
        <v>43100</v>
      </c>
      <c r="G813" s="162" t="s">
        <v>154</v>
      </c>
      <c r="H813" s="68" t="e">
        <v>#N/A</v>
      </c>
      <c r="I813" s="300"/>
      <c r="J813" s="312"/>
    </row>
    <row r="814" spans="1:10" x14ac:dyDescent="0.25">
      <c r="A814" s="303"/>
      <c r="B814" s="305"/>
      <c r="C814" s="305"/>
      <c r="D814" s="361"/>
      <c r="E814" s="285"/>
      <c r="F814" s="285"/>
      <c r="G814" s="7" t="s">
        <v>153</v>
      </c>
      <c r="H814" s="68" t="e">
        <v>#N/A</v>
      </c>
      <c r="I814" s="300"/>
      <c r="J814" s="312"/>
    </row>
    <row r="815" spans="1:10" x14ac:dyDescent="0.25">
      <c r="A815" s="303"/>
      <c r="B815" s="305"/>
      <c r="C815" s="305"/>
      <c r="D815" s="361"/>
      <c r="E815" s="285"/>
      <c r="F815" s="285"/>
      <c r="G815" s="278" t="s">
        <v>40</v>
      </c>
      <c r="H815" s="68">
        <f>H810+50</f>
        <v>230</v>
      </c>
      <c r="I815" s="300"/>
      <c r="J815" s="312"/>
    </row>
    <row r="816" spans="1:10" x14ac:dyDescent="0.25">
      <c r="A816" s="303"/>
      <c r="B816" s="305"/>
      <c r="C816" s="305"/>
      <c r="D816" s="361"/>
      <c r="E816" s="285"/>
      <c r="F816" s="285"/>
      <c r="G816" s="278" t="s">
        <v>39</v>
      </c>
      <c r="H816" s="68">
        <f t="shared" ref="H816" si="193">H815+40</f>
        <v>270</v>
      </c>
      <c r="I816" s="300"/>
      <c r="J816" s="312"/>
    </row>
    <row r="817" spans="1:10" x14ac:dyDescent="0.25">
      <c r="A817" s="303"/>
      <c r="B817" s="305"/>
      <c r="C817" s="305"/>
      <c r="D817" s="361"/>
      <c r="E817" s="350"/>
      <c r="F817" s="350"/>
      <c r="G817" s="267" t="s">
        <v>41</v>
      </c>
      <c r="H817" s="269" t="e">
        <f>NA()</f>
        <v>#N/A</v>
      </c>
      <c r="I817" s="300"/>
      <c r="J817" s="312"/>
    </row>
    <row r="818" spans="1:10" x14ac:dyDescent="0.25">
      <c r="A818" s="303"/>
      <c r="B818" s="305"/>
      <c r="C818" s="305"/>
      <c r="D818" s="361"/>
      <c r="E818" s="284">
        <f>F813+1</f>
        <v>43101</v>
      </c>
      <c r="F818" s="284">
        <v>43102</v>
      </c>
      <c r="G818" s="162" t="s">
        <v>154</v>
      </c>
      <c r="H818" s="68" t="e">
        <v>#N/A</v>
      </c>
      <c r="I818" s="300"/>
      <c r="J818" s="312"/>
    </row>
    <row r="819" spans="1:10" x14ac:dyDescent="0.25">
      <c r="A819" s="303"/>
      <c r="B819" s="305"/>
      <c r="C819" s="305"/>
      <c r="D819" s="361"/>
      <c r="E819" s="285"/>
      <c r="F819" s="285"/>
      <c r="G819" s="7" t="s">
        <v>153</v>
      </c>
      <c r="H819" s="68" t="e">
        <v>#N/A</v>
      </c>
      <c r="I819" s="300"/>
      <c r="J819" s="312"/>
    </row>
    <row r="820" spans="1:10" x14ac:dyDescent="0.25">
      <c r="A820" s="303"/>
      <c r="B820" s="305"/>
      <c r="C820" s="305"/>
      <c r="D820" s="361"/>
      <c r="E820" s="285"/>
      <c r="F820" s="285"/>
      <c r="G820" s="278" t="s">
        <v>40</v>
      </c>
      <c r="H820" s="68">
        <f>H810</f>
        <v>180</v>
      </c>
      <c r="I820" s="300"/>
      <c r="J820" s="312"/>
    </row>
    <row r="821" spans="1:10" x14ac:dyDescent="0.25">
      <c r="A821" s="303"/>
      <c r="B821" s="305"/>
      <c r="C821" s="305"/>
      <c r="D821" s="361"/>
      <c r="E821" s="285"/>
      <c r="F821" s="285"/>
      <c r="G821" s="278" t="s">
        <v>39</v>
      </c>
      <c r="H821" s="68">
        <f t="shared" ref="H821" si="194">H820+40</f>
        <v>220</v>
      </c>
      <c r="I821" s="300"/>
      <c r="J821" s="312"/>
    </row>
    <row r="822" spans="1:10" x14ac:dyDescent="0.25">
      <c r="A822" s="303"/>
      <c r="B822" s="305"/>
      <c r="C822" s="305"/>
      <c r="D822" s="361"/>
      <c r="E822" s="350"/>
      <c r="F822" s="350"/>
      <c r="G822" s="267" t="s">
        <v>41</v>
      </c>
      <c r="H822" s="269" t="e">
        <f>NA()</f>
        <v>#N/A</v>
      </c>
      <c r="I822" s="300"/>
      <c r="J822" s="312"/>
    </row>
    <row r="823" spans="1:10" x14ac:dyDescent="0.25">
      <c r="A823" s="303"/>
      <c r="B823" s="305"/>
      <c r="C823" s="305"/>
      <c r="D823" s="361"/>
      <c r="E823" s="284">
        <f>F818+1</f>
        <v>43103</v>
      </c>
      <c r="F823" s="284">
        <v>43131</v>
      </c>
      <c r="G823" s="162" t="s">
        <v>154</v>
      </c>
      <c r="H823" s="68" t="e">
        <v>#N/A</v>
      </c>
      <c r="I823" s="300"/>
      <c r="J823" s="312"/>
    </row>
    <row r="824" spans="1:10" x14ac:dyDescent="0.25">
      <c r="A824" s="303"/>
      <c r="B824" s="305"/>
      <c r="C824" s="305"/>
      <c r="D824" s="361"/>
      <c r="E824" s="285"/>
      <c r="F824" s="285"/>
      <c r="G824" s="7" t="s">
        <v>153</v>
      </c>
      <c r="H824" s="68" t="e">
        <v>#N/A</v>
      </c>
      <c r="I824" s="300"/>
      <c r="J824" s="312"/>
    </row>
    <row r="825" spans="1:10" x14ac:dyDescent="0.25">
      <c r="A825" s="303"/>
      <c r="B825" s="305"/>
      <c r="C825" s="305"/>
      <c r="D825" s="361"/>
      <c r="E825" s="285"/>
      <c r="F825" s="285"/>
      <c r="G825" s="278" t="s">
        <v>40</v>
      </c>
      <c r="H825" s="68">
        <v>140</v>
      </c>
      <c r="I825" s="300"/>
      <c r="J825" s="312"/>
    </row>
    <row r="826" spans="1:10" x14ac:dyDescent="0.25">
      <c r="A826" s="303"/>
      <c r="B826" s="305"/>
      <c r="C826" s="305"/>
      <c r="D826" s="361"/>
      <c r="E826" s="285"/>
      <c r="F826" s="285"/>
      <c r="G826" s="278" t="s">
        <v>39</v>
      </c>
      <c r="H826" s="68">
        <f t="shared" ref="H826" si="195">H825+40</f>
        <v>180</v>
      </c>
      <c r="I826" s="300"/>
      <c r="J826" s="312"/>
    </row>
    <row r="827" spans="1:10" x14ac:dyDescent="0.25">
      <c r="A827" s="303"/>
      <c r="B827" s="305"/>
      <c r="C827" s="305"/>
      <c r="D827" s="361"/>
      <c r="E827" s="350"/>
      <c r="F827" s="350"/>
      <c r="G827" s="267" t="s">
        <v>41</v>
      </c>
      <c r="H827" s="269" t="e">
        <f>NA()</f>
        <v>#N/A</v>
      </c>
      <c r="I827" s="300"/>
      <c r="J827" s="312"/>
    </row>
    <row r="828" spans="1:10" x14ac:dyDescent="0.25">
      <c r="A828" s="303"/>
      <c r="B828" s="305"/>
      <c r="C828" s="305"/>
      <c r="D828" s="361"/>
      <c r="E828" s="284">
        <f>F823+1</f>
        <v>43132</v>
      </c>
      <c r="F828" s="284">
        <v>43190</v>
      </c>
      <c r="G828" s="162" t="s">
        <v>154</v>
      </c>
      <c r="H828" s="68" t="e">
        <v>#N/A</v>
      </c>
      <c r="I828" s="300"/>
      <c r="J828" s="312"/>
    </row>
    <row r="829" spans="1:10" x14ac:dyDescent="0.25">
      <c r="A829" s="303"/>
      <c r="B829" s="305"/>
      <c r="C829" s="305"/>
      <c r="D829" s="361"/>
      <c r="E829" s="285"/>
      <c r="F829" s="285"/>
      <c r="G829" s="7" t="s">
        <v>153</v>
      </c>
      <c r="H829" s="68" t="e">
        <v>#N/A</v>
      </c>
      <c r="I829" s="300"/>
      <c r="J829" s="312"/>
    </row>
    <row r="830" spans="1:10" x14ac:dyDescent="0.25">
      <c r="A830" s="303"/>
      <c r="B830" s="305"/>
      <c r="C830" s="305"/>
      <c r="D830" s="361"/>
      <c r="E830" s="285"/>
      <c r="F830" s="285"/>
      <c r="G830" s="278" t="s">
        <v>40</v>
      </c>
      <c r="H830" s="68">
        <v>148</v>
      </c>
      <c r="I830" s="300"/>
      <c r="J830" s="312"/>
    </row>
    <row r="831" spans="1:10" x14ac:dyDescent="0.25">
      <c r="A831" s="303"/>
      <c r="B831" s="305"/>
      <c r="C831" s="305"/>
      <c r="D831" s="361"/>
      <c r="E831" s="285"/>
      <c r="F831" s="285"/>
      <c r="G831" s="278" t="s">
        <v>39</v>
      </c>
      <c r="H831" s="68">
        <f t="shared" ref="H831" si="196">H830+40</f>
        <v>188</v>
      </c>
      <c r="I831" s="300"/>
      <c r="J831" s="312"/>
    </row>
    <row r="832" spans="1:10" x14ac:dyDescent="0.25">
      <c r="A832" s="303"/>
      <c r="B832" s="305"/>
      <c r="C832" s="305"/>
      <c r="D832" s="361"/>
      <c r="E832" s="350"/>
      <c r="F832" s="350"/>
      <c r="G832" s="267" t="s">
        <v>41</v>
      </c>
      <c r="H832" s="269" t="e">
        <f>NA()</f>
        <v>#N/A</v>
      </c>
      <c r="I832" s="300"/>
      <c r="J832" s="312"/>
    </row>
    <row r="833" spans="1:10" x14ac:dyDescent="0.25">
      <c r="A833" s="303"/>
      <c r="B833" s="305"/>
      <c r="C833" s="305"/>
      <c r="D833" s="361"/>
      <c r="E833" s="284">
        <f>F828+1</f>
        <v>43191</v>
      </c>
      <c r="F833" s="284">
        <v>43220</v>
      </c>
      <c r="G833" s="162" t="s">
        <v>154</v>
      </c>
      <c r="H833" s="68" t="e">
        <v>#N/A</v>
      </c>
      <c r="I833" s="300"/>
      <c r="J833" s="312"/>
    </row>
    <row r="834" spans="1:10" x14ac:dyDescent="0.25">
      <c r="A834" s="303"/>
      <c r="B834" s="305"/>
      <c r="C834" s="305"/>
      <c r="D834" s="361"/>
      <c r="E834" s="285"/>
      <c r="F834" s="285"/>
      <c r="G834" s="7" t="s">
        <v>153</v>
      </c>
      <c r="H834" s="68" t="e">
        <v>#N/A</v>
      </c>
      <c r="I834" s="300"/>
      <c r="J834" s="312"/>
    </row>
    <row r="835" spans="1:10" x14ac:dyDescent="0.25">
      <c r="A835" s="303"/>
      <c r="B835" s="305"/>
      <c r="C835" s="305"/>
      <c r="D835" s="361"/>
      <c r="E835" s="285"/>
      <c r="F835" s="285"/>
      <c r="G835" s="278" t="s">
        <v>40</v>
      </c>
      <c r="H835" s="68">
        <v>120</v>
      </c>
      <c r="I835" s="300"/>
      <c r="J835" s="312"/>
    </row>
    <row r="836" spans="1:10" x14ac:dyDescent="0.25">
      <c r="A836" s="303"/>
      <c r="B836" s="305"/>
      <c r="C836" s="305"/>
      <c r="D836" s="361"/>
      <c r="E836" s="285"/>
      <c r="F836" s="285"/>
      <c r="G836" s="278" t="s">
        <v>39</v>
      </c>
      <c r="H836" s="68">
        <f t="shared" ref="H836" si="197">H835+40</f>
        <v>160</v>
      </c>
      <c r="I836" s="300"/>
      <c r="J836" s="312"/>
    </row>
    <row r="837" spans="1:10" ht="15.75" thickBot="1" x14ac:dyDescent="0.3">
      <c r="A837" s="303"/>
      <c r="B837" s="305"/>
      <c r="C837" s="305"/>
      <c r="D837" s="361"/>
      <c r="E837" s="287"/>
      <c r="F837" s="287"/>
      <c r="G837" s="267" t="s">
        <v>41</v>
      </c>
      <c r="H837" s="269" t="e">
        <f>NA()</f>
        <v>#N/A</v>
      </c>
      <c r="I837" s="300"/>
      <c r="J837" s="312"/>
    </row>
    <row r="838" spans="1:10" x14ac:dyDescent="0.25">
      <c r="A838" s="303"/>
      <c r="B838" s="305"/>
      <c r="C838" s="305"/>
      <c r="D838" s="359" t="s">
        <v>405</v>
      </c>
      <c r="E838" s="294">
        <v>43040</v>
      </c>
      <c r="F838" s="294">
        <v>43090</v>
      </c>
      <c r="G838" s="160" t="s">
        <v>154</v>
      </c>
      <c r="H838" s="68" t="e">
        <v>#N/A</v>
      </c>
      <c r="I838" s="309" t="s">
        <v>390</v>
      </c>
      <c r="J838" s="312"/>
    </row>
    <row r="839" spans="1:10" x14ac:dyDescent="0.25">
      <c r="A839" s="303"/>
      <c r="B839" s="305"/>
      <c r="C839" s="305"/>
      <c r="D839" s="360"/>
      <c r="E839" s="285"/>
      <c r="F839" s="285"/>
      <c r="G839" s="7" t="s">
        <v>153</v>
      </c>
      <c r="H839" s="68" t="e">
        <v>#N/A</v>
      </c>
      <c r="I839" s="300"/>
      <c r="J839" s="312"/>
    </row>
    <row r="840" spans="1:10" x14ac:dyDescent="0.25">
      <c r="A840" s="303"/>
      <c r="B840" s="305"/>
      <c r="C840" s="305"/>
      <c r="D840" s="361"/>
      <c r="E840" s="285"/>
      <c r="F840" s="285"/>
      <c r="G840" s="266" t="s">
        <v>40</v>
      </c>
      <c r="H840" s="68">
        <v>110</v>
      </c>
      <c r="I840" s="300"/>
      <c r="J840" s="312"/>
    </row>
    <row r="841" spans="1:10" x14ac:dyDescent="0.25">
      <c r="A841" s="303"/>
      <c r="B841" s="305"/>
      <c r="C841" s="305"/>
      <c r="D841" s="361"/>
      <c r="E841" s="285"/>
      <c r="F841" s="285"/>
      <c r="G841" s="266" t="s">
        <v>39</v>
      </c>
      <c r="H841" s="68">
        <f>H840+40</f>
        <v>150</v>
      </c>
      <c r="I841" s="300"/>
      <c r="J841" s="312"/>
    </row>
    <row r="842" spans="1:10" x14ac:dyDescent="0.25">
      <c r="A842" s="303"/>
      <c r="B842" s="305"/>
      <c r="C842" s="305"/>
      <c r="D842" s="361"/>
      <c r="E842" s="350"/>
      <c r="F842" s="350"/>
      <c r="G842" s="267" t="s">
        <v>41</v>
      </c>
      <c r="H842" s="269" t="e">
        <f>NA()</f>
        <v>#N/A</v>
      </c>
      <c r="I842" s="300"/>
      <c r="J842" s="312"/>
    </row>
    <row r="843" spans="1:10" x14ac:dyDescent="0.25">
      <c r="A843" s="303"/>
      <c r="B843" s="305"/>
      <c r="C843" s="305"/>
      <c r="D843" s="361"/>
      <c r="E843" s="284">
        <f>F838+1</f>
        <v>43091</v>
      </c>
      <c r="F843" s="284">
        <v>43092</v>
      </c>
      <c r="G843" s="162" t="s">
        <v>154</v>
      </c>
      <c r="H843" s="68" t="e">
        <v>#N/A</v>
      </c>
      <c r="I843" s="300"/>
      <c r="J843" s="312"/>
    </row>
    <row r="844" spans="1:10" x14ac:dyDescent="0.25">
      <c r="A844" s="303"/>
      <c r="B844" s="305"/>
      <c r="C844" s="305"/>
      <c r="D844" s="361"/>
      <c r="E844" s="285"/>
      <c r="F844" s="285"/>
      <c r="G844" s="7" t="s">
        <v>153</v>
      </c>
      <c r="H844" s="68" t="e">
        <v>#N/A</v>
      </c>
      <c r="I844" s="300"/>
      <c r="J844" s="312"/>
    </row>
    <row r="845" spans="1:10" x14ac:dyDescent="0.25">
      <c r="A845" s="303"/>
      <c r="B845" s="305"/>
      <c r="C845" s="305"/>
      <c r="D845" s="361"/>
      <c r="E845" s="285"/>
      <c r="F845" s="285"/>
      <c r="G845" s="266" t="s">
        <v>40</v>
      </c>
      <c r="H845" s="68">
        <v>185</v>
      </c>
      <c r="I845" s="300"/>
      <c r="J845" s="312"/>
    </row>
    <row r="846" spans="1:10" x14ac:dyDescent="0.25">
      <c r="A846" s="303"/>
      <c r="B846" s="305"/>
      <c r="C846" s="305"/>
      <c r="D846" s="361"/>
      <c r="E846" s="285"/>
      <c r="F846" s="285"/>
      <c r="G846" s="266" t="s">
        <v>39</v>
      </c>
      <c r="H846" s="68">
        <f>H845+40</f>
        <v>225</v>
      </c>
      <c r="I846" s="300"/>
      <c r="J846" s="312"/>
    </row>
    <row r="847" spans="1:10" x14ac:dyDescent="0.25">
      <c r="A847" s="303"/>
      <c r="B847" s="305"/>
      <c r="C847" s="305"/>
      <c r="D847" s="361"/>
      <c r="E847" s="350"/>
      <c r="F847" s="350"/>
      <c r="G847" s="267" t="s">
        <v>41</v>
      </c>
      <c r="H847" s="269" t="e">
        <f>NA()</f>
        <v>#N/A</v>
      </c>
      <c r="I847" s="300"/>
      <c r="J847" s="312"/>
    </row>
    <row r="848" spans="1:10" x14ac:dyDescent="0.25">
      <c r="A848" s="303"/>
      <c r="B848" s="305"/>
      <c r="C848" s="305"/>
      <c r="D848" s="361"/>
      <c r="E848" s="284">
        <f>F843+1</f>
        <v>43093</v>
      </c>
      <c r="F848" s="284">
        <v>43093</v>
      </c>
      <c r="G848" s="162" t="s">
        <v>154</v>
      </c>
      <c r="H848" s="68" t="e">
        <v>#N/A</v>
      </c>
      <c r="I848" s="300"/>
      <c r="J848" s="312"/>
    </row>
    <row r="849" spans="1:10" x14ac:dyDescent="0.25">
      <c r="A849" s="303"/>
      <c r="B849" s="305"/>
      <c r="C849" s="305"/>
      <c r="D849" s="361"/>
      <c r="E849" s="285"/>
      <c r="F849" s="285"/>
      <c r="G849" s="7" t="s">
        <v>153</v>
      </c>
      <c r="H849" s="68" t="e">
        <v>#N/A</v>
      </c>
      <c r="I849" s="300"/>
      <c r="J849" s="312"/>
    </row>
    <row r="850" spans="1:10" x14ac:dyDescent="0.25">
      <c r="A850" s="303"/>
      <c r="B850" s="305"/>
      <c r="C850" s="305"/>
      <c r="D850" s="361"/>
      <c r="E850" s="285"/>
      <c r="F850" s="285"/>
      <c r="G850" s="266" t="s">
        <v>40</v>
      </c>
      <c r="H850" s="68">
        <f>H845+50</f>
        <v>235</v>
      </c>
      <c r="I850" s="300"/>
      <c r="J850" s="312"/>
    </row>
    <row r="851" spans="1:10" x14ac:dyDescent="0.25">
      <c r="A851" s="303"/>
      <c r="B851" s="305"/>
      <c r="C851" s="305"/>
      <c r="D851" s="361"/>
      <c r="E851" s="285"/>
      <c r="F851" s="285"/>
      <c r="G851" s="266" t="s">
        <v>39</v>
      </c>
      <c r="H851" s="68">
        <f t="shared" ref="H851" si="198">H850+40</f>
        <v>275</v>
      </c>
      <c r="I851" s="300"/>
      <c r="J851" s="312"/>
    </row>
    <row r="852" spans="1:10" x14ac:dyDescent="0.25">
      <c r="A852" s="303"/>
      <c r="B852" s="305"/>
      <c r="C852" s="305"/>
      <c r="D852" s="361"/>
      <c r="E852" s="350"/>
      <c r="F852" s="350"/>
      <c r="G852" s="267" t="s">
        <v>41</v>
      </c>
      <c r="H852" s="269" t="e">
        <f>NA()</f>
        <v>#N/A</v>
      </c>
      <c r="I852" s="300"/>
      <c r="J852" s="312"/>
    </row>
    <row r="853" spans="1:10" x14ac:dyDescent="0.25">
      <c r="A853" s="303"/>
      <c r="B853" s="305"/>
      <c r="C853" s="305"/>
      <c r="D853" s="361"/>
      <c r="E853" s="284">
        <f>F848+1</f>
        <v>43094</v>
      </c>
      <c r="F853" s="284">
        <v>43099</v>
      </c>
      <c r="G853" s="162" t="s">
        <v>154</v>
      </c>
      <c r="H853" s="68" t="e">
        <v>#N/A</v>
      </c>
      <c r="I853" s="300"/>
      <c r="J853" s="312"/>
    </row>
    <row r="854" spans="1:10" x14ac:dyDescent="0.25">
      <c r="A854" s="303"/>
      <c r="B854" s="305"/>
      <c r="C854" s="305"/>
      <c r="D854" s="361"/>
      <c r="E854" s="285"/>
      <c r="F854" s="285"/>
      <c r="G854" s="7" t="s">
        <v>153</v>
      </c>
      <c r="H854" s="68" t="e">
        <v>#N/A</v>
      </c>
      <c r="I854" s="300"/>
      <c r="J854" s="312"/>
    </row>
    <row r="855" spans="1:10" x14ac:dyDescent="0.25">
      <c r="A855" s="303"/>
      <c r="B855" s="305"/>
      <c r="C855" s="305"/>
      <c r="D855" s="361"/>
      <c r="E855" s="285"/>
      <c r="F855" s="285"/>
      <c r="G855" s="266" t="s">
        <v>40</v>
      </c>
      <c r="H855" s="68">
        <f>H845</f>
        <v>185</v>
      </c>
      <c r="I855" s="300"/>
      <c r="J855" s="312"/>
    </row>
    <row r="856" spans="1:10" x14ac:dyDescent="0.25">
      <c r="A856" s="303"/>
      <c r="B856" s="305"/>
      <c r="C856" s="305"/>
      <c r="D856" s="361"/>
      <c r="E856" s="285"/>
      <c r="F856" s="285"/>
      <c r="G856" s="266" t="s">
        <v>39</v>
      </c>
      <c r="H856" s="68">
        <f t="shared" ref="H856" si="199">H855+40</f>
        <v>225</v>
      </c>
      <c r="I856" s="300"/>
      <c r="J856" s="312"/>
    </row>
    <row r="857" spans="1:10" x14ac:dyDescent="0.25">
      <c r="A857" s="303"/>
      <c r="B857" s="305"/>
      <c r="C857" s="305"/>
      <c r="D857" s="361"/>
      <c r="E857" s="350"/>
      <c r="F857" s="350"/>
      <c r="G857" s="267" t="s">
        <v>41</v>
      </c>
      <c r="H857" s="269" t="e">
        <f>NA()</f>
        <v>#N/A</v>
      </c>
      <c r="I857" s="300"/>
      <c r="J857" s="312"/>
    </row>
    <row r="858" spans="1:10" x14ac:dyDescent="0.25">
      <c r="A858" s="303"/>
      <c r="B858" s="305"/>
      <c r="C858" s="305"/>
      <c r="D858" s="361"/>
      <c r="E858" s="284">
        <f>F853+1</f>
        <v>43100</v>
      </c>
      <c r="F858" s="284">
        <v>43100</v>
      </c>
      <c r="G858" s="162" t="s">
        <v>154</v>
      </c>
      <c r="H858" s="68" t="e">
        <v>#N/A</v>
      </c>
      <c r="I858" s="300"/>
      <c r="J858" s="312"/>
    </row>
    <row r="859" spans="1:10" x14ac:dyDescent="0.25">
      <c r="A859" s="303"/>
      <c r="B859" s="305"/>
      <c r="C859" s="305"/>
      <c r="D859" s="361"/>
      <c r="E859" s="285"/>
      <c r="F859" s="285"/>
      <c r="G859" s="7" t="s">
        <v>153</v>
      </c>
      <c r="H859" s="68" t="e">
        <v>#N/A</v>
      </c>
      <c r="I859" s="300"/>
      <c r="J859" s="312"/>
    </row>
    <row r="860" spans="1:10" x14ac:dyDescent="0.25">
      <c r="A860" s="303"/>
      <c r="B860" s="305"/>
      <c r="C860" s="305"/>
      <c r="D860" s="361"/>
      <c r="E860" s="285"/>
      <c r="F860" s="285"/>
      <c r="G860" s="266" t="s">
        <v>40</v>
      </c>
      <c r="H860" s="68">
        <f>H855+50</f>
        <v>235</v>
      </c>
      <c r="I860" s="300"/>
      <c r="J860" s="312"/>
    </row>
    <row r="861" spans="1:10" x14ac:dyDescent="0.25">
      <c r="A861" s="303"/>
      <c r="B861" s="305"/>
      <c r="C861" s="305"/>
      <c r="D861" s="361"/>
      <c r="E861" s="285"/>
      <c r="F861" s="285"/>
      <c r="G861" s="266" t="s">
        <v>39</v>
      </c>
      <c r="H861" s="68">
        <f t="shared" ref="H861" si="200">H860+40</f>
        <v>275</v>
      </c>
      <c r="I861" s="300"/>
      <c r="J861" s="312"/>
    </row>
    <row r="862" spans="1:10" x14ac:dyDescent="0.25">
      <c r="A862" s="303"/>
      <c r="B862" s="305"/>
      <c r="C862" s="305"/>
      <c r="D862" s="361"/>
      <c r="E862" s="350"/>
      <c r="F862" s="350"/>
      <c r="G862" s="267" t="s">
        <v>41</v>
      </c>
      <c r="H862" s="269" t="e">
        <f>NA()</f>
        <v>#N/A</v>
      </c>
      <c r="I862" s="300"/>
      <c r="J862" s="312"/>
    </row>
    <row r="863" spans="1:10" x14ac:dyDescent="0.25">
      <c r="A863" s="303"/>
      <c r="B863" s="305"/>
      <c r="C863" s="305"/>
      <c r="D863" s="361"/>
      <c r="E863" s="284">
        <f>F858+1</f>
        <v>43101</v>
      </c>
      <c r="F863" s="284">
        <v>43102</v>
      </c>
      <c r="G863" s="162" t="s">
        <v>154</v>
      </c>
      <c r="H863" s="68" t="e">
        <v>#N/A</v>
      </c>
      <c r="I863" s="300"/>
      <c r="J863" s="312"/>
    </row>
    <row r="864" spans="1:10" x14ac:dyDescent="0.25">
      <c r="A864" s="303"/>
      <c r="B864" s="305"/>
      <c r="C864" s="305"/>
      <c r="D864" s="361"/>
      <c r="E864" s="285"/>
      <c r="F864" s="285"/>
      <c r="G864" s="7" t="s">
        <v>153</v>
      </c>
      <c r="H864" s="68" t="e">
        <v>#N/A</v>
      </c>
      <c r="I864" s="300"/>
      <c r="J864" s="312"/>
    </row>
    <row r="865" spans="1:10" x14ac:dyDescent="0.25">
      <c r="A865" s="303"/>
      <c r="B865" s="305"/>
      <c r="C865" s="305"/>
      <c r="D865" s="361"/>
      <c r="E865" s="285"/>
      <c r="F865" s="285"/>
      <c r="G865" s="266" t="s">
        <v>40</v>
      </c>
      <c r="H865" s="68">
        <f>H855</f>
        <v>185</v>
      </c>
      <c r="I865" s="300"/>
      <c r="J865" s="312"/>
    </row>
    <row r="866" spans="1:10" x14ac:dyDescent="0.25">
      <c r="A866" s="303"/>
      <c r="B866" s="305"/>
      <c r="C866" s="305"/>
      <c r="D866" s="361"/>
      <c r="E866" s="285"/>
      <c r="F866" s="285"/>
      <c r="G866" s="266" t="s">
        <v>39</v>
      </c>
      <c r="H866" s="68">
        <f t="shared" ref="H866" si="201">H865+40</f>
        <v>225</v>
      </c>
      <c r="I866" s="300"/>
      <c r="J866" s="312"/>
    </row>
    <row r="867" spans="1:10" x14ac:dyDescent="0.25">
      <c r="A867" s="303"/>
      <c r="B867" s="305"/>
      <c r="C867" s="305"/>
      <c r="D867" s="361"/>
      <c r="E867" s="350"/>
      <c r="F867" s="350"/>
      <c r="G867" s="267" t="s">
        <v>41</v>
      </c>
      <c r="H867" s="269" t="e">
        <f>NA()</f>
        <v>#N/A</v>
      </c>
      <c r="I867" s="300"/>
      <c r="J867" s="312"/>
    </row>
    <row r="868" spans="1:10" x14ac:dyDescent="0.25">
      <c r="A868" s="303"/>
      <c r="B868" s="305"/>
      <c r="C868" s="305"/>
      <c r="D868" s="361"/>
      <c r="E868" s="284">
        <f>F863+1</f>
        <v>43103</v>
      </c>
      <c r="F868" s="284">
        <v>43131</v>
      </c>
      <c r="G868" s="162" t="s">
        <v>154</v>
      </c>
      <c r="H868" s="68" t="e">
        <v>#N/A</v>
      </c>
      <c r="I868" s="300"/>
      <c r="J868" s="312"/>
    </row>
    <row r="869" spans="1:10" x14ac:dyDescent="0.25">
      <c r="A869" s="303"/>
      <c r="B869" s="305"/>
      <c r="C869" s="305"/>
      <c r="D869" s="361"/>
      <c r="E869" s="285"/>
      <c r="F869" s="285"/>
      <c r="G869" s="7" t="s">
        <v>153</v>
      </c>
      <c r="H869" s="68" t="e">
        <v>#N/A</v>
      </c>
      <c r="I869" s="300"/>
      <c r="J869" s="312"/>
    </row>
    <row r="870" spans="1:10" x14ac:dyDescent="0.25">
      <c r="A870" s="303"/>
      <c r="B870" s="305"/>
      <c r="C870" s="305"/>
      <c r="D870" s="361"/>
      <c r="E870" s="285"/>
      <c r="F870" s="285"/>
      <c r="G870" s="266" t="s">
        <v>40</v>
      </c>
      <c r="H870" s="68">
        <v>145</v>
      </c>
      <c r="I870" s="300"/>
      <c r="J870" s="312"/>
    </row>
    <row r="871" spans="1:10" x14ac:dyDescent="0.25">
      <c r="A871" s="303"/>
      <c r="B871" s="305"/>
      <c r="C871" s="305"/>
      <c r="D871" s="361"/>
      <c r="E871" s="285"/>
      <c r="F871" s="285"/>
      <c r="G871" s="266" t="s">
        <v>39</v>
      </c>
      <c r="H871" s="68">
        <f t="shared" ref="H871" si="202">H870+40</f>
        <v>185</v>
      </c>
      <c r="I871" s="300"/>
      <c r="J871" s="312"/>
    </row>
    <row r="872" spans="1:10" x14ac:dyDescent="0.25">
      <c r="A872" s="303"/>
      <c r="B872" s="305"/>
      <c r="C872" s="305"/>
      <c r="D872" s="361"/>
      <c r="E872" s="350"/>
      <c r="F872" s="350"/>
      <c r="G872" s="267" t="s">
        <v>41</v>
      </c>
      <c r="H872" s="269" t="e">
        <f>NA()</f>
        <v>#N/A</v>
      </c>
      <c r="I872" s="300"/>
      <c r="J872" s="312"/>
    </row>
    <row r="873" spans="1:10" x14ac:dyDescent="0.25">
      <c r="A873" s="303"/>
      <c r="B873" s="305"/>
      <c r="C873" s="305"/>
      <c r="D873" s="361"/>
      <c r="E873" s="284">
        <f>F868+1</f>
        <v>43132</v>
      </c>
      <c r="F873" s="284">
        <v>43190</v>
      </c>
      <c r="G873" s="162" t="s">
        <v>154</v>
      </c>
      <c r="H873" s="68" t="e">
        <v>#N/A</v>
      </c>
      <c r="I873" s="300"/>
      <c r="J873" s="312"/>
    </row>
    <row r="874" spans="1:10" x14ac:dyDescent="0.25">
      <c r="A874" s="303"/>
      <c r="B874" s="305"/>
      <c r="C874" s="305"/>
      <c r="D874" s="361"/>
      <c r="E874" s="285"/>
      <c r="F874" s="285"/>
      <c r="G874" s="7" t="s">
        <v>153</v>
      </c>
      <c r="H874" s="68" t="e">
        <v>#N/A</v>
      </c>
      <c r="I874" s="300"/>
      <c r="J874" s="312"/>
    </row>
    <row r="875" spans="1:10" x14ac:dyDescent="0.25">
      <c r="A875" s="303"/>
      <c r="B875" s="305"/>
      <c r="C875" s="305"/>
      <c r="D875" s="361"/>
      <c r="E875" s="285"/>
      <c r="F875" s="285"/>
      <c r="G875" s="266" t="s">
        <v>40</v>
      </c>
      <c r="H875" s="68">
        <v>153</v>
      </c>
      <c r="I875" s="300"/>
      <c r="J875" s="312"/>
    </row>
    <row r="876" spans="1:10" x14ac:dyDescent="0.25">
      <c r="A876" s="303"/>
      <c r="B876" s="305"/>
      <c r="C876" s="305"/>
      <c r="D876" s="361"/>
      <c r="E876" s="285"/>
      <c r="F876" s="285"/>
      <c r="G876" s="266" t="s">
        <v>39</v>
      </c>
      <c r="H876" s="68">
        <f t="shared" ref="H876" si="203">H875+40</f>
        <v>193</v>
      </c>
      <c r="I876" s="300"/>
      <c r="J876" s="312"/>
    </row>
    <row r="877" spans="1:10" x14ac:dyDescent="0.25">
      <c r="A877" s="303"/>
      <c r="B877" s="305"/>
      <c r="C877" s="305"/>
      <c r="D877" s="361"/>
      <c r="E877" s="350"/>
      <c r="F877" s="350"/>
      <c r="G877" s="267" t="s">
        <v>41</v>
      </c>
      <c r="H877" s="269" t="e">
        <f>NA()</f>
        <v>#N/A</v>
      </c>
      <c r="I877" s="300"/>
      <c r="J877" s="312"/>
    </row>
    <row r="878" spans="1:10" x14ac:dyDescent="0.25">
      <c r="A878" s="303"/>
      <c r="B878" s="305"/>
      <c r="C878" s="305"/>
      <c r="D878" s="361"/>
      <c r="E878" s="284">
        <f>F873+1</f>
        <v>43191</v>
      </c>
      <c r="F878" s="284">
        <v>43220</v>
      </c>
      <c r="G878" s="162" t="s">
        <v>154</v>
      </c>
      <c r="H878" s="68" t="e">
        <v>#N/A</v>
      </c>
      <c r="I878" s="300"/>
      <c r="J878" s="312"/>
    </row>
    <row r="879" spans="1:10" x14ac:dyDescent="0.25">
      <c r="A879" s="303"/>
      <c r="B879" s="305"/>
      <c r="C879" s="305"/>
      <c r="D879" s="361"/>
      <c r="E879" s="285"/>
      <c r="F879" s="285"/>
      <c r="G879" s="7" t="s">
        <v>153</v>
      </c>
      <c r="H879" s="68" t="e">
        <v>#N/A</v>
      </c>
      <c r="I879" s="300"/>
      <c r="J879" s="312"/>
    </row>
    <row r="880" spans="1:10" x14ac:dyDescent="0.25">
      <c r="A880" s="303"/>
      <c r="B880" s="305"/>
      <c r="C880" s="305"/>
      <c r="D880" s="361"/>
      <c r="E880" s="285"/>
      <c r="F880" s="285"/>
      <c r="G880" s="266" t="s">
        <v>40</v>
      </c>
      <c r="H880" s="68">
        <v>125</v>
      </c>
      <c r="I880" s="300"/>
      <c r="J880" s="312"/>
    </row>
    <row r="881" spans="1:10" x14ac:dyDescent="0.25">
      <c r="A881" s="303"/>
      <c r="B881" s="305"/>
      <c r="C881" s="305"/>
      <c r="D881" s="361"/>
      <c r="E881" s="285"/>
      <c r="F881" s="285"/>
      <c r="G881" s="266" t="s">
        <v>39</v>
      </c>
      <c r="H881" s="68">
        <f t="shared" ref="H881" si="204">H880+40</f>
        <v>165</v>
      </c>
      <c r="I881" s="300"/>
      <c r="J881" s="312"/>
    </row>
    <row r="882" spans="1:10" ht="15.75" thickBot="1" x14ac:dyDescent="0.3">
      <c r="A882" s="303"/>
      <c r="B882" s="305"/>
      <c r="C882" s="305"/>
      <c r="D882" s="361"/>
      <c r="E882" s="287"/>
      <c r="F882" s="287"/>
      <c r="G882" s="267" t="s">
        <v>41</v>
      </c>
      <c r="H882" s="269" t="e">
        <f>NA()</f>
        <v>#N/A</v>
      </c>
      <c r="I882" s="300"/>
      <c r="J882" s="312"/>
    </row>
    <row r="883" spans="1:10" x14ac:dyDescent="0.25">
      <c r="A883" s="398" t="s">
        <v>271</v>
      </c>
      <c r="B883" s="400" t="s">
        <v>37</v>
      </c>
      <c r="C883" s="400" t="s">
        <v>191</v>
      </c>
      <c r="D883" s="359" t="s">
        <v>38</v>
      </c>
      <c r="E883" s="294">
        <v>43040</v>
      </c>
      <c r="F883" s="294">
        <v>43090</v>
      </c>
      <c r="G883" s="160" t="s">
        <v>154</v>
      </c>
      <c r="H883" s="157">
        <v>0</v>
      </c>
      <c r="I883" s="309"/>
      <c r="J883" s="396" t="s">
        <v>385</v>
      </c>
    </row>
    <row r="884" spans="1:10" x14ac:dyDescent="0.25">
      <c r="A884" s="303"/>
      <c r="B884" s="305"/>
      <c r="C884" s="305"/>
      <c r="D884" s="360"/>
      <c r="E884" s="285"/>
      <c r="F884" s="285"/>
      <c r="G884" s="7" t="s">
        <v>153</v>
      </c>
      <c r="H884" s="68" t="e">
        <v>#N/A</v>
      </c>
      <c r="I884" s="300"/>
      <c r="J884" s="312"/>
    </row>
    <row r="885" spans="1:10" x14ac:dyDescent="0.25">
      <c r="A885" s="303"/>
      <c r="B885" s="305"/>
      <c r="C885" s="305"/>
      <c r="D885" s="361"/>
      <c r="E885" s="285"/>
      <c r="F885" s="285"/>
      <c r="G885" s="266" t="s">
        <v>40</v>
      </c>
      <c r="H885" s="68">
        <v>65</v>
      </c>
      <c r="I885" s="300"/>
      <c r="J885" s="312"/>
    </row>
    <row r="886" spans="1:10" x14ac:dyDescent="0.25">
      <c r="A886" s="303"/>
      <c r="B886" s="305"/>
      <c r="C886" s="305"/>
      <c r="D886" s="361"/>
      <c r="E886" s="285"/>
      <c r="F886" s="285"/>
      <c r="G886" s="266" t="s">
        <v>39</v>
      </c>
      <c r="H886" s="68">
        <f>H885+35</f>
        <v>100</v>
      </c>
      <c r="I886" s="300"/>
      <c r="J886" s="312"/>
    </row>
    <row r="887" spans="1:10" ht="15.75" thickBot="1" x14ac:dyDescent="0.3">
      <c r="A887" s="303"/>
      <c r="B887" s="305"/>
      <c r="C887" s="305"/>
      <c r="D887" s="361"/>
      <c r="E887" s="350"/>
      <c r="F887" s="350"/>
      <c r="G887" s="267" t="s">
        <v>41</v>
      </c>
      <c r="H887" s="269">
        <f>H885*0.95</f>
        <v>61.75</v>
      </c>
      <c r="I887" s="300"/>
      <c r="J887" s="312"/>
    </row>
    <row r="888" spans="1:10" x14ac:dyDescent="0.25">
      <c r="A888" s="303"/>
      <c r="B888" s="305"/>
      <c r="C888" s="305"/>
      <c r="D888" s="361"/>
      <c r="E888" s="284">
        <f>F883+1</f>
        <v>43091</v>
      </c>
      <c r="F888" s="284">
        <v>43092</v>
      </c>
      <c r="G888" s="162" t="s">
        <v>154</v>
      </c>
      <c r="H888" s="157">
        <f>H890/2</f>
        <v>70</v>
      </c>
      <c r="I888" s="300"/>
      <c r="J888" s="312"/>
    </row>
    <row r="889" spans="1:10" x14ac:dyDescent="0.25">
      <c r="A889" s="303"/>
      <c r="B889" s="305"/>
      <c r="C889" s="305"/>
      <c r="D889" s="361"/>
      <c r="E889" s="285"/>
      <c r="F889" s="285"/>
      <c r="G889" s="7" t="s">
        <v>153</v>
      </c>
      <c r="H889" s="68" t="e">
        <v>#N/A</v>
      </c>
      <c r="I889" s="300"/>
      <c r="J889" s="312"/>
    </row>
    <row r="890" spans="1:10" x14ac:dyDescent="0.25">
      <c r="A890" s="303"/>
      <c r="B890" s="305"/>
      <c r="C890" s="305"/>
      <c r="D890" s="361"/>
      <c r="E890" s="285"/>
      <c r="F890" s="285"/>
      <c r="G890" s="266" t="s">
        <v>40</v>
      </c>
      <c r="H890" s="68">
        <v>140</v>
      </c>
      <c r="I890" s="300"/>
      <c r="J890" s="312"/>
    </row>
    <row r="891" spans="1:10" x14ac:dyDescent="0.25">
      <c r="A891" s="303"/>
      <c r="B891" s="305"/>
      <c r="C891" s="305"/>
      <c r="D891" s="361"/>
      <c r="E891" s="285"/>
      <c r="F891" s="285"/>
      <c r="G891" s="266" t="s">
        <v>39</v>
      </c>
      <c r="H891" s="68">
        <f>H890+35</f>
        <v>175</v>
      </c>
      <c r="I891" s="300"/>
      <c r="J891" s="312"/>
    </row>
    <row r="892" spans="1:10" ht="15.75" thickBot="1" x14ac:dyDescent="0.3">
      <c r="A892" s="303"/>
      <c r="B892" s="305"/>
      <c r="C892" s="305"/>
      <c r="D892" s="361"/>
      <c r="E892" s="350"/>
      <c r="F892" s="350"/>
      <c r="G892" s="267" t="s">
        <v>41</v>
      </c>
      <c r="H892" s="269">
        <f>H890*0.95</f>
        <v>133</v>
      </c>
      <c r="I892" s="300"/>
      <c r="J892" s="312"/>
    </row>
    <row r="893" spans="1:10" x14ac:dyDescent="0.25">
      <c r="A893" s="303"/>
      <c r="B893" s="305"/>
      <c r="C893" s="305"/>
      <c r="D893" s="361"/>
      <c r="E893" s="284">
        <f>F888+1</f>
        <v>43093</v>
      </c>
      <c r="F893" s="284">
        <v>43093</v>
      </c>
      <c r="G893" s="162" t="s">
        <v>154</v>
      </c>
      <c r="H893" s="157">
        <f>H895/2</f>
        <v>95</v>
      </c>
      <c r="I893" s="300"/>
      <c r="J893" s="312"/>
    </row>
    <row r="894" spans="1:10" x14ac:dyDescent="0.25">
      <c r="A894" s="303"/>
      <c r="B894" s="305"/>
      <c r="C894" s="305"/>
      <c r="D894" s="361"/>
      <c r="E894" s="285"/>
      <c r="F894" s="285"/>
      <c r="G894" s="7" t="s">
        <v>153</v>
      </c>
      <c r="H894" s="68" t="e">
        <v>#N/A</v>
      </c>
      <c r="I894" s="300"/>
      <c r="J894" s="312"/>
    </row>
    <row r="895" spans="1:10" x14ac:dyDescent="0.25">
      <c r="A895" s="303"/>
      <c r="B895" s="305"/>
      <c r="C895" s="305"/>
      <c r="D895" s="361"/>
      <c r="E895" s="285"/>
      <c r="F895" s="285"/>
      <c r="G895" s="266" t="s">
        <v>40</v>
      </c>
      <c r="H895" s="68">
        <f>H890+50</f>
        <v>190</v>
      </c>
      <c r="I895" s="300"/>
      <c r="J895" s="312"/>
    </row>
    <row r="896" spans="1:10" x14ac:dyDescent="0.25">
      <c r="A896" s="303"/>
      <c r="B896" s="305"/>
      <c r="C896" s="305"/>
      <c r="D896" s="361"/>
      <c r="E896" s="285"/>
      <c r="F896" s="285"/>
      <c r="G896" s="266" t="s">
        <v>39</v>
      </c>
      <c r="H896" s="68">
        <f>H895+35</f>
        <v>225</v>
      </c>
      <c r="I896" s="300"/>
      <c r="J896" s="312"/>
    </row>
    <row r="897" spans="1:10" ht="15.75" thickBot="1" x14ac:dyDescent="0.3">
      <c r="A897" s="303"/>
      <c r="B897" s="305"/>
      <c r="C897" s="305"/>
      <c r="D897" s="361"/>
      <c r="E897" s="350"/>
      <c r="F897" s="350"/>
      <c r="G897" s="267" t="s">
        <v>41</v>
      </c>
      <c r="H897" s="269">
        <f>H895*0.95</f>
        <v>180.5</v>
      </c>
      <c r="I897" s="300"/>
      <c r="J897" s="312"/>
    </row>
    <row r="898" spans="1:10" x14ac:dyDescent="0.25">
      <c r="A898" s="303"/>
      <c r="B898" s="305"/>
      <c r="C898" s="305"/>
      <c r="D898" s="361"/>
      <c r="E898" s="284">
        <f>F893+1</f>
        <v>43094</v>
      </c>
      <c r="F898" s="284">
        <v>43099</v>
      </c>
      <c r="G898" s="162" t="s">
        <v>154</v>
      </c>
      <c r="H898" s="157">
        <f>H900/2</f>
        <v>70</v>
      </c>
      <c r="I898" s="300"/>
      <c r="J898" s="312"/>
    </row>
    <row r="899" spans="1:10" x14ac:dyDescent="0.25">
      <c r="A899" s="303"/>
      <c r="B899" s="305"/>
      <c r="C899" s="305"/>
      <c r="D899" s="361"/>
      <c r="E899" s="285"/>
      <c r="F899" s="285"/>
      <c r="G899" s="7" t="s">
        <v>153</v>
      </c>
      <c r="H899" s="68" t="e">
        <v>#N/A</v>
      </c>
      <c r="I899" s="300"/>
      <c r="J899" s="312"/>
    </row>
    <row r="900" spans="1:10" x14ac:dyDescent="0.25">
      <c r="A900" s="303"/>
      <c r="B900" s="305"/>
      <c r="C900" s="305"/>
      <c r="D900" s="361"/>
      <c r="E900" s="285"/>
      <c r="F900" s="285"/>
      <c r="G900" s="266" t="s">
        <v>40</v>
      </c>
      <c r="H900" s="68">
        <v>140</v>
      </c>
      <c r="I900" s="300"/>
      <c r="J900" s="312"/>
    </row>
    <row r="901" spans="1:10" x14ac:dyDescent="0.25">
      <c r="A901" s="303"/>
      <c r="B901" s="305"/>
      <c r="C901" s="305"/>
      <c r="D901" s="361"/>
      <c r="E901" s="285"/>
      <c r="F901" s="285"/>
      <c r="G901" s="266" t="s">
        <v>39</v>
      </c>
      <c r="H901" s="68">
        <f>H900+35</f>
        <v>175</v>
      </c>
      <c r="I901" s="300"/>
      <c r="J901" s="312"/>
    </row>
    <row r="902" spans="1:10" ht="15.75" thickBot="1" x14ac:dyDescent="0.3">
      <c r="A902" s="303"/>
      <c r="B902" s="305"/>
      <c r="C902" s="305"/>
      <c r="D902" s="361"/>
      <c r="E902" s="350"/>
      <c r="F902" s="350"/>
      <c r="G902" s="267" t="s">
        <v>41</v>
      </c>
      <c r="H902" s="269">
        <f>H900*0.95</f>
        <v>133</v>
      </c>
      <c r="I902" s="300"/>
      <c r="J902" s="312"/>
    </row>
    <row r="903" spans="1:10" x14ac:dyDescent="0.25">
      <c r="A903" s="303"/>
      <c r="B903" s="305"/>
      <c r="C903" s="305"/>
      <c r="D903" s="361"/>
      <c r="E903" s="284">
        <f>F898+1</f>
        <v>43100</v>
      </c>
      <c r="F903" s="284">
        <v>43100</v>
      </c>
      <c r="G903" s="162" t="s">
        <v>154</v>
      </c>
      <c r="H903" s="157">
        <f>H905/2</f>
        <v>95.000000000000014</v>
      </c>
      <c r="I903" s="300"/>
      <c r="J903" s="312"/>
    </row>
    <row r="904" spans="1:10" x14ac:dyDescent="0.25">
      <c r="A904" s="303"/>
      <c r="B904" s="305"/>
      <c r="C904" s="305"/>
      <c r="D904" s="361"/>
      <c r="E904" s="285"/>
      <c r="F904" s="285"/>
      <c r="G904" s="7" t="s">
        <v>153</v>
      </c>
      <c r="H904" s="68" t="e">
        <v>#N/A</v>
      </c>
      <c r="I904" s="300"/>
      <c r="J904" s="312"/>
    </row>
    <row r="905" spans="1:10" x14ac:dyDescent="0.25">
      <c r="A905" s="303"/>
      <c r="B905" s="305"/>
      <c r="C905" s="305"/>
      <c r="D905" s="361"/>
      <c r="E905" s="285"/>
      <c r="F905" s="285"/>
      <c r="G905" s="266" t="s">
        <v>40</v>
      </c>
      <c r="H905" s="68">
        <v>190.00000000000003</v>
      </c>
      <c r="I905" s="300"/>
      <c r="J905" s="312"/>
    </row>
    <row r="906" spans="1:10" x14ac:dyDescent="0.25">
      <c r="A906" s="303"/>
      <c r="B906" s="305"/>
      <c r="C906" s="305"/>
      <c r="D906" s="361"/>
      <c r="E906" s="285"/>
      <c r="F906" s="285"/>
      <c r="G906" s="266" t="s">
        <v>39</v>
      </c>
      <c r="H906" s="68">
        <f>H905+35</f>
        <v>225.00000000000003</v>
      </c>
      <c r="I906" s="300"/>
      <c r="J906" s="312"/>
    </row>
    <row r="907" spans="1:10" ht="15.75" thickBot="1" x14ac:dyDescent="0.3">
      <c r="A907" s="303"/>
      <c r="B907" s="305"/>
      <c r="C907" s="305"/>
      <c r="D907" s="361"/>
      <c r="E907" s="350"/>
      <c r="F907" s="350"/>
      <c r="G907" s="267" t="s">
        <v>41</v>
      </c>
      <c r="H907" s="269">
        <f>H905*0.95</f>
        <v>180.50000000000003</v>
      </c>
      <c r="I907" s="300"/>
      <c r="J907" s="312"/>
    </row>
    <row r="908" spans="1:10" x14ac:dyDescent="0.25">
      <c r="A908" s="303"/>
      <c r="B908" s="305"/>
      <c r="C908" s="305"/>
      <c r="D908" s="361"/>
      <c r="E908" s="284">
        <f>F903+1</f>
        <v>43101</v>
      </c>
      <c r="F908" s="284">
        <v>43102</v>
      </c>
      <c r="G908" s="162" t="s">
        <v>154</v>
      </c>
      <c r="H908" s="157">
        <v>70</v>
      </c>
      <c r="I908" s="300"/>
      <c r="J908" s="312"/>
    </row>
    <row r="909" spans="1:10" x14ac:dyDescent="0.25">
      <c r="A909" s="303"/>
      <c r="B909" s="305"/>
      <c r="C909" s="305"/>
      <c r="D909" s="361"/>
      <c r="E909" s="285"/>
      <c r="F909" s="285"/>
      <c r="G909" s="7" t="s">
        <v>153</v>
      </c>
      <c r="H909" s="68" t="e">
        <v>#N/A</v>
      </c>
      <c r="I909" s="300"/>
      <c r="J909" s="312"/>
    </row>
    <row r="910" spans="1:10" x14ac:dyDescent="0.25">
      <c r="A910" s="303"/>
      <c r="B910" s="305"/>
      <c r="C910" s="305"/>
      <c r="D910" s="361"/>
      <c r="E910" s="285"/>
      <c r="F910" s="285"/>
      <c r="G910" s="266" t="s">
        <v>40</v>
      </c>
      <c r="H910" s="68">
        <v>140</v>
      </c>
      <c r="I910" s="300"/>
      <c r="J910" s="312"/>
    </row>
    <row r="911" spans="1:10" x14ac:dyDescent="0.25">
      <c r="A911" s="303"/>
      <c r="B911" s="305"/>
      <c r="C911" s="305"/>
      <c r="D911" s="361"/>
      <c r="E911" s="285"/>
      <c r="F911" s="285"/>
      <c r="G911" s="266" t="s">
        <v>39</v>
      </c>
      <c r="H911" s="68">
        <f>H910+35</f>
        <v>175</v>
      </c>
      <c r="I911" s="300"/>
      <c r="J911" s="312"/>
    </row>
    <row r="912" spans="1:10" ht="15.75" thickBot="1" x14ac:dyDescent="0.3">
      <c r="A912" s="303"/>
      <c r="B912" s="305"/>
      <c r="C912" s="305"/>
      <c r="D912" s="361"/>
      <c r="E912" s="350"/>
      <c r="F912" s="350"/>
      <c r="G912" s="267" t="s">
        <v>41</v>
      </c>
      <c r="H912" s="269">
        <f>H910*0.95</f>
        <v>133</v>
      </c>
      <c r="I912" s="300"/>
      <c r="J912" s="312"/>
    </row>
    <row r="913" spans="1:10" x14ac:dyDescent="0.25">
      <c r="A913" s="303"/>
      <c r="B913" s="305"/>
      <c r="C913" s="305"/>
      <c r="D913" s="361"/>
      <c r="E913" s="284">
        <f>F908+1</f>
        <v>43103</v>
      </c>
      <c r="F913" s="284">
        <v>43131</v>
      </c>
      <c r="G913" s="162" t="s">
        <v>154</v>
      </c>
      <c r="H913" s="157">
        <f>H915/2</f>
        <v>50</v>
      </c>
      <c r="I913" s="300"/>
      <c r="J913" s="312"/>
    </row>
    <row r="914" spans="1:10" x14ac:dyDescent="0.25">
      <c r="A914" s="303"/>
      <c r="B914" s="305"/>
      <c r="C914" s="305"/>
      <c r="D914" s="361"/>
      <c r="E914" s="285"/>
      <c r="F914" s="285"/>
      <c r="G914" s="7" t="s">
        <v>153</v>
      </c>
      <c r="H914" s="68" t="e">
        <v>#N/A</v>
      </c>
      <c r="I914" s="300"/>
      <c r="J914" s="312"/>
    </row>
    <row r="915" spans="1:10" x14ac:dyDescent="0.25">
      <c r="A915" s="303"/>
      <c r="B915" s="305"/>
      <c r="C915" s="305"/>
      <c r="D915" s="361"/>
      <c r="E915" s="285"/>
      <c r="F915" s="285"/>
      <c r="G915" s="266" t="s">
        <v>40</v>
      </c>
      <c r="H915" s="68">
        <v>100</v>
      </c>
      <c r="I915" s="300"/>
      <c r="J915" s="312"/>
    </row>
    <row r="916" spans="1:10" x14ac:dyDescent="0.25">
      <c r="A916" s="303"/>
      <c r="B916" s="305"/>
      <c r="C916" s="305"/>
      <c r="D916" s="361"/>
      <c r="E916" s="285"/>
      <c r="F916" s="285"/>
      <c r="G916" s="266" t="s">
        <v>39</v>
      </c>
      <c r="H916" s="68">
        <f>H915+35</f>
        <v>135</v>
      </c>
      <c r="I916" s="300"/>
      <c r="J916" s="312"/>
    </row>
    <row r="917" spans="1:10" ht="15.75" thickBot="1" x14ac:dyDescent="0.3">
      <c r="A917" s="303"/>
      <c r="B917" s="305"/>
      <c r="C917" s="305"/>
      <c r="D917" s="361"/>
      <c r="E917" s="350"/>
      <c r="F917" s="350"/>
      <c r="G917" s="267" t="s">
        <v>41</v>
      </c>
      <c r="H917" s="269">
        <f>H915*0.95</f>
        <v>95</v>
      </c>
      <c r="I917" s="300"/>
      <c r="J917" s="312"/>
    </row>
    <row r="918" spans="1:10" x14ac:dyDescent="0.25">
      <c r="A918" s="303"/>
      <c r="B918" s="305"/>
      <c r="C918" s="305"/>
      <c r="D918" s="361"/>
      <c r="E918" s="284">
        <f>F913+1</f>
        <v>43132</v>
      </c>
      <c r="F918" s="284">
        <v>43190</v>
      </c>
      <c r="G918" s="162" t="s">
        <v>154</v>
      </c>
      <c r="H918" s="157">
        <f>H920/2</f>
        <v>53</v>
      </c>
      <c r="I918" s="300"/>
      <c r="J918" s="312"/>
    </row>
    <row r="919" spans="1:10" x14ac:dyDescent="0.25">
      <c r="A919" s="303"/>
      <c r="B919" s="305"/>
      <c r="C919" s="305"/>
      <c r="D919" s="361"/>
      <c r="E919" s="285"/>
      <c r="F919" s="285"/>
      <c r="G919" s="7" t="s">
        <v>153</v>
      </c>
      <c r="H919" s="68" t="e">
        <v>#N/A</v>
      </c>
      <c r="I919" s="300"/>
      <c r="J919" s="312"/>
    </row>
    <row r="920" spans="1:10" x14ac:dyDescent="0.25">
      <c r="A920" s="303"/>
      <c r="B920" s="305"/>
      <c r="C920" s="305"/>
      <c r="D920" s="361"/>
      <c r="E920" s="285"/>
      <c r="F920" s="285"/>
      <c r="G920" s="266" t="s">
        <v>40</v>
      </c>
      <c r="H920" s="68">
        <v>106</v>
      </c>
      <c r="I920" s="300"/>
      <c r="J920" s="312"/>
    </row>
    <row r="921" spans="1:10" x14ac:dyDescent="0.25">
      <c r="A921" s="303"/>
      <c r="B921" s="305"/>
      <c r="C921" s="305"/>
      <c r="D921" s="361"/>
      <c r="E921" s="285"/>
      <c r="F921" s="285"/>
      <c r="G921" s="266" t="s">
        <v>39</v>
      </c>
      <c r="H921" s="68">
        <f>H920+35</f>
        <v>141</v>
      </c>
      <c r="I921" s="300"/>
      <c r="J921" s="312"/>
    </row>
    <row r="922" spans="1:10" ht="15.75" thickBot="1" x14ac:dyDescent="0.3">
      <c r="A922" s="303"/>
      <c r="B922" s="305"/>
      <c r="C922" s="305"/>
      <c r="D922" s="361"/>
      <c r="E922" s="350"/>
      <c r="F922" s="350"/>
      <c r="G922" s="267" t="s">
        <v>41</v>
      </c>
      <c r="H922" s="269">
        <f>H920*0.95</f>
        <v>100.69999999999999</v>
      </c>
      <c r="I922" s="300"/>
      <c r="J922" s="312"/>
    </row>
    <row r="923" spans="1:10" x14ac:dyDescent="0.25">
      <c r="A923" s="303"/>
      <c r="B923" s="305"/>
      <c r="C923" s="305"/>
      <c r="D923" s="361"/>
      <c r="E923" s="284">
        <f>F918+1</f>
        <v>43191</v>
      </c>
      <c r="F923" s="284">
        <v>43220</v>
      </c>
      <c r="G923" s="162" t="s">
        <v>154</v>
      </c>
      <c r="H923" s="157">
        <v>0</v>
      </c>
      <c r="I923" s="300"/>
      <c r="J923" s="312"/>
    </row>
    <row r="924" spans="1:10" x14ac:dyDescent="0.25">
      <c r="A924" s="303"/>
      <c r="B924" s="305"/>
      <c r="C924" s="305"/>
      <c r="D924" s="361"/>
      <c r="E924" s="285"/>
      <c r="F924" s="285"/>
      <c r="G924" s="7" t="s">
        <v>153</v>
      </c>
      <c r="H924" s="68" t="e">
        <v>#N/A</v>
      </c>
      <c r="I924" s="300"/>
      <c r="J924" s="312"/>
    </row>
    <row r="925" spans="1:10" x14ac:dyDescent="0.25">
      <c r="A925" s="303"/>
      <c r="B925" s="305"/>
      <c r="C925" s="305"/>
      <c r="D925" s="361"/>
      <c r="E925" s="285"/>
      <c r="F925" s="285"/>
      <c r="G925" s="266" t="s">
        <v>40</v>
      </c>
      <c r="H925" s="68">
        <v>80</v>
      </c>
      <c r="I925" s="300"/>
      <c r="J925" s="312"/>
    </row>
    <row r="926" spans="1:10" x14ac:dyDescent="0.25">
      <c r="A926" s="303"/>
      <c r="B926" s="305"/>
      <c r="C926" s="305"/>
      <c r="D926" s="361"/>
      <c r="E926" s="285"/>
      <c r="F926" s="285"/>
      <c r="G926" s="266" t="s">
        <v>39</v>
      </c>
      <c r="H926" s="68">
        <f>H925+35</f>
        <v>115</v>
      </c>
      <c r="I926" s="300"/>
      <c r="J926" s="312"/>
    </row>
    <row r="927" spans="1:10" ht="15.75" thickBot="1" x14ac:dyDescent="0.3">
      <c r="A927" s="303"/>
      <c r="B927" s="305"/>
      <c r="C927" s="305"/>
      <c r="D927" s="308"/>
      <c r="E927" s="287"/>
      <c r="F927" s="287"/>
      <c r="G927" s="267" t="s">
        <v>41</v>
      </c>
      <c r="H927" s="269">
        <f>H925*0.95</f>
        <v>76</v>
      </c>
      <c r="I927" s="310"/>
      <c r="J927" s="312"/>
    </row>
    <row r="928" spans="1:10" x14ac:dyDescent="0.25">
      <c r="A928" s="303"/>
      <c r="B928" s="305"/>
      <c r="C928" s="305"/>
      <c r="D928" s="359" t="s">
        <v>388</v>
      </c>
      <c r="E928" s="294">
        <v>43040</v>
      </c>
      <c r="F928" s="294">
        <v>43090</v>
      </c>
      <c r="G928" s="160" t="s">
        <v>154</v>
      </c>
      <c r="H928" s="157">
        <v>0</v>
      </c>
      <c r="I928" s="309"/>
      <c r="J928" s="312"/>
    </row>
    <row r="929" spans="1:10" x14ac:dyDescent="0.25">
      <c r="A929" s="303"/>
      <c r="B929" s="305"/>
      <c r="C929" s="305"/>
      <c r="D929" s="360"/>
      <c r="E929" s="285"/>
      <c r="F929" s="285"/>
      <c r="G929" s="7" t="s">
        <v>153</v>
      </c>
      <c r="H929" s="68" t="e">
        <v>#N/A</v>
      </c>
      <c r="I929" s="300"/>
      <c r="J929" s="312"/>
    </row>
    <row r="930" spans="1:10" x14ac:dyDescent="0.25">
      <c r="A930" s="303"/>
      <c r="B930" s="305"/>
      <c r="C930" s="305"/>
      <c r="D930" s="361"/>
      <c r="E930" s="285"/>
      <c r="F930" s="285"/>
      <c r="G930" s="266" t="s">
        <v>40</v>
      </c>
      <c r="H930" s="68">
        <v>75</v>
      </c>
      <c r="I930" s="300"/>
      <c r="J930" s="312"/>
    </row>
    <row r="931" spans="1:10" x14ac:dyDescent="0.25">
      <c r="A931" s="303"/>
      <c r="B931" s="305"/>
      <c r="C931" s="305"/>
      <c r="D931" s="361"/>
      <c r="E931" s="285"/>
      <c r="F931" s="285"/>
      <c r="G931" s="266" t="s">
        <v>39</v>
      </c>
      <c r="H931" s="68">
        <f>H930+35</f>
        <v>110</v>
      </c>
      <c r="I931" s="300"/>
      <c r="J931" s="312"/>
    </row>
    <row r="932" spans="1:10" ht="15.75" thickBot="1" x14ac:dyDescent="0.3">
      <c r="A932" s="303"/>
      <c r="B932" s="305"/>
      <c r="C932" s="305"/>
      <c r="D932" s="361"/>
      <c r="E932" s="350"/>
      <c r="F932" s="350"/>
      <c r="G932" s="267" t="s">
        <v>41</v>
      </c>
      <c r="H932" s="269">
        <f>H930*0.95</f>
        <v>71.25</v>
      </c>
      <c r="I932" s="300"/>
      <c r="J932" s="312"/>
    </row>
    <row r="933" spans="1:10" x14ac:dyDescent="0.25">
      <c r="A933" s="303"/>
      <c r="B933" s="305"/>
      <c r="C933" s="305"/>
      <c r="D933" s="361"/>
      <c r="E933" s="284">
        <f>F928+1</f>
        <v>43091</v>
      </c>
      <c r="F933" s="284">
        <v>43092</v>
      </c>
      <c r="G933" s="162" t="s">
        <v>154</v>
      </c>
      <c r="H933" s="157">
        <f>H935/2</f>
        <v>75</v>
      </c>
      <c r="I933" s="300"/>
      <c r="J933" s="312"/>
    </row>
    <row r="934" spans="1:10" x14ac:dyDescent="0.25">
      <c r="A934" s="303"/>
      <c r="B934" s="305"/>
      <c r="C934" s="305"/>
      <c r="D934" s="361"/>
      <c r="E934" s="285"/>
      <c r="F934" s="285"/>
      <c r="G934" s="7" t="s">
        <v>153</v>
      </c>
      <c r="H934" s="68" t="e">
        <v>#N/A</v>
      </c>
      <c r="I934" s="300"/>
      <c r="J934" s="312"/>
    </row>
    <row r="935" spans="1:10" x14ac:dyDescent="0.25">
      <c r="A935" s="303"/>
      <c r="B935" s="305"/>
      <c r="C935" s="305"/>
      <c r="D935" s="361"/>
      <c r="E935" s="285"/>
      <c r="F935" s="285"/>
      <c r="G935" s="266" t="s">
        <v>40</v>
      </c>
      <c r="H935" s="68">
        <v>150</v>
      </c>
      <c r="I935" s="300"/>
      <c r="J935" s="312"/>
    </row>
    <row r="936" spans="1:10" x14ac:dyDescent="0.25">
      <c r="A936" s="303"/>
      <c r="B936" s="305"/>
      <c r="C936" s="305"/>
      <c r="D936" s="361"/>
      <c r="E936" s="285"/>
      <c r="F936" s="285"/>
      <c r="G936" s="266" t="s">
        <v>39</v>
      </c>
      <c r="H936" s="68">
        <f>H935+35</f>
        <v>185</v>
      </c>
      <c r="I936" s="300"/>
      <c r="J936" s="312"/>
    </row>
    <row r="937" spans="1:10" ht="15.75" thickBot="1" x14ac:dyDescent="0.3">
      <c r="A937" s="303"/>
      <c r="B937" s="305"/>
      <c r="C937" s="305"/>
      <c r="D937" s="361"/>
      <c r="E937" s="350"/>
      <c r="F937" s="350"/>
      <c r="G937" s="267" t="s">
        <v>41</v>
      </c>
      <c r="H937" s="269">
        <f>H935*0.95</f>
        <v>142.5</v>
      </c>
      <c r="I937" s="300"/>
      <c r="J937" s="312"/>
    </row>
    <row r="938" spans="1:10" x14ac:dyDescent="0.25">
      <c r="A938" s="303"/>
      <c r="B938" s="305"/>
      <c r="C938" s="305"/>
      <c r="D938" s="361"/>
      <c r="E938" s="284">
        <f>F933+1</f>
        <v>43093</v>
      </c>
      <c r="F938" s="284">
        <v>43093</v>
      </c>
      <c r="G938" s="162" t="s">
        <v>154</v>
      </c>
      <c r="H938" s="157">
        <f>H940/2</f>
        <v>100</v>
      </c>
      <c r="I938" s="300"/>
      <c r="J938" s="312"/>
    </row>
    <row r="939" spans="1:10" x14ac:dyDescent="0.25">
      <c r="A939" s="303"/>
      <c r="B939" s="305"/>
      <c r="C939" s="305"/>
      <c r="D939" s="361"/>
      <c r="E939" s="285"/>
      <c r="F939" s="285"/>
      <c r="G939" s="7" t="s">
        <v>153</v>
      </c>
      <c r="H939" s="68" t="e">
        <v>#N/A</v>
      </c>
      <c r="I939" s="300"/>
      <c r="J939" s="312"/>
    </row>
    <row r="940" spans="1:10" x14ac:dyDescent="0.25">
      <c r="A940" s="303"/>
      <c r="B940" s="305"/>
      <c r="C940" s="305"/>
      <c r="D940" s="361"/>
      <c r="E940" s="285"/>
      <c r="F940" s="285"/>
      <c r="G940" s="266" t="s">
        <v>40</v>
      </c>
      <c r="H940" s="68">
        <f>H935+50</f>
        <v>200</v>
      </c>
      <c r="I940" s="300"/>
      <c r="J940" s="312"/>
    </row>
    <row r="941" spans="1:10" x14ac:dyDescent="0.25">
      <c r="A941" s="303"/>
      <c r="B941" s="305"/>
      <c r="C941" s="305"/>
      <c r="D941" s="361"/>
      <c r="E941" s="285"/>
      <c r="F941" s="285"/>
      <c r="G941" s="266" t="s">
        <v>39</v>
      </c>
      <c r="H941" s="68">
        <f>H940+35</f>
        <v>235</v>
      </c>
      <c r="I941" s="300"/>
      <c r="J941" s="312"/>
    </row>
    <row r="942" spans="1:10" ht="15.75" thickBot="1" x14ac:dyDescent="0.3">
      <c r="A942" s="303"/>
      <c r="B942" s="305"/>
      <c r="C942" s="305"/>
      <c r="D942" s="361"/>
      <c r="E942" s="350"/>
      <c r="F942" s="350"/>
      <c r="G942" s="267" t="s">
        <v>41</v>
      </c>
      <c r="H942" s="269">
        <f>H940*0.95</f>
        <v>190</v>
      </c>
      <c r="I942" s="300"/>
      <c r="J942" s="312"/>
    </row>
    <row r="943" spans="1:10" x14ac:dyDescent="0.25">
      <c r="A943" s="303"/>
      <c r="B943" s="305"/>
      <c r="C943" s="305"/>
      <c r="D943" s="361"/>
      <c r="E943" s="284">
        <f>F938+1</f>
        <v>43094</v>
      </c>
      <c r="F943" s="284">
        <v>43099</v>
      </c>
      <c r="G943" s="162" t="s">
        <v>154</v>
      </c>
      <c r="H943" s="157">
        <f>H945/2</f>
        <v>75</v>
      </c>
      <c r="I943" s="300"/>
      <c r="J943" s="312"/>
    </row>
    <row r="944" spans="1:10" x14ac:dyDescent="0.25">
      <c r="A944" s="303"/>
      <c r="B944" s="305"/>
      <c r="C944" s="305"/>
      <c r="D944" s="361"/>
      <c r="E944" s="285"/>
      <c r="F944" s="285"/>
      <c r="G944" s="7" t="s">
        <v>153</v>
      </c>
      <c r="H944" s="68" t="e">
        <v>#N/A</v>
      </c>
      <c r="I944" s="300"/>
      <c r="J944" s="312"/>
    </row>
    <row r="945" spans="1:10" x14ac:dyDescent="0.25">
      <c r="A945" s="303"/>
      <c r="B945" s="305"/>
      <c r="C945" s="305"/>
      <c r="D945" s="361"/>
      <c r="E945" s="285"/>
      <c r="F945" s="285"/>
      <c r="G945" s="266" t="s">
        <v>40</v>
      </c>
      <c r="H945" s="68">
        <f>H935</f>
        <v>150</v>
      </c>
      <c r="I945" s="300"/>
      <c r="J945" s="312"/>
    </row>
    <row r="946" spans="1:10" x14ac:dyDescent="0.25">
      <c r="A946" s="303"/>
      <c r="B946" s="305"/>
      <c r="C946" s="305"/>
      <c r="D946" s="361"/>
      <c r="E946" s="285"/>
      <c r="F946" s="285"/>
      <c r="G946" s="266" t="s">
        <v>39</v>
      </c>
      <c r="H946" s="68">
        <f>H945+35</f>
        <v>185</v>
      </c>
      <c r="I946" s="300"/>
      <c r="J946" s="312"/>
    </row>
    <row r="947" spans="1:10" ht="15.75" thickBot="1" x14ac:dyDescent="0.3">
      <c r="A947" s="303"/>
      <c r="B947" s="305"/>
      <c r="C947" s="305"/>
      <c r="D947" s="361"/>
      <c r="E947" s="350"/>
      <c r="F947" s="350"/>
      <c r="G947" s="267" t="s">
        <v>41</v>
      </c>
      <c r="H947" s="269">
        <f>H945*0.95</f>
        <v>142.5</v>
      </c>
      <c r="I947" s="300"/>
      <c r="J947" s="312"/>
    </row>
    <row r="948" spans="1:10" x14ac:dyDescent="0.25">
      <c r="A948" s="303"/>
      <c r="B948" s="305"/>
      <c r="C948" s="305"/>
      <c r="D948" s="361"/>
      <c r="E948" s="284">
        <f>F943+1</f>
        <v>43100</v>
      </c>
      <c r="F948" s="284">
        <v>43100</v>
      </c>
      <c r="G948" s="162" t="s">
        <v>154</v>
      </c>
      <c r="H948" s="157">
        <f>H950/2</f>
        <v>100</v>
      </c>
      <c r="I948" s="300"/>
      <c r="J948" s="312"/>
    </row>
    <row r="949" spans="1:10" x14ac:dyDescent="0.25">
      <c r="A949" s="303"/>
      <c r="B949" s="305"/>
      <c r="C949" s="305"/>
      <c r="D949" s="361"/>
      <c r="E949" s="285"/>
      <c r="F949" s="285"/>
      <c r="G949" s="7" t="s">
        <v>153</v>
      </c>
      <c r="H949" s="68" t="e">
        <v>#N/A</v>
      </c>
      <c r="I949" s="300"/>
      <c r="J949" s="312"/>
    </row>
    <row r="950" spans="1:10" x14ac:dyDescent="0.25">
      <c r="A950" s="303"/>
      <c r="B950" s="305"/>
      <c r="C950" s="305"/>
      <c r="D950" s="361"/>
      <c r="E950" s="285"/>
      <c r="F950" s="285"/>
      <c r="G950" s="266" t="s">
        <v>40</v>
      </c>
      <c r="H950" s="68">
        <f>H940</f>
        <v>200</v>
      </c>
      <c r="I950" s="300"/>
      <c r="J950" s="312"/>
    </row>
    <row r="951" spans="1:10" x14ac:dyDescent="0.25">
      <c r="A951" s="303"/>
      <c r="B951" s="305"/>
      <c r="C951" s="305"/>
      <c r="D951" s="361"/>
      <c r="E951" s="285"/>
      <c r="F951" s="285"/>
      <c r="G951" s="266" t="s">
        <v>39</v>
      </c>
      <c r="H951" s="68">
        <f>H950+35</f>
        <v>235</v>
      </c>
      <c r="I951" s="300"/>
      <c r="J951" s="312"/>
    </row>
    <row r="952" spans="1:10" ht="15.75" thickBot="1" x14ac:dyDescent="0.3">
      <c r="A952" s="303"/>
      <c r="B952" s="305"/>
      <c r="C952" s="305"/>
      <c r="D952" s="361"/>
      <c r="E952" s="350"/>
      <c r="F952" s="350"/>
      <c r="G952" s="267" t="s">
        <v>41</v>
      </c>
      <c r="H952" s="269">
        <f>H950*0.95</f>
        <v>190</v>
      </c>
      <c r="I952" s="300"/>
      <c r="J952" s="312"/>
    </row>
    <row r="953" spans="1:10" x14ac:dyDescent="0.25">
      <c r="A953" s="303"/>
      <c r="B953" s="305"/>
      <c r="C953" s="305"/>
      <c r="D953" s="361"/>
      <c r="E953" s="284">
        <f>F948+1</f>
        <v>43101</v>
      </c>
      <c r="F953" s="284">
        <v>43102</v>
      </c>
      <c r="G953" s="162" t="s">
        <v>154</v>
      </c>
      <c r="H953" s="157">
        <v>70</v>
      </c>
      <c r="I953" s="300"/>
      <c r="J953" s="312"/>
    </row>
    <row r="954" spans="1:10" x14ac:dyDescent="0.25">
      <c r="A954" s="303"/>
      <c r="B954" s="305"/>
      <c r="C954" s="305"/>
      <c r="D954" s="361"/>
      <c r="E954" s="285"/>
      <c r="F954" s="285"/>
      <c r="G954" s="7" t="s">
        <v>153</v>
      </c>
      <c r="H954" s="68" t="e">
        <v>#N/A</v>
      </c>
      <c r="I954" s="300"/>
      <c r="J954" s="312"/>
    </row>
    <row r="955" spans="1:10" x14ac:dyDescent="0.25">
      <c r="A955" s="303"/>
      <c r="B955" s="305"/>
      <c r="C955" s="305"/>
      <c r="D955" s="361"/>
      <c r="E955" s="285"/>
      <c r="F955" s="285"/>
      <c r="G955" s="266" t="s">
        <v>40</v>
      </c>
      <c r="H955" s="68">
        <f>H945</f>
        <v>150</v>
      </c>
      <c r="I955" s="300"/>
      <c r="J955" s="312"/>
    </row>
    <row r="956" spans="1:10" x14ac:dyDescent="0.25">
      <c r="A956" s="303"/>
      <c r="B956" s="305"/>
      <c r="C956" s="305"/>
      <c r="D956" s="361"/>
      <c r="E956" s="285"/>
      <c r="F956" s="285"/>
      <c r="G956" s="266" t="s">
        <v>39</v>
      </c>
      <c r="H956" s="68">
        <f>H955+35</f>
        <v>185</v>
      </c>
      <c r="I956" s="300"/>
      <c r="J956" s="312"/>
    </row>
    <row r="957" spans="1:10" ht="15.75" thickBot="1" x14ac:dyDescent="0.3">
      <c r="A957" s="303"/>
      <c r="B957" s="305"/>
      <c r="C957" s="305"/>
      <c r="D957" s="361"/>
      <c r="E957" s="350"/>
      <c r="F957" s="350"/>
      <c r="G957" s="267" t="s">
        <v>41</v>
      </c>
      <c r="H957" s="269">
        <f>H955*0.95</f>
        <v>142.5</v>
      </c>
      <c r="I957" s="300"/>
      <c r="J957" s="312"/>
    </row>
    <row r="958" spans="1:10" x14ac:dyDescent="0.25">
      <c r="A958" s="303"/>
      <c r="B958" s="305"/>
      <c r="C958" s="305"/>
      <c r="D958" s="361"/>
      <c r="E958" s="284">
        <f>F953+1</f>
        <v>43103</v>
      </c>
      <c r="F958" s="284">
        <v>43131</v>
      </c>
      <c r="G958" s="162" t="s">
        <v>154</v>
      </c>
      <c r="H958" s="157">
        <f>H960/2</f>
        <v>55</v>
      </c>
      <c r="I958" s="300"/>
      <c r="J958" s="312"/>
    </row>
    <row r="959" spans="1:10" x14ac:dyDescent="0.25">
      <c r="A959" s="303"/>
      <c r="B959" s="305"/>
      <c r="C959" s="305"/>
      <c r="D959" s="361"/>
      <c r="E959" s="285"/>
      <c r="F959" s="285"/>
      <c r="G959" s="7" t="s">
        <v>153</v>
      </c>
      <c r="H959" s="68" t="e">
        <v>#N/A</v>
      </c>
      <c r="I959" s="300"/>
      <c r="J959" s="312"/>
    </row>
    <row r="960" spans="1:10" x14ac:dyDescent="0.25">
      <c r="A960" s="303"/>
      <c r="B960" s="305"/>
      <c r="C960" s="305"/>
      <c r="D960" s="361"/>
      <c r="E960" s="285"/>
      <c r="F960" s="285"/>
      <c r="G960" s="266" t="s">
        <v>40</v>
      </c>
      <c r="H960" s="68">
        <v>110</v>
      </c>
      <c r="I960" s="300"/>
      <c r="J960" s="312"/>
    </row>
    <row r="961" spans="1:10" x14ac:dyDescent="0.25">
      <c r="A961" s="303"/>
      <c r="B961" s="305"/>
      <c r="C961" s="305"/>
      <c r="D961" s="361"/>
      <c r="E961" s="285"/>
      <c r="F961" s="285"/>
      <c r="G961" s="266" t="s">
        <v>39</v>
      </c>
      <c r="H961" s="68">
        <f>H960+35</f>
        <v>145</v>
      </c>
      <c r="I961" s="300"/>
      <c r="J961" s="312"/>
    </row>
    <row r="962" spans="1:10" ht="15.75" thickBot="1" x14ac:dyDescent="0.3">
      <c r="A962" s="303"/>
      <c r="B962" s="305"/>
      <c r="C962" s="305"/>
      <c r="D962" s="361"/>
      <c r="E962" s="350"/>
      <c r="F962" s="350"/>
      <c r="G962" s="267" t="s">
        <v>41</v>
      </c>
      <c r="H962" s="269">
        <f>H960*0.95</f>
        <v>104.5</v>
      </c>
      <c r="I962" s="300"/>
      <c r="J962" s="312"/>
    </row>
    <row r="963" spans="1:10" x14ac:dyDescent="0.25">
      <c r="A963" s="303"/>
      <c r="B963" s="305"/>
      <c r="C963" s="305"/>
      <c r="D963" s="361"/>
      <c r="E963" s="284">
        <f>F958+1</f>
        <v>43132</v>
      </c>
      <c r="F963" s="284">
        <v>43190</v>
      </c>
      <c r="G963" s="162" t="s">
        <v>154</v>
      </c>
      <c r="H963" s="157">
        <f>H965/2</f>
        <v>58</v>
      </c>
      <c r="I963" s="300"/>
      <c r="J963" s="312"/>
    </row>
    <row r="964" spans="1:10" x14ac:dyDescent="0.25">
      <c r="A964" s="303"/>
      <c r="B964" s="305"/>
      <c r="C964" s="305"/>
      <c r="D964" s="361"/>
      <c r="E964" s="285"/>
      <c r="F964" s="285"/>
      <c r="G964" s="7" t="s">
        <v>153</v>
      </c>
      <c r="H964" s="68" t="e">
        <v>#N/A</v>
      </c>
      <c r="I964" s="300"/>
      <c r="J964" s="312"/>
    </row>
    <row r="965" spans="1:10" x14ac:dyDescent="0.25">
      <c r="A965" s="303"/>
      <c r="B965" s="305"/>
      <c r="C965" s="305"/>
      <c r="D965" s="361"/>
      <c r="E965" s="285"/>
      <c r="F965" s="285"/>
      <c r="G965" s="266" t="s">
        <v>40</v>
      </c>
      <c r="H965" s="68">
        <v>116</v>
      </c>
      <c r="I965" s="300"/>
      <c r="J965" s="312"/>
    </row>
    <row r="966" spans="1:10" x14ac:dyDescent="0.25">
      <c r="A966" s="303"/>
      <c r="B966" s="305"/>
      <c r="C966" s="305"/>
      <c r="D966" s="361"/>
      <c r="E966" s="285"/>
      <c r="F966" s="285"/>
      <c r="G966" s="266" t="s">
        <v>39</v>
      </c>
      <c r="H966" s="68">
        <f>H965+35</f>
        <v>151</v>
      </c>
      <c r="I966" s="300"/>
      <c r="J966" s="312"/>
    </row>
    <row r="967" spans="1:10" ht="15.75" thickBot="1" x14ac:dyDescent="0.3">
      <c r="A967" s="303"/>
      <c r="B967" s="305"/>
      <c r="C967" s="305"/>
      <c r="D967" s="361"/>
      <c r="E967" s="350"/>
      <c r="F967" s="350"/>
      <c r="G967" s="267" t="s">
        <v>41</v>
      </c>
      <c r="H967" s="269">
        <f>H965*0.95</f>
        <v>110.19999999999999</v>
      </c>
      <c r="I967" s="300"/>
      <c r="J967" s="312"/>
    </row>
    <row r="968" spans="1:10" x14ac:dyDescent="0.25">
      <c r="A968" s="303"/>
      <c r="B968" s="305"/>
      <c r="C968" s="305"/>
      <c r="D968" s="361"/>
      <c r="E968" s="284">
        <f>F963+1</f>
        <v>43191</v>
      </c>
      <c r="F968" s="284">
        <v>43220</v>
      </c>
      <c r="G968" s="162" t="s">
        <v>154</v>
      </c>
      <c r="H968" s="157">
        <v>0</v>
      </c>
      <c r="I968" s="300"/>
      <c r="J968" s="312"/>
    </row>
    <row r="969" spans="1:10" x14ac:dyDescent="0.25">
      <c r="A969" s="303"/>
      <c r="B969" s="305"/>
      <c r="C969" s="305"/>
      <c r="D969" s="361"/>
      <c r="E969" s="285"/>
      <c r="F969" s="285"/>
      <c r="G969" s="7" t="s">
        <v>153</v>
      </c>
      <c r="H969" s="68" t="e">
        <v>#N/A</v>
      </c>
      <c r="I969" s="300"/>
      <c r="J969" s="312"/>
    </row>
    <row r="970" spans="1:10" x14ac:dyDescent="0.25">
      <c r="A970" s="303"/>
      <c r="B970" s="305"/>
      <c r="C970" s="305"/>
      <c r="D970" s="361"/>
      <c r="E970" s="285"/>
      <c r="F970" s="285"/>
      <c r="G970" s="266" t="s">
        <v>40</v>
      </c>
      <c r="H970" s="68">
        <v>90</v>
      </c>
      <c r="I970" s="300"/>
      <c r="J970" s="312"/>
    </row>
    <row r="971" spans="1:10" x14ac:dyDescent="0.25">
      <c r="A971" s="303"/>
      <c r="B971" s="305"/>
      <c r="C971" s="305"/>
      <c r="D971" s="361"/>
      <c r="E971" s="285"/>
      <c r="F971" s="285"/>
      <c r="G971" s="266" t="s">
        <v>39</v>
      </c>
      <c r="H971" s="68">
        <f>H970+35</f>
        <v>125</v>
      </c>
      <c r="I971" s="300"/>
      <c r="J971" s="312"/>
    </row>
    <row r="972" spans="1:10" ht="15.75" thickBot="1" x14ac:dyDescent="0.3">
      <c r="A972" s="303"/>
      <c r="B972" s="305"/>
      <c r="C972" s="305"/>
      <c r="D972" s="361"/>
      <c r="E972" s="287"/>
      <c r="F972" s="287"/>
      <c r="G972" s="267" t="s">
        <v>41</v>
      </c>
      <c r="H972" s="269">
        <f>H970*0.95</f>
        <v>85.5</v>
      </c>
      <c r="I972" s="300"/>
      <c r="J972" s="312"/>
    </row>
    <row r="973" spans="1:10" x14ac:dyDescent="0.25">
      <c r="A973" s="303"/>
      <c r="B973" s="305"/>
      <c r="C973" s="305"/>
      <c r="D973" s="359" t="s">
        <v>42</v>
      </c>
      <c r="E973" s="294">
        <v>43040</v>
      </c>
      <c r="F973" s="294">
        <v>43090</v>
      </c>
      <c r="G973" s="160" t="s">
        <v>154</v>
      </c>
      <c r="H973" s="157">
        <v>0</v>
      </c>
      <c r="I973" s="309"/>
      <c r="J973" s="312"/>
    </row>
    <row r="974" spans="1:10" x14ac:dyDescent="0.25">
      <c r="A974" s="303"/>
      <c r="B974" s="305"/>
      <c r="C974" s="305"/>
      <c r="D974" s="360"/>
      <c r="E974" s="285"/>
      <c r="F974" s="285"/>
      <c r="G974" s="7" t="s">
        <v>153</v>
      </c>
      <c r="H974" s="68" t="e">
        <v>#N/A</v>
      </c>
      <c r="I974" s="300"/>
      <c r="J974" s="312"/>
    </row>
    <row r="975" spans="1:10" x14ac:dyDescent="0.25">
      <c r="A975" s="303"/>
      <c r="B975" s="305"/>
      <c r="C975" s="305"/>
      <c r="D975" s="361"/>
      <c r="E975" s="285"/>
      <c r="F975" s="285"/>
      <c r="G975" s="266" t="s">
        <v>40</v>
      </c>
      <c r="H975" s="68">
        <v>75</v>
      </c>
      <c r="I975" s="300"/>
      <c r="J975" s="312"/>
    </row>
    <row r="976" spans="1:10" x14ac:dyDescent="0.25">
      <c r="A976" s="303"/>
      <c r="B976" s="305"/>
      <c r="C976" s="305"/>
      <c r="D976" s="361"/>
      <c r="E976" s="285"/>
      <c r="F976" s="285"/>
      <c r="G976" s="266" t="s">
        <v>39</v>
      </c>
      <c r="H976" s="68">
        <f>H975+35</f>
        <v>110</v>
      </c>
      <c r="I976" s="300"/>
      <c r="J976" s="312"/>
    </row>
    <row r="977" spans="1:10" ht="15.75" thickBot="1" x14ac:dyDescent="0.3">
      <c r="A977" s="303"/>
      <c r="B977" s="305"/>
      <c r="C977" s="305"/>
      <c r="D977" s="361"/>
      <c r="E977" s="350"/>
      <c r="F977" s="350"/>
      <c r="G977" s="267" t="s">
        <v>41</v>
      </c>
      <c r="H977" s="269">
        <f>H975*0.95</f>
        <v>71.25</v>
      </c>
      <c r="I977" s="300"/>
      <c r="J977" s="312"/>
    </row>
    <row r="978" spans="1:10" x14ac:dyDescent="0.25">
      <c r="A978" s="303"/>
      <c r="B978" s="305"/>
      <c r="C978" s="305"/>
      <c r="D978" s="361"/>
      <c r="E978" s="284">
        <f>F973+1</f>
        <v>43091</v>
      </c>
      <c r="F978" s="284">
        <v>43092</v>
      </c>
      <c r="G978" s="162" t="s">
        <v>154</v>
      </c>
      <c r="H978" s="157">
        <f>H980/2</f>
        <v>75</v>
      </c>
      <c r="I978" s="300"/>
      <c r="J978" s="312"/>
    </row>
    <row r="979" spans="1:10" x14ac:dyDescent="0.25">
      <c r="A979" s="303"/>
      <c r="B979" s="305"/>
      <c r="C979" s="305"/>
      <c r="D979" s="361"/>
      <c r="E979" s="285"/>
      <c r="F979" s="285"/>
      <c r="G979" s="7" t="s">
        <v>153</v>
      </c>
      <c r="H979" s="68" t="e">
        <v>#N/A</v>
      </c>
      <c r="I979" s="300"/>
      <c r="J979" s="312"/>
    </row>
    <row r="980" spans="1:10" x14ac:dyDescent="0.25">
      <c r="A980" s="303"/>
      <c r="B980" s="305"/>
      <c r="C980" s="305"/>
      <c r="D980" s="361"/>
      <c r="E980" s="285"/>
      <c r="F980" s="285"/>
      <c r="G980" s="266" t="s">
        <v>40</v>
      </c>
      <c r="H980" s="68">
        <v>150</v>
      </c>
      <c r="I980" s="300"/>
      <c r="J980" s="312"/>
    </row>
    <row r="981" spans="1:10" x14ac:dyDescent="0.25">
      <c r="A981" s="303"/>
      <c r="B981" s="305"/>
      <c r="C981" s="305"/>
      <c r="D981" s="361"/>
      <c r="E981" s="285"/>
      <c r="F981" s="285"/>
      <c r="G981" s="266" t="s">
        <v>39</v>
      </c>
      <c r="H981" s="68">
        <f>H980+35</f>
        <v>185</v>
      </c>
      <c r="I981" s="300"/>
      <c r="J981" s="312"/>
    </row>
    <row r="982" spans="1:10" ht="15.75" thickBot="1" x14ac:dyDescent="0.3">
      <c r="A982" s="303"/>
      <c r="B982" s="305"/>
      <c r="C982" s="305"/>
      <c r="D982" s="361"/>
      <c r="E982" s="350"/>
      <c r="F982" s="350"/>
      <c r="G982" s="267" t="s">
        <v>41</v>
      </c>
      <c r="H982" s="269">
        <f>H980*0.95</f>
        <v>142.5</v>
      </c>
      <c r="I982" s="300"/>
      <c r="J982" s="312"/>
    </row>
    <row r="983" spans="1:10" x14ac:dyDescent="0.25">
      <c r="A983" s="303"/>
      <c r="B983" s="305"/>
      <c r="C983" s="305"/>
      <c r="D983" s="361"/>
      <c r="E983" s="284">
        <f>F978+1</f>
        <v>43093</v>
      </c>
      <c r="F983" s="284">
        <v>43093</v>
      </c>
      <c r="G983" s="162" t="s">
        <v>154</v>
      </c>
      <c r="H983" s="157">
        <f>H985/2</f>
        <v>100</v>
      </c>
      <c r="I983" s="300"/>
      <c r="J983" s="312"/>
    </row>
    <row r="984" spans="1:10" x14ac:dyDescent="0.25">
      <c r="A984" s="303"/>
      <c r="B984" s="305"/>
      <c r="C984" s="305"/>
      <c r="D984" s="361"/>
      <c r="E984" s="285"/>
      <c r="F984" s="285"/>
      <c r="G984" s="7" t="s">
        <v>153</v>
      </c>
      <c r="H984" s="68" t="e">
        <v>#N/A</v>
      </c>
      <c r="I984" s="300"/>
      <c r="J984" s="312"/>
    </row>
    <row r="985" spans="1:10" x14ac:dyDescent="0.25">
      <c r="A985" s="303"/>
      <c r="B985" s="305"/>
      <c r="C985" s="305"/>
      <c r="D985" s="361"/>
      <c r="E985" s="285"/>
      <c r="F985" s="285"/>
      <c r="G985" s="266" t="s">
        <v>40</v>
      </c>
      <c r="H985" s="68">
        <f>H980+50</f>
        <v>200</v>
      </c>
      <c r="I985" s="300"/>
      <c r="J985" s="312"/>
    </row>
    <row r="986" spans="1:10" x14ac:dyDescent="0.25">
      <c r="A986" s="303"/>
      <c r="B986" s="305"/>
      <c r="C986" s="305"/>
      <c r="D986" s="361"/>
      <c r="E986" s="285"/>
      <c r="F986" s="285"/>
      <c r="G986" s="266" t="s">
        <v>39</v>
      </c>
      <c r="H986" s="68">
        <f>H985+35</f>
        <v>235</v>
      </c>
      <c r="I986" s="300"/>
      <c r="J986" s="312"/>
    </row>
    <row r="987" spans="1:10" ht="15.75" thickBot="1" x14ac:dyDescent="0.3">
      <c r="A987" s="303"/>
      <c r="B987" s="305"/>
      <c r="C987" s="305"/>
      <c r="D987" s="361"/>
      <c r="E987" s="350"/>
      <c r="F987" s="350"/>
      <c r="G987" s="267" t="s">
        <v>41</v>
      </c>
      <c r="H987" s="269">
        <f>H985*0.95</f>
        <v>190</v>
      </c>
      <c r="I987" s="300"/>
      <c r="J987" s="312"/>
    </row>
    <row r="988" spans="1:10" x14ac:dyDescent="0.25">
      <c r="A988" s="303"/>
      <c r="B988" s="305"/>
      <c r="C988" s="305"/>
      <c r="D988" s="361"/>
      <c r="E988" s="284">
        <f>F983+1</f>
        <v>43094</v>
      </c>
      <c r="F988" s="284">
        <v>43099</v>
      </c>
      <c r="G988" s="162" t="s">
        <v>154</v>
      </c>
      <c r="H988" s="157">
        <f>H990/2</f>
        <v>75</v>
      </c>
      <c r="I988" s="300"/>
      <c r="J988" s="312"/>
    </row>
    <row r="989" spans="1:10" x14ac:dyDescent="0.25">
      <c r="A989" s="303"/>
      <c r="B989" s="305"/>
      <c r="C989" s="305"/>
      <c r="D989" s="361"/>
      <c r="E989" s="285"/>
      <c r="F989" s="285"/>
      <c r="G989" s="7" t="s">
        <v>153</v>
      </c>
      <c r="H989" s="68" t="e">
        <v>#N/A</v>
      </c>
      <c r="I989" s="300"/>
      <c r="J989" s="312"/>
    </row>
    <row r="990" spans="1:10" x14ac:dyDescent="0.25">
      <c r="A990" s="303"/>
      <c r="B990" s="305"/>
      <c r="C990" s="305"/>
      <c r="D990" s="361"/>
      <c r="E990" s="285"/>
      <c r="F990" s="285"/>
      <c r="G990" s="266" t="s">
        <v>40</v>
      </c>
      <c r="H990" s="68">
        <f>H980</f>
        <v>150</v>
      </c>
      <c r="I990" s="300"/>
      <c r="J990" s="312"/>
    </row>
    <row r="991" spans="1:10" x14ac:dyDescent="0.25">
      <c r="A991" s="303"/>
      <c r="B991" s="305"/>
      <c r="C991" s="305"/>
      <c r="D991" s="361"/>
      <c r="E991" s="285"/>
      <c r="F991" s="285"/>
      <c r="G991" s="266" t="s">
        <v>39</v>
      </c>
      <c r="H991" s="68">
        <f>H990+35</f>
        <v>185</v>
      </c>
      <c r="I991" s="300"/>
      <c r="J991" s="312"/>
    </row>
    <row r="992" spans="1:10" ht="15.75" thickBot="1" x14ac:dyDescent="0.3">
      <c r="A992" s="303"/>
      <c r="B992" s="305"/>
      <c r="C992" s="305"/>
      <c r="D992" s="361"/>
      <c r="E992" s="350"/>
      <c r="F992" s="350"/>
      <c r="G992" s="267" t="s">
        <v>41</v>
      </c>
      <c r="H992" s="269">
        <f>H990*0.95</f>
        <v>142.5</v>
      </c>
      <c r="I992" s="300"/>
      <c r="J992" s="312"/>
    </row>
    <row r="993" spans="1:10" x14ac:dyDescent="0.25">
      <c r="A993" s="303"/>
      <c r="B993" s="305"/>
      <c r="C993" s="305"/>
      <c r="D993" s="361"/>
      <c r="E993" s="284">
        <f>F988+1</f>
        <v>43100</v>
      </c>
      <c r="F993" s="284">
        <v>43100</v>
      </c>
      <c r="G993" s="162" t="s">
        <v>154</v>
      </c>
      <c r="H993" s="157">
        <f>H995/2</f>
        <v>100</v>
      </c>
      <c r="I993" s="300"/>
      <c r="J993" s="312"/>
    </row>
    <row r="994" spans="1:10" x14ac:dyDescent="0.25">
      <c r="A994" s="303"/>
      <c r="B994" s="305"/>
      <c r="C994" s="305"/>
      <c r="D994" s="361"/>
      <c r="E994" s="285"/>
      <c r="F994" s="285"/>
      <c r="G994" s="7" t="s">
        <v>153</v>
      </c>
      <c r="H994" s="68" t="e">
        <v>#N/A</v>
      </c>
      <c r="I994" s="300"/>
      <c r="J994" s="312"/>
    </row>
    <row r="995" spans="1:10" x14ac:dyDescent="0.25">
      <c r="A995" s="303"/>
      <c r="B995" s="305"/>
      <c r="C995" s="305"/>
      <c r="D995" s="361"/>
      <c r="E995" s="285"/>
      <c r="F995" s="285"/>
      <c r="G995" s="266" t="s">
        <v>40</v>
      </c>
      <c r="H995" s="68">
        <f>H985</f>
        <v>200</v>
      </c>
      <c r="I995" s="300"/>
      <c r="J995" s="312"/>
    </row>
    <row r="996" spans="1:10" x14ac:dyDescent="0.25">
      <c r="A996" s="303"/>
      <c r="B996" s="305"/>
      <c r="C996" s="305"/>
      <c r="D996" s="361"/>
      <c r="E996" s="285"/>
      <c r="F996" s="285"/>
      <c r="G996" s="266" t="s">
        <v>39</v>
      </c>
      <c r="H996" s="68">
        <f>H995+35</f>
        <v>235</v>
      </c>
      <c r="I996" s="300"/>
      <c r="J996" s="312"/>
    </row>
    <row r="997" spans="1:10" ht="15.75" thickBot="1" x14ac:dyDescent="0.3">
      <c r="A997" s="303"/>
      <c r="B997" s="305"/>
      <c r="C997" s="305"/>
      <c r="D997" s="361"/>
      <c r="E997" s="350"/>
      <c r="F997" s="350"/>
      <c r="G997" s="267" t="s">
        <v>41</v>
      </c>
      <c r="H997" s="269">
        <f>H995*0.95</f>
        <v>190</v>
      </c>
      <c r="I997" s="300"/>
      <c r="J997" s="312"/>
    </row>
    <row r="998" spans="1:10" x14ac:dyDescent="0.25">
      <c r="A998" s="303"/>
      <c r="B998" s="305"/>
      <c r="C998" s="305"/>
      <c r="D998" s="361"/>
      <c r="E998" s="284">
        <f>F993+1</f>
        <v>43101</v>
      </c>
      <c r="F998" s="284">
        <v>43102</v>
      </c>
      <c r="G998" s="162" t="s">
        <v>154</v>
      </c>
      <c r="H998" s="157">
        <v>70</v>
      </c>
      <c r="I998" s="300"/>
      <c r="J998" s="312"/>
    </row>
    <row r="999" spans="1:10" x14ac:dyDescent="0.25">
      <c r="A999" s="303"/>
      <c r="B999" s="305"/>
      <c r="C999" s="305"/>
      <c r="D999" s="361"/>
      <c r="E999" s="285"/>
      <c r="F999" s="285"/>
      <c r="G999" s="7" t="s">
        <v>153</v>
      </c>
      <c r="H999" s="68" t="e">
        <v>#N/A</v>
      </c>
      <c r="I999" s="300"/>
      <c r="J999" s="312"/>
    </row>
    <row r="1000" spans="1:10" x14ac:dyDescent="0.25">
      <c r="A1000" s="303"/>
      <c r="B1000" s="305"/>
      <c r="C1000" s="305"/>
      <c r="D1000" s="361"/>
      <c r="E1000" s="285"/>
      <c r="F1000" s="285"/>
      <c r="G1000" s="266" t="s">
        <v>40</v>
      </c>
      <c r="H1000" s="68">
        <f>H990</f>
        <v>150</v>
      </c>
      <c r="I1000" s="300"/>
      <c r="J1000" s="312"/>
    </row>
    <row r="1001" spans="1:10" x14ac:dyDescent="0.25">
      <c r="A1001" s="303"/>
      <c r="B1001" s="305"/>
      <c r="C1001" s="305"/>
      <c r="D1001" s="361"/>
      <c r="E1001" s="285"/>
      <c r="F1001" s="285"/>
      <c r="G1001" s="266" t="s">
        <v>39</v>
      </c>
      <c r="H1001" s="68">
        <f>H1000+35</f>
        <v>185</v>
      </c>
      <c r="I1001" s="300"/>
      <c r="J1001" s="312"/>
    </row>
    <row r="1002" spans="1:10" ht="15.75" thickBot="1" x14ac:dyDescent="0.3">
      <c r="A1002" s="303"/>
      <c r="B1002" s="305"/>
      <c r="C1002" s="305"/>
      <c r="D1002" s="361"/>
      <c r="E1002" s="350"/>
      <c r="F1002" s="350"/>
      <c r="G1002" s="267" t="s">
        <v>41</v>
      </c>
      <c r="H1002" s="269">
        <f>H1000*0.95</f>
        <v>142.5</v>
      </c>
      <c r="I1002" s="300"/>
      <c r="J1002" s="312"/>
    </row>
    <row r="1003" spans="1:10" x14ac:dyDescent="0.25">
      <c r="A1003" s="303"/>
      <c r="B1003" s="305"/>
      <c r="C1003" s="305"/>
      <c r="D1003" s="361"/>
      <c r="E1003" s="284">
        <f>F998+1</f>
        <v>43103</v>
      </c>
      <c r="F1003" s="284">
        <v>43131</v>
      </c>
      <c r="G1003" s="162" t="s">
        <v>154</v>
      </c>
      <c r="H1003" s="157">
        <f>H1005/2</f>
        <v>55</v>
      </c>
      <c r="I1003" s="300"/>
      <c r="J1003" s="312"/>
    </row>
    <row r="1004" spans="1:10" x14ac:dyDescent="0.25">
      <c r="A1004" s="303"/>
      <c r="B1004" s="305"/>
      <c r="C1004" s="305"/>
      <c r="D1004" s="361"/>
      <c r="E1004" s="285"/>
      <c r="F1004" s="285"/>
      <c r="G1004" s="7" t="s">
        <v>153</v>
      </c>
      <c r="H1004" s="68" t="e">
        <v>#N/A</v>
      </c>
      <c r="I1004" s="300"/>
      <c r="J1004" s="312"/>
    </row>
    <row r="1005" spans="1:10" x14ac:dyDescent="0.25">
      <c r="A1005" s="303"/>
      <c r="B1005" s="305"/>
      <c r="C1005" s="305"/>
      <c r="D1005" s="361"/>
      <c r="E1005" s="285"/>
      <c r="F1005" s="285"/>
      <c r="G1005" s="266" t="s">
        <v>40</v>
      </c>
      <c r="H1005" s="68">
        <v>110</v>
      </c>
      <c r="I1005" s="300"/>
      <c r="J1005" s="312"/>
    </row>
    <row r="1006" spans="1:10" x14ac:dyDescent="0.25">
      <c r="A1006" s="303"/>
      <c r="B1006" s="305"/>
      <c r="C1006" s="305"/>
      <c r="D1006" s="361"/>
      <c r="E1006" s="285"/>
      <c r="F1006" s="285"/>
      <c r="G1006" s="266" t="s">
        <v>39</v>
      </c>
      <c r="H1006" s="68">
        <f>H1005+35</f>
        <v>145</v>
      </c>
      <c r="I1006" s="300"/>
      <c r="J1006" s="312"/>
    </row>
    <row r="1007" spans="1:10" ht="15.75" thickBot="1" x14ac:dyDescent="0.3">
      <c r="A1007" s="303"/>
      <c r="B1007" s="305"/>
      <c r="C1007" s="305"/>
      <c r="D1007" s="361"/>
      <c r="E1007" s="350"/>
      <c r="F1007" s="350"/>
      <c r="G1007" s="267" t="s">
        <v>41</v>
      </c>
      <c r="H1007" s="269">
        <f>H1005*0.95</f>
        <v>104.5</v>
      </c>
      <c r="I1007" s="300"/>
      <c r="J1007" s="312"/>
    </row>
    <row r="1008" spans="1:10" x14ac:dyDescent="0.25">
      <c r="A1008" s="303"/>
      <c r="B1008" s="305"/>
      <c r="C1008" s="305"/>
      <c r="D1008" s="361"/>
      <c r="E1008" s="284">
        <f>F1003+1</f>
        <v>43132</v>
      </c>
      <c r="F1008" s="284">
        <v>43190</v>
      </c>
      <c r="G1008" s="162" t="s">
        <v>154</v>
      </c>
      <c r="H1008" s="157">
        <f>H1010/2</f>
        <v>58</v>
      </c>
      <c r="I1008" s="300"/>
      <c r="J1008" s="312"/>
    </row>
    <row r="1009" spans="1:10" x14ac:dyDescent="0.25">
      <c r="A1009" s="303"/>
      <c r="B1009" s="305"/>
      <c r="C1009" s="305"/>
      <c r="D1009" s="361"/>
      <c r="E1009" s="285"/>
      <c r="F1009" s="285"/>
      <c r="G1009" s="7" t="s">
        <v>153</v>
      </c>
      <c r="H1009" s="68" t="e">
        <v>#N/A</v>
      </c>
      <c r="I1009" s="300"/>
      <c r="J1009" s="312"/>
    </row>
    <row r="1010" spans="1:10" x14ac:dyDescent="0.25">
      <c r="A1010" s="303"/>
      <c r="B1010" s="305"/>
      <c r="C1010" s="305"/>
      <c r="D1010" s="361"/>
      <c r="E1010" s="285"/>
      <c r="F1010" s="285"/>
      <c r="G1010" s="266" t="s">
        <v>40</v>
      </c>
      <c r="H1010" s="68">
        <v>116</v>
      </c>
      <c r="I1010" s="300"/>
      <c r="J1010" s="312"/>
    </row>
    <row r="1011" spans="1:10" x14ac:dyDescent="0.25">
      <c r="A1011" s="303"/>
      <c r="B1011" s="305"/>
      <c r="C1011" s="305"/>
      <c r="D1011" s="361"/>
      <c r="E1011" s="285"/>
      <c r="F1011" s="285"/>
      <c r="G1011" s="266" t="s">
        <v>39</v>
      </c>
      <c r="H1011" s="68">
        <f>H1010+35</f>
        <v>151</v>
      </c>
      <c r="I1011" s="300"/>
      <c r="J1011" s="312"/>
    </row>
    <row r="1012" spans="1:10" ht="15.75" thickBot="1" x14ac:dyDescent="0.3">
      <c r="A1012" s="303"/>
      <c r="B1012" s="305"/>
      <c r="C1012" s="305"/>
      <c r="D1012" s="361"/>
      <c r="E1012" s="350"/>
      <c r="F1012" s="350"/>
      <c r="G1012" s="267" t="s">
        <v>41</v>
      </c>
      <c r="H1012" s="269">
        <f>H1010*0.95</f>
        <v>110.19999999999999</v>
      </c>
      <c r="I1012" s="300"/>
      <c r="J1012" s="312"/>
    </row>
    <row r="1013" spans="1:10" x14ac:dyDescent="0.25">
      <c r="A1013" s="303"/>
      <c r="B1013" s="305"/>
      <c r="C1013" s="305"/>
      <c r="D1013" s="361"/>
      <c r="E1013" s="284">
        <f>F1008+1</f>
        <v>43191</v>
      </c>
      <c r="F1013" s="284">
        <v>43220</v>
      </c>
      <c r="G1013" s="162" t="s">
        <v>154</v>
      </c>
      <c r="H1013" s="157">
        <v>0</v>
      </c>
      <c r="I1013" s="300"/>
      <c r="J1013" s="312"/>
    </row>
    <row r="1014" spans="1:10" x14ac:dyDescent="0.25">
      <c r="A1014" s="303"/>
      <c r="B1014" s="305"/>
      <c r="C1014" s="305"/>
      <c r="D1014" s="361"/>
      <c r="E1014" s="285"/>
      <c r="F1014" s="285"/>
      <c r="G1014" s="7" t="s">
        <v>153</v>
      </c>
      <c r="H1014" s="68" t="e">
        <v>#N/A</v>
      </c>
      <c r="I1014" s="300"/>
      <c r="J1014" s="312"/>
    </row>
    <row r="1015" spans="1:10" x14ac:dyDescent="0.25">
      <c r="A1015" s="303"/>
      <c r="B1015" s="305"/>
      <c r="C1015" s="305"/>
      <c r="D1015" s="361"/>
      <c r="E1015" s="285"/>
      <c r="F1015" s="285"/>
      <c r="G1015" s="266" t="s">
        <v>40</v>
      </c>
      <c r="H1015" s="68">
        <v>90</v>
      </c>
      <c r="I1015" s="300"/>
      <c r="J1015" s="312"/>
    </row>
    <row r="1016" spans="1:10" x14ac:dyDescent="0.25">
      <c r="A1016" s="303"/>
      <c r="B1016" s="305"/>
      <c r="C1016" s="305"/>
      <c r="D1016" s="361"/>
      <c r="E1016" s="285"/>
      <c r="F1016" s="285"/>
      <c r="G1016" s="266" t="s">
        <v>39</v>
      </c>
      <c r="H1016" s="68">
        <f>H1015+35</f>
        <v>125</v>
      </c>
      <c r="I1016" s="300"/>
      <c r="J1016" s="312"/>
    </row>
    <row r="1017" spans="1:10" ht="15.75" thickBot="1" x14ac:dyDescent="0.3">
      <c r="A1017" s="303"/>
      <c r="B1017" s="305"/>
      <c r="C1017" s="305"/>
      <c r="D1017" s="361"/>
      <c r="E1017" s="287"/>
      <c r="F1017" s="287"/>
      <c r="G1017" s="267" t="s">
        <v>41</v>
      </c>
      <c r="H1017" s="269">
        <f>H1015*0.95</f>
        <v>85.5</v>
      </c>
      <c r="I1017" s="300"/>
      <c r="J1017" s="312"/>
    </row>
    <row r="1018" spans="1:10" x14ac:dyDescent="0.25">
      <c r="A1018" s="303"/>
      <c r="B1018" s="305"/>
      <c r="C1018" s="305"/>
      <c r="D1018" s="359" t="s">
        <v>389</v>
      </c>
      <c r="E1018" s="294">
        <v>43040</v>
      </c>
      <c r="F1018" s="294">
        <v>43090</v>
      </c>
      <c r="G1018" s="160" t="s">
        <v>154</v>
      </c>
      <c r="H1018" s="157">
        <f>H1020/2</f>
        <v>37.5</v>
      </c>
      <c r="I1018" s="309" t="s">
        <v>400</v>
      </c>
      <c r="J1018" s="312"/>
    </row>
    <row r="1019" spans="1:10" x14ac:dyDescent="0.25">
      <c r="A1019" s="303"/>
      <c r="B1019" s="305"/>
      <c r="C1019" s="305"/>
      <c r="D1019" s="360"/>
      <c r="E1019" s="285"/>
      <c r="F1019" s="285"/>
      <c r="G1019" s="7" t="s">
        <v>153</v>
      </c>
      <c r="H1019" s="68">
        <f>H1020*0.7</f>
        <v>52.5</v>
      </c>
      <c r="I1019" s="300"/>
      <c r="J1019" s="312"/>
    </row>
    <row r="1020" spans="1:10" x14ac:dyDescent="0.25">
      <c r="A1020" s="303"/>
      <c r="B1020" s="305"/>
      <c r="C1020" s="305"/>
      <c r="D1020" s="361"/>
      <c r="E1020" s="285"/>
      <c r="F1020" s="285"/>
      <c r="G1020" s="266" t="s">
        <v>40</v>
      </c>
      <c r="H1020" s="68">
        <v>75</v>
      </c>
      <c r="I1020" s="300"/>
      <c r="J1020" s="312"/>
    </row>
    <row r="1021" spans="1:10" x14ac:dyDescent="0.25">
      <c r="A1021" s="303"/>
      <c r="B1021" s="305"/>
      <c r="C1021" s="305"/>
      <c r="D1021" s="361"/>
      <c r="E1021" s="285"/>
      <c r="F1021" s="285"/>
      <c r="G1021" s="266" t="s">
        <v>39</v>
      </c>
      <c r="H1021" s="68" t="e">
        <f>NA()</f>
        <v>#N/A</v>
      </c>
      <c r="I1021" s="300"/>
      <c r="J1021" s="312"/>
    </row>
    <row r="1022" spans="1:10" ht="15.75" thickBot="1" x14ac:dyDescent="0.3">
      <c r="A1022" s="303"/>
      <c r="B1022" s="305"/>
      <c r="C1022" s="305"/>
      <c r="D1022" s="361"/>
      <c r="E1022" s="350"/>
      <c r="F1022" s="350"/>
      <c r="G1022" s="267" t="s">
        <v>41</v>
      </c>
      <c r="H1022" s="269" t="e">
        <f>NA()</f>
        <v>#N/A</v>
      </c>
      <c r="I1022" s="300"/>
      <c r="J1022" s="312"/>
    </row>
    <row r="1023" spans="1:10" x14ac:dyDescent="0.25">
      <c r="A1023" s="303"/>
      <c r="B1023" s="305"/>
      <c r="C1023" s="305"/>
      <c r="D1023" s="361"/>
      <c r="E1023" s="284">
        <f>F1018+1</f>
        <v>43091</v>
      </c>
      <c r="F1023" s="284">
        <v>43092</v>
      </c>
      <c r="G1023" s="162" t="s">
        <v>154</v>
      </c>
      <c r="H1023" s="157">
        <f>H1025/2</f>
        <v>75</v>
      </c>
      <c r="I1023" s="300"/>
      <c r="J1023" s="312"/>
    </row>
    <row r="1024" spans="1:10" x14ac:dyDescent="0.25">
      <c r="A1024" s="303"/>
      <c r="B1024" s="305"/>
      <c r="C1024" s="305"/>
      <c r="D1024" s="361"/>
      <c r="E1024" s="285"/>
      <c r="F1024" s="285"/>
      <c r="G1024" s="7" t="s">
        <v>153</v>
      </c>
      <c r="H1024" s="68">
        <f>H1025*0.7</f>
        <v>105</v>
      </c>
      <c r="I1024" s="300"/>
      <c r="J1024" s="312"/>
    </row>
    <row r="1025" spans="1:10" x14ac:dyDescent="0.25">
      <c r="A1025" s="303"/>
      <c r="B1025" s="305"/>
      <c r="C1025" s="305"/>
      <c r="D1025" s="361"/>
      <c r="E1025" s="285"/>
      <c r="F1025" s="285"/>
      <c r="G1025" s="266" t="s">
        <v>40</v>
      </c>
      <c r="H1025" s="68">
        <v>150</v>
      </c>
      <c r="I1025" s="300"/>
      <c r="J1025" s="312"/>
    </row>
    <row r="1026" spans="1:10" x14ac:dyDescent="0.25">
      <c r="A1026" s="303"/>
      <c r="B1026" s="305"/>
      <c r="C1026" s="305"/>
      <c r="D1026" s="361"/>
      <c r="E1026" s="285"/>
      <c r="F1026" s="285"/>
      <c r="G1026" s="266" t="s">
        <v>39</v>
      </c>
      <c r="H1026" s="68" t="e">
        <f>NA()</f>
        <v>#N/A</v>
      </c>
      <c r="I1026" s="300"/>
      <c r="J1026" s="312"/>
    </row>
    <row r="1027" spans="1:10" ht="15.75" thickBot="1" x14ac:dyDescent="0.3">
      <c r="A1027" s="303"/>
      <c r="B1027" s="305"/>
      <c r="C1027" s="305"/>
      <c r="D1027" s="361"/>
      <c r="E1027" s="350"/>
      <c r="F1027" s="350"/>
      <c r="G1027" s="267" t="s">
        <v>41</v>
      </c>
      <c r="H1027" s="269" t="e">
        <f>NA()</f>
        <v>#N/A</v>
      </c>
      <c r="I1027" s="300"/>
      <c r="J1027" s="312"/>
    </row>
    <row r="1028" spans="1:10" x14ac:dyDescent="0.25">
      <c r="A1028" s="303"/>
      <c r="B1028" s="305"/>
      <c r="C1028" s="305"/>
      <c r="D1028" s="361"/>
      <c r="E1028" s="284">
        <f>F1023+1</f>
        <v>43093</v>
      </c>
      <c r="F1028" s="284">
        <v>43093</v>
      </c>
      <c r="G1028" s="162" t="s">
        <v>154</v>
      </c>
      <c r="H1028" s="157">
        <f>H1030/2</f>
        <v>100</v>
      </c>
      <c r="I1028" s="300"/>
      <c r="J1028" s="312"/>
    </row>
    <row r="1029" spans="1:10" x14ac:dyDescent="0.25">
      <c r="A1029" s="303"/>
      <c r="B1029" s="305"/>
      <c r="C1029" s="305"/>
      <c r="D1029" s="361"/>
      <c r="E1029" s="285"/>
      <c r="F1029" s="285"/>
      <c r="G1029" s="7" t="s">
        <v>153</v>
      </c>
      <c r="H1029" s="68">
        <f>H1030*0.7</f>
        <v>140</v>
      </c>
      <c r="I1029" s="300"/>
      <c r="J1029" s="312"/>
    </row>
    <row r="1030" spans="1:10" x14ac:dyDescent="0.25">
      <c r="A1030" s="303"/>
      <c r="B1030" s="305"/>
      <c r="C1030" s="305"/>
      <c r="D1030" s="361"/>
      <c r="E1030" s="285"/>
      <c r="F1030" s="285"/>
      <c r="G1030" s="266" t="s">
        <v>40</v>
      </c>
      <c r="H1030" s="68">
        <f>H1025+50</f>
        <v>200</v>
      </c>
      <c r="I1030" s="300"/>
      <c r="J1030" s="312"/>
    </row>
    <row r="1031" spans="1:10" x14ac:dyDescent="0.25">
      <c r="A1031" s="303"/>
      <c r="B1031" s="305"/>
      <c r="C1031" s="305"/>
      <c r="D1031" s="361"/>
      <c r="E1031" s="285"/>
      <c r="F1031" s="285"/>
      <c r="G1031" s="266" t="s">
        <v>39</v>
      </c>
      <c r="H1031" s="68" t="e">
        <f>NA()</f>
        <v>#N/A</v>
      </c>
      <c r="I1031" s="300"/>
      <c r="J1031" s="312"/>
    </row>
    <row r="1032" spans="1:10" ht="15.75" thickBot="1" x14ac:dyDescent="0.3">
      <c r="A1032" s="303"/>
      <c r="B1032" s="305"/>
      <c r="C1032" s="305"/>
      <c r="D1032" s="361"/>
      <c r="E1032" s="350"/>
      <c r="F1032" s="350"/>
      <c r="G1032" s="267" t="s">
        <v>41</v>
      </c>
      <c r="H1032" s="269" t="e">
        <f>NA()</f>
        <v>#N/A</v>
      </c>
      <c r="I1032" s="300"/>
      <c r="J1032" s="312"/>
    </row>
    <row r="1033" spans="1:10" x14ac:dyDescent="0.25">
      <c r="A1033" s="303"/>
      <c r="B1033" s="305"/>
      <c r="C1033" s="305"/>
      <c r="D1033" s="361"/>
      <c r="E1033" s="284">
        <f>F1028+1</f>
        <v>43094</v>
      </c>
      <c r="F1033" s="284">
        <v>43099</v>
      </c>
      <c r="G1033" s="162" t="s">
        <v>154</v>
      </c>
      <c r="H1033" s="157">
        <f>H1035/2</f>
        <v>75</v>
      </c>
      <c r="I1033" s="300"/>
      <c r="J1033" s="312"/>
    </row>
    <row r="1034" spans="1:10" x14ac:dyDescent="0.25">
      <c r="A1034" s="303"/>
      <c r="B1034" s="305"/>
      <c r="C1034" s="305"/>
      <c r="D1034" s="361"/>
      <c r="E1034" s="285"/>
      <c r="F1034" s="285"/>
      <c r="G1034" s="7" t="s">
        <v>153</v>
      </c>
      <c r="H1034" s="68">
        <f>H1035*0.7</f>
        <v>105</v>
      </c>
      <c r="I1034" s="300"/>
      <c r="J1034" s="312"/>
    </row>
    <row r="1035" spans="1:10" x14ac:dyDescent="0.25">
      <c r="A1035" s="303"/>
      <c r="B1035" s="305"/>
      <c r="C1035" s="305"/>
      <c r="D1035" s="361"/>
      <c r="E1035" s="285"/>
      <c r="F1035" s="285"/>
      <c r="G1035" s="266" t="s">
        <v>40</v>
      </c>
      <c r="H1035" s="68">
        <f>H1025</f>
        <v>150</v>
      </c>
      <c r="I1035" s="300"/>
      <c r="J1035" s="312"/>
    </row>
    <row r="1036" spans="1:10" x14ac:dyDescent="0.25">
      <c r="A1036" s="303"/>
      <c r="B1036" s="305"/>
      <c r="C1036" s="305"/>
      <c r="D1036" s="361"/>
      <c r="E1036" s="285"/>
      <c r="F1036" s="285"/>
      <c r="G1036" s="266" t="s">
        <v>39</v>
      </c>
      <c r="H1036" s="68" t="e">
        <f>NA()</f>
        <v>#N/A</v>
      </c>
      <c r="I1036" s="300"/>
      <c r="J1036" s="312"/>
    </row>
    <row r="1037" spans="1:10" ht="15.75" thickBot="1" x14ac:dyDescent="0.3">
      <c r="A1037" s="303"/>
      <c r="B1037" s="305"/>
      <c r="C1037" s="305"/>
      <c r="D1037" s="361"/>
      <c r="E1037" s="350"/>
      <c r="F1037" s="350"/>
      <c r="G1037" s="267" t="s">
        <v>41</v>
      </c>
      <c r="H1037" s="269" t="e">
        <f>NA()</f>
        <v>#N/A</v>
      </c>
      <c r="I1037" s="300"/>
      <c r="J1037" s="312"/>
    </row>
    <row r="1038" spans="1:10" x14ac:dyDescent="0.25">
      <c r="A1038" s="303"/>
      <c r="B1038" s="305"/>
      <c r="C1038" s="305"/>
      <c r="D1038" s="361"/>
      <c r="E1038" s="284">
        <f>F1033+1</f>
        <v>43100</v>
      </c>
      <c r="F1038" s="284">
        <v>43100</v>
      </c>
      <c r="G1038" s="162" t="s">
        <v>154</v>
      </c>
      <c r="H1038" s="157">
        <f>H1040/2</f>
        <v>95.000000000000014</v>
      </c>
      <c r="I1038" s="300"/>
      <c r="J1038" s="312"/>
    </row>
    <row r="1039" spans="1:10" x14ac:dyDescent="0.25">
      <c r="A1039" s="303"/>
      <c r="B1039" s="305"/>
      <c r="C1039" s="305"/>
      <c r="D1039" s="361"/>
      <c r="E1039" s="285"/>
      <c r="F1039" s="285"/>
      <c r="G1039" s="7" t="s">
        <v>153</v>
      </c>
      <c r="H1039" s="68">
        <f>H1040*0.7</f>
        <v>133</v>
      </c>
      <c r="I1039" s="300"/>
      <c r="J1039" s="312"/>
    </row>
    <row r="1040" spans="1:10" x14ac:dyDescent="0.25">
      <c r="A1040" s="303"/>
      <c r="B1040" s="305"/>
      <c r="C1040" s="305"/>
      <c r="D1040" s="361"/>
      <c r="E1040" s="285"/>
      <c r="F1040" s="285"/>
      <c r="G1040" s="266" t="s">
        <v>40</v>
      </c>
      <c r="H1040" s="68">
        <v>190.00000000000003</v>
      </c>
      <c r="I1040" s="300"/>
      <c r="J1040" s="312"/>
    </row>
    <row r="1041" spans="1:10" x14ac:dyDescent="0.25">
      <c r="A1041" s="303"/>
      <c r="B1041" s="305"/>
      <c r="C1041" s="305"/>
      <c r="D1041" s="361"/>
      <c r="E1041" s="285"/>
      <c r="F1041" s="285"/>
      <c r="G1041" s="266" t="s">
        <v>39</v>
      </c>
      <c r="H1041" s="68" t="e">
        <f>NA()</f>
        <v>#N/A</v>
      </c>
      <c r="I1041" s="300"/>
      <c r="J1041" s="312"/>
    </row>
    <row r="1042" spans="1:10" ht="15.75" thickBot="1" x14ac:dyDescent="0.3">
      <c r="A1042" s="303"/>
      <c r="B1042" s="305"/>
      <c r="C1042" s="305"/>
      <c r="D1042" s="361"/>
      <c r="E1042" s="350"/>
      <c r="F1042" s="350"/>
      <c r="G1042" s="267" t="s">
        <v>41</v>
      </c>
      <c r="H1042" s="269" t="e">
        <f>NA()</f>
        <v>#N/A</v>
      </c>
      <c r="I1042" s="300"/>
      <c r="J1042" s="312"/>
    </row>
    <row r="1043" spans="1:10" x14ac:dyDescent="0.25">
      <c r="A1043" s="303"/>
      <c r="B1043" s="305"/>
      <c r="C1043" s="305"/>
      <c r="D1043" s="361"/>
      <c r="E1043" s="284">
        <f>F1038+1</f>
        <v>43101</v>
      </c>
      <c r="F1043" s="284">
        <v>43102</v>
      </c>
      <c r="G1043" s="162" t="s">
        <v>154</v>
      </c>
      <c r="H1043" s="157">
        <f>H1045/2</f>
        <v>75</v>
      </c>
      <c r="I1043" s="300"/>
      <c r="J1043" s="312"/>
    </row>
    <row r="1044" spans="1:10" x14ac:dyDescent="0.25">
      <c r="A1044" s="303"/>
      <c r="B1044" s="305"/>
      <c r="C1044" s="305"/>
      <c r="D1044" s="361"/>
      <c r="E1044" s="285"/>
      <c r="F1044" s="285"/>
      <c r="G1044" s="7" t="s">
        <v>153</v>
      </c>
      <c r="H1044" s="68">
        <f>H1045*0.7</f>
        <v>105</v>
      </c>
      <c r="I1044" s="300"/>
      <c r="J1044" s="312"/>
    </row>
    <row r="1045" spans="1:10" x14ac:dyDescent="0.25">
      <c r="A1045" s="303"/>
      <c r="B1045" s="305"/>
      <c r="C1045" s="305"/>
      <c r="D1045" s="361"/>
      <c r="E1045" s="285"/>
      <c r="F1045" s="285"/>
      <c r="G1045" s="266" t="s">
        <v>40</v>
      </c>
      <c r="H1045" s="68">
        <f>H1035</f>
        <v>150</v>
      </c>
      <c r="I1045" s="300"/>
      <c r="J1045" s="312"/>
    </row>
    <row r="1046" spans="1:10" x14ac:dyDescent="0.25">
      <c r="A1046" s="303"/>
      <c r="B1046" s="305"/>
      <c r="C1046" s="305"/>
      <c r="D1046" s="361"/>
      <c r="E1046" s="285"/>
      <c r="F1046" s="285"/>
      <c r="G1046" s="266" t="s">
        <v>39</v>
      </c>
      <c r="H1046" s="68" t="e">
        <f>NA()</f>
        <v>#N/A</v>
      </c>
      <c r="I1046" s="300"/>
      <c r="J1046" s="312"/>
    </row>
    <row r="1047" spans="1:10" ht="15.75" thickBot="1" x14ac:dyDescent="0.3">
      <c r="A1047" s="303"/>
      <c r="B1047" s="305"/>
      <c r="C1047" s="305"/>
      <c r="D1047" s="361"/>
      <c r="E1047" s="350"/>
      <c r="F1047" s="350"/>
      <c r="G1047" s="267" t="s">
        <v>41</v>
      </c>
      <c r="H1047" s="269" t="e">
        <f>NA()</f>
        <v>#N/A</v>
      </c>
      <c r="I1047" s="300"/>
      <c r="J1047" s="312"/>
    </row>
    <row r="1048" spans="1:10" x14ac:dyDescent="0.25">
      <c r="A1048" s="303"/>
      <c r="B1048" s="305"/>
      <c r="C1048" s="305"/>
      <c r="D1048" s="361"/>
      <c r="E1048" s="284">
        <f>F1043+1</f>
        <v>43103</v>
      </c>
      <c r="F1048" s="284">
        <v>43131</v>
      </c>
      <c r="G1048" s="162" t="s">
        <v>154</v>
      </c>
      <c r="H1048" s="157">
        <f>H1050/2</f>
        <v>55</v>
      </c>
      <c r="I1048" s="300"/>
      <c r="J1048" s="312"/>
    </row>
    <row r="1049" spans="1:10" x14ac:dyDescent="0.25">
      <c r="A1049" s="303"/>
      <c r="B1049" s="305"/>
      <c r="C1049" s="305"/>
      <c r="D1049" s="361"/>
      <c r="E1049" s="285"/>
      <c r="F1049" s="285"/>
      <c r="G1049" s="7" t="s">
        <v>153</v>
      </c>
      <c r="H1049" s="68">
        <f>H1050*0.7</f>
        <v>77</v>
      </c>
      <c r="I1049" s="300"/>
      <c r="J1049" s="312"/>
    </row>
    <row r="1050" spans="1:10" x14ac:dyDescent="0.25">
      <c r="A1050" s="303"/>
      <c r="B1050" s="305"/>
      <c r="C1050" s="305"/>
      <c r="D1050" s="361"/>
      <c r="E1050" s="285"/>
      <c r="F1050" s="285"/>
      <c r="G1050" s="266" t="s">
        <v>40</v>
      </c>
      <c r="H1050" s="68">
        <v>110</v>
      </c>
      <c r="I1050" s="300"/>
      <c r="J1050" s="312"/>
    </row>
    <row r="1051" spans="1:10" x14ac:dyDescent="0.25">
      <c r="A1051" s="303"/>
      <c r="B1051" s="305"/>
      <c r="C1051" s="305"/>
      <c r="D1051" s="361"/>
      <c r="E1051" s="285"/>
      <c r="F1051" s="285"/>
      <c r="G1051" s="266" t="s">
        <v>39</v>
      </c>
      <c r="H1051" s="68" t="e">
        <f>NA()</f>
        <v>#N/A</v>
      </c>
      <c r="I1051" s="300"/>
      <c r="J1051" s="312"/>
    </row>
    <row r="1052" spans="1:10" ht="15.75" thickBot="1" x14ac:dyDescent="0.3">
      <c r="A1052" s="303"/>
      <c r="B1052" s="305"/>
      <c r="C1052" s="305"/>
      <c r="D1052" s="361"/>
      <c r="E1052" s="350"/>
      <c r="F1052" s="350"/>
      <c r="G1052" s="267" t="s">
        <v>41</v>
      </c>
      <c r="H1052" s="269" t="e">
        <f>NA()</f>
        <v>#N/A</v>
      </c>
      <c r="I1052" s="300"/>
      <c r="J1052" s="312"/>
    </row>
    <row r="1053" spans="1:10" x14ac:dyDescent="0.25">
      <c r="A1053" s="303"/>
      <c r="B1053" s="305"/>
      <c r="C1053" s="305"/>
      <c r="D1053" s="361"/>
      <c r="E1053" s="284">
        <f>F1048+1</f>
        <v>43132</v>
      </c>
      <c r="F1053" s="284">
        <v>43190</v>
      </c>
      <c r="G1053" s="162" t="s">
        <v>154</v>
      </c>
      <c r="H1053" s="157">
        <f>H1055/2</f>
        <v>58</v>
      </c>
      <c r="I1053" s="300"/>
      <c r="J1053" s="312"/>
    </row>
    <row r="1054" spans="1:10" x14ac:dyDescent="0.25">
      <c r="A1054" s="303"/>
      <c r="B1054" s="305"/>
      <c r="C1054" s="305"/>
      <c r="D1054" s="361"/>
      <c r="E1054" s="285"/>
      <c r="F1054" s="285"/>
      <c r="G1054" s="7" t="s">
        <v>153</v>
      </c>
      <c r="H1054" s="68">
        <f>H1055*0.7</f>
        <v>81.199999999999989</v>
      </c>
      <c r="I1054" s="300"/>
      <c r="J1054" s="312"/>
    </row>
    <row r="1055" spans="1:10" x14ac:dyDescent="0.25">
      <c r="A1055" s="303"/>
      <c r="B1055" s="305"/>
      <c r="C1055" s="305"/>
      <c r="D1055" s="361"/>
      <c r="E1055" s="285"/>
      <c r="F1055" s="285"/>
      <c r="G1055" s="266" t="s">
        <v>40</v>
      </c>
      <c r="H1055" s="68">
        <v>116</v>
      </c>
      <c r="I1055" s="300"/>
      <c r="J1055" s="312"/>
    </row>
    <row r="1056" spans="1:10" x14ac:dyDescent="0.25">
      <c r="A1056" s="303"/>
      <c r="B1056" s="305"/>
      <c r="C1056" s="305"/>
      <c r="D1056" s="361"/>
      <c r="E1056" s="285"/>
      <c r="F1056" s="285"/>
      <c r="G1056" s="266" t="s">
        <v>39</v>
      </c>
      <c r="H1056" s="68" t="e">
        <f>NA()</f>
        <v>#N/A</v>
      </c>
      <c r="I1056" s="300"/>
      <c r="J1056" s="312"/>
    </row>
    <row r="1057" spans="1:10" ht="15.75" thickBot="1" x14ac:dyDescent="0.3">
      <c r="A1057" s="303"/>
      <c r="B1057" s="305"/>
      <c r="C1057" s="305"/>
      <c r="D1057" s="361"/>
      <c r="E1057" s="350"/>
      <c r="F1057" s="350"/>
      <c r="G1057" s="267" t="s">
        <v>41</v>
      </c>
      <c r="H1057" s="269" t="e">
        <f>NA()</f>
        <v>#N/A</v>
      </c>
      <c r="I1057" s="300"/>
      <c r="J1057" s="312"/>
    </row>
    <row r="1058" spans="1:10" x14ac:dyDescent="0.25">
      <c r="A1058" s="303"/>
      <c r="B1058" s="305"/>
      <c r="C1058" s="305"/>
      <c r="D1058" s="361"/>
      <c r="E1058" s="284">
        <f>F1053+1</f>
        <v>43191</v>
      </c>
      <c r="F1058" s="284">
        <v>43220</v>
      </c>
      <c r="G1058" s="162" t="s">
        <v>154</v>
      </c>
      <c r="H1058" s="157">
        <f>H1060/2</f>
        <v>45</v>
      </c>
      <c r="I1058" s="300"/>
      <c r="J1058" s="312"/>
    </row>
    <row r="1059" spans="1:10" x14ac:dyDescent="0.25">
      <c r="A1059" s="303"/>
      <c r="B1059" s="305"/>
      <c r="C1059" s="305"/>
      <c r="D1059" s="361"/>
      <c r="E1059" s="285"/>
      <c r="F1059" s="285"/>
      <c r="G1059" s="7" t="s">
        <v>153</v>
      </c>
      <c r="H1059" s="68">
        <f>H1060*0.7</f>
        <v>62.999999999999993</v>
      </c>
      <c r="I1059" s="300"/>
      <c r="J1059" s="312"/>
    </row>
    <row r="1060" spans="1:10" x14ac:dyDescent="0.25">
      <c r="A1060" s="303"/>
      <c r="B1060" s="305"/>
      <c r="C1060" s="305"/>
      <c r="D1060" s="361"/>
      <c r="E1060" s="285"/>
      <c r="F1060" s="285"/>
      <c r="G1060" s="266" t="s">
        <v>40</v>
      </c>
      <c r="H1060" s="68">
        <v>90</v>
      </c>
      <c r="I1060" s="300"/>
      <c r="J1060" s="312"/>
    </row>
    <row r="1061" spans="1:10" x14ac:dyDescent="0.25">
      <c r="A1061" s="303"/>
      <c r="B1061" s="305"/>
      <c r="C1061" s="305"/>
      <c r="D1061" s="361"/>
      <c r="E1061" s="285"/>
      <c r="F1061" s="285"/>
      <c r="G1061" s="266" t="s">
        <v>39</v>
      </c>
      <c r="H1061" s="68" t="e">
        <f>NA()</f>
        <v>#N/A</v>
      </c>
      <c r="I1061" s="300"/>
      <c r="J1061" s="312"/>
    </row>
    <row r="1062" spans="1:10" ht="15.75" thickBot="1" x14ac:dyDescent="0.3">
      <c r="A1062" s="303"/>
      <c r="B1062" s="305"/>
      <c r="C1062" s="305"/>
      <c r="D1062" s="361"/>
      <c r="E1062" s="287"/>
      <c r="F1062" s="287"/>
      <c r="G1062" s="267" t="s">
        <v>41</v>
      </c>
      <c r="H1062" s="269" t="e">
        <f>NA()</f>
        <v>#N/A</v>
      </c>
      <c r="I1062" s="300"/>
      <c r="J1062" s="312"/>
    </row>
    <row r="1063" spans="1:10" x14ac:dyDescent="0.25">
      <c r="A1063" s="398" t="s">
        <v>272</v>
      </c>
      <c r="B1063" s="400" t="s">
        <v>37</v>
      </c>
      <c r="C1063" s="400" t="s">
        <v>191</v>
      </c>
      <c r="D1063" s="359" t="s">
        <v>38</v>
      </c>
      <c r="E1063" s="294">
        <v>43040</v>
      </c>
      <c r="F1063" s="294">
        <v>43090</v>
      </c>
      <c r="G1063" s="160" t="s">
        <v>154</v>
      </c>
      <c r="H1063" s="175">
        <v>0</v>
      </c>
      <c r="I1063" s="309"/>
      <c r="J1063" s="396" t="s">
        <v>385</v>
      </c>
    </row>
    <row r="1064" spans="1:10" x14ac:dyDescent="0.25">
      <c r="A1064" s="303"/>
      <c r="B1064" s="305"/>
      <c r="C1064" s="305"/>
      <c r="D1064" s="360"/>
      <c r="E1064" s="285"/>
      <c r="F1064" s="285"/>
      <c r="G1064" s="7" t="s">
        <v>153</v>
      </c>
      <c r="H1064" s="114">
        <f>H1065/2</f>
        <v>27.5</v>
      </c>
      <c r="I1064" s="300"/>
      <c r="J1064" s="312"/>
    </row>
    <row r="1065" spans="1:10" x14ac:dyDescent="0.25">
      <c r="A1065" s="303"/>
      <c r="B1065" s="305"/>
      <c r="C1065" s="305"/>
      <c r="D1065" s="361"/>
      <c r="E1065" s="285"/>
      <c r="F1065" s="285"/>
      <c r="G1065" s="265" t="s">
        <v>40</v>
      </c>
      <c r="H1065" s="114">
        <v>55</v>
      </c>
      <c r="I1065" s="300"/>
      <c r="J1065" s="312"/>
    </row>
    <row r="1066" spans="1:10" x14ac:dyDescent="0.25">
      <c r="A1066" s="303"/>
      <c r="B1066" s="305"/>
      <c r="C1066" s="305"/>
      <c r="D1066" s="361"/>
      <c r="E1066" s="285"/>
      <c r="F1066" s="285"/>
      <c r="G1066" s="265" t="s">
        <v>39</v>
      </c>
      <c r="H1066" s="114">
        <f>H1065+25</f>
        <v>80</v>
      </c>
      <c r="I1066" s="300"/>
      <c r="J1066" s="312"/>
    </row>
    <row r="1067" spans="1:10" ht="15.75" thickBot="1" x14ac:dyDescent="0.3">
      <c r="A1067" s="303"/>
      <c r="B1067" s="305"/>
      <c r="C1067" s="305"/>
      <c r="D1067" s="361"/>
      <c r="E1067" s="350"/>
      <c r="F1067" s="350"/>
      <c r="G1067" s="267" t="s">
        <v>41</v>
      </c>
      <c r="H1067" s="276">
        <f>H1065*0.95</f>
        <v>52.25</v>
      </c>
      <c r="I1067" s="300"/>
      <c r="J1067" s="312"/>
    </row>
    <row r="1068" spans="1:10" x14ac:dyDescent="0.25">
      <c r="A1068" s="303"/>
      <c r="B1068" s="305"/>
      <c r="C1068" s="305"/>
      <c r="D1068" s="361"/>
      <c r="E1068" s="284">
        <f>F1063+1</f>
        <v>43091</v>
      </c>
      <c r="F1068" s="284">
        <v>43092</v>
      </c>
      <c r="G1068" s="162" t="s">
        <v>154</v>
      </c>
      <c r="H1068" s="175">
        <f>H1070/2</f>
        <v>60</v>
      </c>
      <c r="I1068" s="300"/>
      <c r="J1068" s="312"/>
    </row>
    <row r="1069" spans="1:10" x14ac:dyDescent="0.25">
      <c r="A1069" s="303"/>
      <c r="B1069" s="305"/>
      <c r="C1069" s="305"/>
      <c r="D1069" s="361"/>
      <c r="E1069" s="285"/>
      <c r="F1069" s="285"/>
      <c r="G1069" s="7" t="s">
        <v>153</v>
      </c>
      <c r="H1069" s="114">
        <f>H1070/2</f>
        <v>60</v>
      </c>
      <c r="I1069" s="300"/>
      <c r="J1069" s="312"/>
    </row>
    <row r="1070" spans="1:10" x14ac:dyDescent="0.25">
      <c r="A1070" s="303"/>
      <c r="B1070" s="305"/>
      <c r="C1070" s="305"/>
      <c r="D1070" s="361"/>
      <c r="E1070" s="285"/>
      <c r="F1070" s="285"/>
      <c r="G1070" s="266" t="s">
        <v>40</v>
      </c>
      <c r="H1070" s="114">
        <v>120</v>
      </c>
      <c r="I1070" s="300"/>
      <c r="J1070" s="312"/>
    </row>
    <row r="1071" spans="1:10" x14ac:dyDescent="0.25">
      <c r="A1071" s="303"/>
      <c r="B1071" s="305"/>
      <c r="C1071" s="305"/>
      <c r="D1071" s="361"/>
      <c r="E1071" s="285"/>
      <c r="F1071" s="285"/>
      <c r="G1071" s="266" t="s">
        <v>39</v>
      </c>
      <c r="H1071" s="114">
        <f>H1070+25</f>
        <v>145</v>
      </c>
      <c r="I1071" s="300"/>
      <c r="J1071" s="312"/>
    </row>
    <row r="1072" spans="1:10" ht="15.75" thickBot="1" x14ac:dyDescent="0.3">
      <c r="A1072" s="303"/>
      <c r="B1072" s="305"/>
      <c r="C1072" s="305"/>
      <c r="D1072" s="361"/>
      <c r="E1072" s="350"/>
      <c r="F1072" s="350"/>
      <c r="G1072" s="267" t="s">
        <v>41</v>
      </c>
      <c r="H1072" s="276">
        <f>H1070*0.95</f>
        <v>114</v>
      </c>
      <c r="I1072" s="300"/>
      <c r="J1072" s="312"/>
    </row>
    <row r="1073" spans="1:10" x14ac:dyDescent="0.25">
      <c r="A1073" s="303"/>
      <c r="B1073" s="305"/>
      <c r="C1073" s="305"/>
      <c r="D1073" s="361"/>
      <c r="E1073" s="284">
        <f>F1068+1</f>
        <v>43093</v>
      </c>
      <c r="F1073" s="284">
        <v>43093</v>
      </c>
      <c r="G1073" s="162" t="s">
        <v>154</v>
      </c>
      <c r="H1073" s="175">
        <f t="shared" ref="H1073" si="205">H1075/2</f>
        <v>82.5</v>
      </c>
      <c r="I1073" s="300"/>
      <c r="J1073" s="312"/>
    </row>
    <row r="1074" spans="1:10" x14ac:dyDescent="0.25">
      <c r="A1074" s="303"/>
      <c r="B1074" s="305"/>
      <c r="C1074" s="305"/>
      <c r="D1074" s="361"/>
      <c r="E1074" s="285"/>
      <c r="F1074" s="285"/>
      <c r="G1074" s="7" t="s">
        <v>153</v>
      </c>
      <c r="H1074" s="114">
        <f t="shared" ref="H1074" si="206">H1075/2</f>
        <v>82.5</v>
      </c>
      <c r="I1074" s="300"/>
      <c r="J1074" s="312"/>
    </row>
    <row r="1075" spans="1:10" x14ac:dyDescent="0.25">
      <c r="A1075" s="303"/>
      <c r="B1075" s="305"/>
      <c r="C1075" s="305"/>
      <c r="D1075" s="361"/>
      <c r="E1075" s="285"/>
      <c r="F1075" s="285"/>
      <c r="G1075" s="266" t="s">
        <v>40</v>
      </c>
      <c r="H1075" s="114">
        <f>H1070+45</f>
        <v>165</v>
      </c>
      <c r="I1075" s="300"/>
      <c r="J1075" s="312"/>
    </row>
    <row r="1076" spans="1:10" x14ac:dyDescent="0.25">
      <c r="A1076" s="303"/>
      <c r="B1076" s="305"/>
      <c r="C1076" s="305"/>
      <c r="D1076" s="361"/>
      <c r="E1076" s="285"/>
      <c r="F1076" s="285"/>
      <c r="G1076" s="266" t="s">
        <v>39</v>
      </c>
      <c r="H1076" s="114">
        <f t="shared" ref="H1076" si="207">H1075+25</f>
        <v>190</v>
      </c>
      <c r="I1076" s="300"/>
      <c r="J1076" s="312"/>
    </row>
    <row r="1077" spans="1:10" ht="15.75" thickBot="1" x14ac:dyDescent="0.3">
      <c r="A1077" s="303"/>
      <c r="B1077" s="305"/>
      <c r="C1077" s="305"/>
      <c r="D1077" s="361"/>
      <c r="E1077" s="350"/>
      <c r="F1077" s="350"/>
      <c r="G1077" s="267" t="s">
        <v>41</v>
      </c>
      <c r="H1077" s="276">
        <f t="shared" ref="H1077" si="208">H1075*0.95</f>
        <v>156.75</v>
      </c>
      <c r="I1077" s="300"/>
      <c r="J1077" s="312"/>
    </row>
    <row r="1078" spans="1:10" x14ac:dyDescent="0.25">
      <c r="A1078" s="303"/>
      <c r="B1078" s="305"/>
      <c r="C1078" s="305"/>
      <c r="D1078" s="361"/>
      <c r="E1078" s="284">
        <f>F1073+1</f>
        <v>43094</v>
      </c>
      <c r="F1078" s="284">
        <v>43099</v>
      </c>
      <c r="G1078" s="162" t="s">
        <v>154</v>
      </c>
      <c r="H1078" s="175">
        <f t="shared" ref="H1078" si="209">H1080/2</f>
        <v>60</v>
      </c>
      <c r="I1078" s="300"/>
      <c r="J1078" s="312"/>
    </row>
    <row r="1079" spans="1:10" x14ac:dyDescent="0.25">
      <c r="A1079" s="303"/>
      <c r="B1079" s="305"/>
      <c r="C1079" s="305"/>
      <c r="D1079" s="361"/>
      <c r="E1079" s="285"/>
      <c r="F1079" s="285"/>
      <c r="G1079" s="7" t="s">
        <v>153</v>
      </c>
      <c r="H1079" s="114">
        <f t="shared" ref="H1079" si="210">H1080/2</f>
        <v>60</v>
      </c>
      <c r="I1079" s="300"/>
      <c r="J1079" s="312"/>
    </row>
    <row r="1080" spans="1:10" x14ac:dyDescent="0.25">
      <c r="A1080" s="303"/>
      <c r="B1080" s="305"/>
      <c r="C1080" s="305"/>
      <c r="D1080" s="361"/>
      <c r="E1080" s="285"/>
      <c r="F1080" s="285"/>
      <c r="G1080" s="266" t="s">
        <v>40</v>
      </c>
      <c r="H1080" s="114">
        <f>H1070</f>
        <v>120</v>
      </c>
      <c r="I1080" s="300"/>
      <c r="J1080" s="312"/>
    </row>
    <row r="1081" spans="1:10" x14ac:dyDescent="0.25">
      <c r="A1081" s="303"/>
      <c r="B1081" s="305"/>
      <c r="C1081" s="305"/>
      <c r="D1081" s="361"/>
      <c r="E1081" s="285"/>
      <c r="F1081" s="285"/>
      <c r="G1081" s="266" t="s">
        <v>39</v>
      </c>
      <c r="H1081" s="114">
        <f t="shared" ref="H1081" si="211">H1080+25</f>
        <v>145</v>
      </c>
      <c r="I1081" s="300"/>
      <c r="J1081" s="312"/>
    </row>
    <row r="1082" spans="1:10" ht="15.75" thickBot="1" x14ac:dyDescent="0.3">
      <c r="A1082" s="303"/>
      <c r="B1082" s="305"/>
      <c r="C1082" s="305"/>
      <c r="D1082" s="361"/>
      <c r="E1082" s="350"/>
      <c r="F1082" s="350"/>
      <c r="G1082" s="267" t="s">
        <v>41</v>
      </c>
      <c r="H1082" s="276">
        <f t="shared" ref="H1082" si="212">H1080*0.95</f>
        <v>114</v>
      </c>
      <c r="I1082" s="300"/>
      <c r="J1082" s="312"/>
    </row>
    <row r="1083" spans="1:10" x14ac:dyDescent="0.25">
      <c r="A1083" s="303"/>
      <c r="B1083" s="305"/>
      <c r="C1083" s="305"/>
      <c r="D1083" s="361"/>
      <c r="E1083" s="284">
        <f>F1078+1</f>
        <v>43100</v>
      </c>
      <c r="F1083" s="284">
        <v>43100</v>
      </c>
      <c r="G1083" s="162" t="s">
        <v>154</v>
      </c>
      <c r="H1083" s="175">
        <f t="shared" ref="H1083" si="213">H1085/2</f>
        <v>82.5</v>
      </c>
      <c r="I1083" s="300"/>
      <c r="J1083" s="312"/>
    </row>
    <row r="1084" spans="1:10" x14ac:dyDescent="0.25">
      <c r="A1084" s="303"/>
      <c r="B1084" s="305"/>
      <c r="C1084" s="305"/>
      <c r="D1084" s="361"/>
      <c r="E1084" s="285"/>
      <c r="F1084" s="285"/>
      <c r="G1084" s="7" t="s">
        <v>153</v>
      </c>
      <c r="H1084" s="114">
        <f t="shared" ref="H1084" si="214">H1085/2</f>
        <v>82.5</v>
      </c>
      <c r="I1084" s="300"/>
      <c r="J1084" s="312"/>
    </row>
    <row r="1085" spans="1:10" x14ac:dyDescent="0.25">
      <c r="A1085" s="303"/>
      <c r="B1085" s="305"/>
      <c r="C1085" s="305"/>
      <c r="D1085" s="361"/>
      <c r="E1085" s="285"/>
      <c r="F1085" s="285"/>
      <c r="G1085" s="265" t="s">
        <v>40</v>
      </c>
      <c r="H1085" s="114">
        <f>H1075</f>
        <v>165</v>
      </c>
      <c r="I1085" s="300"/>
      <c r="J1085" s="312"/>
    </row>
    <row r="1086" spans="1:10" x14ac:dyDescent="0.25">
      <c r="A1086" s="303"/>
      <c r="B1086" s="305"/>
      <c r="C1086" s="305"/>
      <c r="D1086" s="361"/>
      <c r="E1086" s="285"/>
      <c r="F1086" s="285"/>
      <c r="G1086" s="265" t="s">
        <v>39</v>
      </c>
      <c r="H1086" s="114">
        <f t="shared" ref="H1086" si="215">H1085+25</f>
        <v>190</v>
      </c>
      <c r="I1086" s="300"/>
      <c r="J1086" s="312"/>
    </row>
    <row r="1087" spans="1:10" ht="15.75" thickBot="1" x14ac:dyDescent="0.3">
      <c r="A1087" s="303"/>
      <c r="B1087" s="305"/>
      <c r="C1087" s="305"/>
      <c r="D1087" s="361"/>
      <c r="E1087" s="350"/>
      <c r="F1087" s="350"/>
      <c r="G1087" s="267" t="s">
        <v>41</v>
      </c>
      <c r="H1087" s="276">
        <f t="shared" ref="H1087" si="216">H1085*0.95</f>
        <v>156.75</v>
      </c>
      <c r="I1087" s="300"/>
      <c r="J1087" s="312"/>
    </row>
    <row r="1088" spans="1:10" x14ac:dyDescent="0.25">
      <c r="A1088" s="303"/>
      <c r="B1088" s="305"/>
      <c r="C1088" s="305"/>
      <c r="D1088" s="361"/>
      <c r="E1088" s="284">
        <f>F1083+1</f>
        <v>43101</v>
      </c>
      <c r="F1088" s="284">
        <v>43102</v>
      </c>
      <c r="G1088" s="162" t="s">
        <v>154</v>
      </c>
      <c r="H1088" s="175">
        <f t="shared" ref="H1088" si="217">H1090/2</f>
        <v>60</v>
      </c>
      <c r="I1088" s="300"/>
      <c r="J1088" s="312"/>
    </row>
    <row r="1089" spans="1:10" x14ac:dyDescent="0.25">
      <c r="A1089" s="303"/>
      <c r="B1089" s="305"/>
      <c r="C1089" s="305"/>
      <c r="D1089" s="361"/>
      <c r="E1089" s="285"/>
      <c r="F1089" s="285"/>
      <c r="G1089" s="7" t="s">
        <v>153</v>
      </c>
      <c r="H1089" s="114">
        <f t="shared" ref="H1089" si="218">H1090/2</f>
        <v>60</v>
      </c>
      <c r="I1089" s="300"/>
      <c r="J1089" s="312"/>
    </row>
    <row r="1090" spans="1:10" x14ac:dyDescent="0.25">
      <c r="A1090" s="303"/>
      <c r="B1090" s="305"/>
      <c r="C1090" s="305"/>
      <c r="D1090" s="361"/>
      <c r="E1090" s="285"/>
      <c r="F1090" s="285"/>
      <c r="G1090" s="265" t="s">
        <v>40</v>
      </c>
      <c r="H1090" s="114">
        <f>H1080</f>
        <v>120</v>
      </c>
      <c r="I1090" s="300"/>
      <c r="J1090" s="312"/>
    </row>
    <row r="1091" spans="1:10" x14ac:dyDescent="0.25">
      <c r="A1091" s="303"/>
      <c r="B1091" s="305"/>
      <c r="C1091" s="305"/>
      <c r="D1091" s="361"/>
      <c r="E1091" s="285"/>
      <c r="F1091" s="285"/>
      <c r="G1091" s="265" t="s">
        <v>39</v>
      </c>
      <c r="H1091" s="114">
        <f t="shared" ref="H1091" si="219">H1090+25</f>
        <v>145</v>
      </c>
      <c r="I1091" s="300"/>
      <c r="J1091" s="312"/>
    </row>
    <row r="1092" spans="1:10" ht="15.75" thickBot="1" x14ac:dyDescent="0.3">
      <c r="A1092" s="303"/>
      <c r="B1092" s="305"/>
      <c r="C1092" s="305"/>
      <c r="D1092" s="361"/>
      <c r="E1092" s="350"/>
      <c r="F1092" s="350"/>
      <c r="G1092" s="267" t="s">
        <v>41</v>
      </c>
      <c r="H1092" s="276">
        <f t="shared" ref="H1092" si="220">H1090*0.95</f>
        <v>114</v>
      </c>
      <c r="I1092" s="300"/>
      <c r="J1092" s="312"/>
    </row>
    <row r="1093" spans="1:10" x14ac:dyDescent="0.25">
      <c r="A1093" s="303"/>
      <c r="B1093" s="305"/>
      <c r="C1093" s="305"/>
      <c r="D1093" s="361"/>
      <c r="E1093" s="284">
        <f>F1088+1</f>
        <v>43103</v>
      </c>
      <c r="F1093" s="284">
        <v>43131</v>
      </c>
      <c r="G1093" s="162" t="s">
        <v>154</v>
      </c>
      <c r="H1093" s="175">
        <f t="shared" ref="H1093" si="221">H1095/2</f>
        <v>43</v>
      </c>
      <c r="I1093" s="300"/>
      <c r="J1093" s="312"/>
    </row>
    <row r="1094" spans="1:10" x14ac:dyDescent="0.25">
      <c r="A1094" s="303"/>
      <c r="B1094" s="305"/>
      <c r="C1094" s="305"/>
      <c r="D1094" s="361"/>
      <c r="E1094" s="285"/>
      <c r="F1094" s="285"/>
      <c r="G1094" s="7" t="s">
        <v>153</v>
      </c>
      <c r="H1094" s="114">
        <f t="shared" ref="H1094" si="222">H1095/2</f>
        <v>43</v>
      </c>
      <c r="I1094" s="300"/>
      <c r="J1094" s="312"/>
    </row>
    <row r="1095" spans="1:10" x14ac:dyDescent="0.25">
      <c r="A1095" s="303"/>
      <c r="B1095" s="305"/>
      <c r="C1095" s="305"/>
      <c r="D1095" s="361"/>
      <c r="E1095" s="285"/>
      <c r="F1095" s="285"/>
      <c r="G1095" s="265" t="s">
        <v>40</v>
      </c>
      <c r="H1095" s="114">
        <v>86</v>
      </c>
      <c r="I1095" s="300"/>
      <c r="J1095" s="312"/>
    </row>
    <row r="1096" spans="1:10" x14ac:dyDescent="0.25">
      <c r="A1096" s="303"/>
      <c r="B1096" s="305"/>
      <c r="C1096" s="305"/>
      <c r="D1096" s="361"/>
      <c r="E1096" s="285"/>
      <c r="F1096" s="285"/>
      <c r="G1096" s="265" t="s">
        <v>39</v>
      </c>
      <c r="H1096" s="114">
        <f t="shared" ref="H1096" si="223">H1095+25</f>
        <v>111</v>
      </c>
      <c r="I1096" s="300"/>
      <c r="J1096" s="312"/>
    </row>
    <row r="1097" spans="1:10" ht="15.75" thickBot="1" x14ac:dyDescent="0.3">
      <c r="A1097" s="303"/>
      <c r="B1097" s="305"/>
      <c r="C1097" s="305"/>
      <c r="D1097" s="361"/>
      <c r="E1097" s="350"/>
      <c r="F1097" s="350"/>
      <c r="G1097" s="267" t="s">
        <v>41</v>
      </c>
      <c r="H1097" s="276">
        <f t="shared" ref="H1097" si="224">H1095*0.95</f>
        <v>81.7</v>
      </c>
      <c r="I1097" s="300"/>
      <c r="J1097" s="312"/>
    </row>
    <row r="1098" spans="1:10" x14ac:dyDescent="0.25">
      <c r="A1098" s="303"/>
      <c r="B1098" s="305"/>
      <c r="C1098" s="305"/>
      <c r="D1098" s="361"/>
      <c r="E1098" s="284">
        <f>F1093+1</f>
        <v>43132</v>
      </c>
      <c r="F1098" s="284">
        <v>43190</v>
      </c>
      <c r="G1098" s="162" t="s">
        <v>154</v>
      </c>
      <c r="H1098" s="175">
        <f t="shared" ref="H1098" si="225">H1100/2</f>
        <v>48.5</v>
      </c>
      <c r="I1098" s="300"/>
      <c r="J1098" s="312"/>
    </row>
    <row r="1099" spans="1:10" x14ac:dyDescent="0.25">
      <c r="A1099" s="303"/>
      <c r="B1099" s="305"/>
      <c r="C1099" s="305"/>
      <c r="D1099" s="361"/>
      <c r="E1099" s="285"/>
      <c r="F1099" s="285"/>
      <c r="G1099" s="7" t="s">
        <v>153</v>
      </c>
      <c r="H1099" s="114">
        <f t="shared" ref="H1099" si="226">H1100/2</f>
        <v>48.5</v>
      </c>
      <c r="I1099" s="300"/>
      <c r="J1099" s="312"/>
    </row>
    <row r="1100" spans="1:10" x14ac:dyDescent="0.25">
      <c r="A1100" s="303"/>
      <c r="B1100" s="305"/>
      <c r="C1100" s="305"/>
      <c r="D1100" s="361"/>
      <c r="E1100" s="285"/>
      <c r="F1100" s="285"/>
      <c r="G1100" s="266" t="s">
        <v>40</v>
      </c>
      <c r="H1100" s="114">
        <v>97</v>
      </c>
      <c r="I1100" s="300"/>
      <c r="J1100" s="312"/>
    </row>
    <row r="1101" spans="1:10" x14ac:dyDescent="0.25">
      <c r="A1101" s="303"/>
      <c r="B1101" s="305"/>
      <c r="C1101" s="305"/>
      <c r="D1101" s="361"/>
      <c r="E1101" s="285"/>
      <c r="F1101" s="285"/>
      <c r="G1101" s="266" t="s">
        <v>39</v>
      </c>
      <c r="H1101" s="114">
        <f t="shared" ref="H1101" si="227">H1100+25</f>
        <v>122</v>
      </c>
      <c r="I1101" s="300"/>
      <c r="J1101" s="312"/>
    </row>
    <row r="1102" spans="1:10" ht="15.75" thickBot="1" x14ac:dyDescent="0.3">
      <c r="A1102" s="303"/>
      <c r="B1102" s="305"/>
      <c r="C1102" s="305"/>
      <c r="D1102" s="361"/>
      <c r="E1102" s="350"/>
      <c r="F1102" s="350"/>
      <c r="G1102" s="267" t="s">
        <v>41</v>
      </c>
      <c r="H1102" s="276">
        <f t="shared" ref="H1102" si="228">H1100*0.95</f>
        <v>92.149999999999991</v>
      </c>
      <c r="I1102" s="300"/>
      <c r="J1102" s="312"/>
    </row>
    <row r="1103" spans="1:10" x14ac:dyDescent="0.25">
      <c r="A1103" s="303"/>
      <c r="B1103" s="305"/>
      <c r="C1103" s="305"/>
      <c r="D1103" s="361"/>
      <c r="E1103" s="284">
        <f>F1098+1</f>
        <v>43191</v>
      </c>
      <c r="F1103" s="284">
        <v>43220</v>
      </c>
      <c r="G1103" s="162" t="s">
        <v>154</v>
      </c>
      <c r="H1103" s="175">
        <v>0</v>
      </c>
      <c r="I1103" s="300"/>
      <c r="J1103" s="312"/>
    </row>
    <row r="1104" spans="1:10" x14ac:dyDescent="0.25">
      <c r="A1104" s="303"/>
      <c r="B1104" s="305"/>
      <c r="C1104" s="305"/>
      <c r="D1104" s="361"/>
      <c r="E1104" s="285"/>
      <c r="F1104" s="285"/>
      <c r="G1104" s="7" t="s">
        <v>153</v>
      </c>
      <c r="H1104" s="114">
        <v>35</v>
      </c>
      <c r="I1104" s="300"/>
      <c r="J1104" s="312"/>
    </row>
    <row r="1105" spans="1:10" x14ac:dyDescent="0.25">
      <c r="A1105" s="303"/>
      <c r="B1105" s="305"/>
      <c r="C1105" s="305"/>
      <c r="D1105" s="361"/>
      <c r="E1105" s="285"/>
      <c r="F1105" s="285"/>
      <c r="G1105" s="265" t="s">
        <v>40</v>
      </c>
      <c r="H1105" s="114">
        <v>72</v>
      </c>
      <c r="I1105" s="300"/>
      <c r="J1105" s="312"/>
    </row>
    <row r="1106" spans="1:10" x14ac:dyDescent="0.25">
      <c r="A1106" s="303"/>
      <c r="B1106" s="305"/>
      <c r="C1106" s="305"/>
      <c r="D1106" s="361"/>
      <c r="E1106" s="285"/>
      <c r="F1106" s="285"/>
      <c r="G1106" s="265" t="s">
        <v>39</v>
      </c>
      <c r="H1106" s="114">
        <f>H1105+25</f>
        <v>97</v>
      </c>
      <c r="I1106" s="300"/>
      <c r="J1106" s="312"/>
    </row>
    <row r="1107" spans="1:10" ht="15.75" thickBot="1" x14ac:dyDescent="0.3">
      <c r="A1107" s="303"/>
      <c r="B1107" s="305"/>
      <c r="C1107" s="305"/>
      <c r="D1107" s="308"/>
      <c r="E1107" s="350"/>
      <c r="F1107" s="350"/>
      <c r="G1107" s="267" t="s">
        <v>41</v>
      </c>
      <c r="H1107" s="276">
        <f t="shared" ref="H1107" si="229">H1105*0.95</f>
        <v>68.399999999999991</v>
      </c>
      <c r="I1107" s="310"/>
      <c r="J1107" s="312"/>
    </row>
    <row r="1108" spans="1:10" x14ac:dyDescent="0.25">
      <c r="A1108" s="303"/>
      <c r="B1108" s="305"/>
      <c r="C1108" s="305"/>
      <c r="D1108" s="359" t="s">
        <v>175</v>
      </c>
      <c r="E1108" s="294">
        <v>43040</v>
      </c>
      <c r="F1108" s="294">
        <v>43090</v>
      </c>
      <c r="G1108" s="160" t="s">
        <v>154</v>
      </c>
      <c r="H1108" s="175">
        <v>0</v>
      </c>
      <c r="I1108" s="309"/>
      <c r="J1108" s="312"/>
    </row>
    <row r="1109" spans="1:10" x14ac:dyDescent="0.25">
      <c r="A1109" s="303"/>
      <c r="B1109" s="305"/>
      <c r="C1109" s="305"/>
      <c r="D1109" s="360"/>
      <c r="E1109" s="285"/>
      <c r="F1109" s="285"/>
      <c r="G1109" s="7" t="s">
        <v>153</v>
      </c>
      <c r="H1109" s="114">
        <f>H1110/2</f>
        <v>30.5</v>
      </c>
      <c r="I1109" s="300"/>
      <c r="J1109" s="312"/>
    </row>
    <row r="1110" spans="1:10" x14ac:dyDescent="0.25">
      <c r="A1110" s="303"/>
      <c r="B1110" s="305"/>
      <c r="C1110" s="305"/>
      <c r="D1110" s="361"/>
      <c r="E1110" s="285"/>
      <c r="F1110" s="285"/>
      <c r="G1110" s="266" t="s">
        <v>40</v>
      </c>
      <c r="H1110" s="114">
        <v>61</v>
      </c>
      <c r="I1110" s="300"/>
      <c r="J1110" s="312"/>
    </row>
    <row r="1111" spans="1:10" x14ac:dyDescent="0.25">
      <c r="A1111" s="303"/>
      <c r="B1111" s="305"/>
      <c r="C1111" s="305"/>
      <c r="D1111" s="361"/>
      <c r="E1111" s="285"/>
      <c r="F1111" s="285"/>
      <c r="G1111" s="266" t="s">
        <v>39</v>
      </c>
      <c r="H1111" s="114">
        <f>H1110+25</f>
        <v>86</v>
      </c>
      <c r="I1111" s="300"/>
      <c r="J1111" s="312"/>
    </row>
    <row r="1112" spans="1:10" ht="15.75" thickBot="1" x14ac:dyDescent="0.3">
      <c r="A1112" s="303"/>
      <c r="B1112" s="305"/>
      <c r="C1112" s="305"/>
      <c r="D1112" s="361"/>
      <c r="E1112" s="350"/>
      <c r="F1112" s="350"/>
      <c r="G1112" s="267" t="s">
        <v>41</v>
      </c>
      <c r="H1112" s="276">
        <f>H1110*0.95</f>
        <v>57.949999999999996</v>
      </c>
      <c r="I1112" s="300"/>
      <c r="J1112" s="312"/>
    </row>
    <row r="1113" spans="1:10" x14ac:dyDescent="0.25">
      <c r="A1113" s="303"/>
      <c r="B1113" s="305"/>
      <c r="C1113" s="305"/>
      <c r="D1113" s="361"/>
      <c r="E1113" s="284">
        <f>F1108+1</f>
        <v>43091</v>
      </c>
      <c r="F1113" s="284">
        <v>43092</v>
      </c>
      <c r="G1113" s="162" t="s">
        <v>154</v>
      </c>
      <c r="H1113" s="175">
        <f>H1115/2</f>
        <v>63</v>
      </c>
      <c r="I1113" s="300"/>
      <c r="J1113" s="312"/>
    </row>
    <row r="1114" spans="1:10" x14ac:dyDescent="0.25">
      <c r="A1114" s="303"/>
      <c r="B1114" s="305"/>
      <c r="C1114" s="305"/>
      <c r="D1114" s="361"/>
      <c r="E1114" s="285"/>
      <c r="F1114" s="285"/>
      <c r="G1114" s="7" t="s">
        <v>153</v>
      </c>
      <c r="H1114" s="114">
        <f>H1115/2</f>
        <v>63</v>
      </c>
      <c r="I1114" s="300"/>
      <c r="J1114" s="312"/>
    </row>
    <row r="1115" spans="1:10" x14ac:dyDescent="0.25">
      <c r="A1115" s="303"/>
      <c r="B1115" s="305"/>
      <c r="C1115" s="305"/>
      <c r="D1115" s="361"/>
      <c r="E1115" s="285"/>
      <c r="F1115" s="285"/>
      <c r="G1115" s="266" t="s">
        <v>40</v>
      </c>
      <c r="H1115" s="114">
        <v>126</v>
      </c>
      <c r="I1115" s="300"/>
      <c r="J1115" s="312"/>
    </row>
    <row r="1116" spans="1:10" x14ac:dyDescent="0.25">
      <c r="A1116" s="303"/>
      <c r="B1116" s="305"/>
      <c r="C1116" s="305"/>
      <c r="D1116" s="361"/>
      <c r="E1116" s="285"/>
      <c r="F1116" s="285"/>
      <c r="G1116" s="266" t="s">
        <v>39</v>
      </c>
      <c r="H1116" s="114">
        <f>H1115+25</f>
        <v>151</v>
      </c>
      <c r="I1116" s="300"/>
      <c r="J1116" s="312"/>
    </row>
    <row r="1117" spans="1:10" ht="15.75" thickBot="1" x14ac:dyDescent="0.3">
      <c r="A1117" s="303"/>
      <c r="B1117" s="305"/>
      <c r="C1117" s="305"/>
      <c r="D1117" s="361"/>
      <c r="E1117" s="350"/>
      <c r="F1117" s="350"/>
      <c r="G1117" s="267" t="s">
        <v>41</v>
      </c>
      <c r="H1117" s="276">
        <f>H1115*0.95</f>
        <v>119.69999999999999</v>
      </c>
      <c r="I1117" s="300"/>
      <c r="J1117" s="312"/>
    </row>
    <row r="1118" spans="1:10" x14ac:dyDescent="0.25">
      <c r="A1118" s="303"/>
      <c r="B1118" s="305"/>
      <c r="C1118" s="305"/>
      <c r="D1118" s="361"/>
      <c r="E1118" s="284">
        <f>F1113+1</f>
        <v>43093</v>
      </c>
      <c r="F1118" s="284">
        <v>43093</v>
      </c>
      <c r="G1118" s="162" t="s">
        <v>154</v>
      </c>
      <c r="H1118" s="175">
        <f t="shared" ref="H1118" si="230">H1120/2</f>
        <v>85.5</v>
      </c>
      <c r="I1118" s="300"/>
      <c r="J1118" s="312"/>
    </row>
    <row r="1119" spans="1:10" x14ac:dyDescent="0.25">
      <c r="A1119" s="303"/>
      <c r="B1119" s="305"/>
      <c r="C1119" s="305"/>
      <c r="D1119" s="361"/>
      <c r="E1119" s="285"/>
      <c r="F1119" s="285"/>
      <c r="G1119" s="7" t="s">
        <v>153</v>
      </c>
      <c r="H1119" s="114">
        <f t="shared" ref="H1119" si="231">H1120/2</f>
        <v>85.5</v>
      </c>
      <c r="I1119" s="300"/>
      <c r="J1119" s="312"/>
    </row>
    <row r="1120" spans="1:10" x14ac:dyDescent="0.25">
      <c r="A1120" s="303"/>
      <c r="B1120" s="305"/>
      <c r="C1120" s="305"/>
      <c r="D1120" s="361"/>
      <c r="E1120" s="285"/>
      <c r="F1120" s="285"/>
      <c r="G1120" s="266" t="s">
        <v>40</v>
      </c>
      <c r="H1120" s="114">
        <f>H1115+45</f>
        <v>171</v>
      </c>
      <c r="I1120" s="300"/>
      <c r="J1120" s="312"/>
    </row>
    <row r="1121" spans="1:10" x14ac:dyDescent="0.25">
      <c r="A1121" s="303"/>
      <c r="B1121" s="305"/>
      <c r="C1121" s="305"/>
      <c r="D1121" s="361"/>
      <c r="E1121" s="285"/>
      <c r="F1121" s="285"/>
      <c r="G1121" s="266" t="s">
        <v>39</v>
      </c>
      <c r="H1121" s="114">
        <f t="shared" ref="H1121" si="232">H1120+25</f>
        <v>196</v>
      </c>
      <c r="I1121" s="300"/>
      <c r="J1121" s="312"/>
    </row>
    <row r="1122" spans="1:10" ht="15.75" thickBot="1" x14ac:dyDescent="0.3">
      <c r="A1122" s="303"/>
      <c r="B1122" s="305"/>
      <c r="C1122" s="305"/>
      <c r="D1122" s="361"/>
      <c r="E1122" s="350"/>
      <c r="F1122" s="350"/>
      <c r="G1122" s="267" t="s">
        <v>41</v>
      </c>
      <c r="H1122" s="276">
        <f t="shared" ref="H1122" si="233">H1120*0.95</f>
        <v>162.44999999999999</v>
      </c>
      <c r="I1122" s="300"/>
      <c r="J1122" s="312"/>
    </row>
    <row r="1123" spans="1:10" x14ac:dyDescent="0.25">
      <c r="A1123" s="303"/>
      <c r="B1123" s="305"/>
      <c r="C1123" s="305"/>
      <c r="D1123" s="361"/>
      <c r="E1123" s="284">
        <f>F1118+1</f>
        <v>43094</v>
      </c>
      <c r="F1123" s="284">
        <v>43099</v>
      </c>
      <c r="G1123" s="162" t="s">
        <v>154</v>
      </c>
      <c r="H1123" s="175">
        <f t="shared" ref="H1123" si="234">H1125/2</f>
        <v>63</v>
      </c>
      <c r="I1123" s="300"/>
      <c r="J1123" s="312"/>
    </row>
    <row r="1124" spans="1:10" x14ac:dyDescent="0.25">
      <c r="A1124" s="303"/>
      <c r="B1124" s="305"/>
      <c r="C1124" s="305"/>
      <c r="D1124" s="361"/>
      <c r="E1124" s="285"/>
      <c r="F1124" s="285"/>
      <c r="G1124" s="7" t="s">
        <v>153</v>
      </c>
      <c r="H1124" s="114">
        <f t="shared" ref="H1124" si="235">H1125/2</f>
        <v>63</v>
      </c>
      <c r="I1124" s="300"/>
      <c r="J1124" s="312"/>
    </row>
    <row r="1125" spans="1:10" x14ac:dyDescent="0.25">
      <c r="A1125" s="303"/>
      <c r="B1125" s="305"/>
      <c r="C1125" s="305"/>
      <c r="D1125" s="361"/>
      <c r="E1125" s="285"/>
      <c r="F1125" s="285"/>
      <c r="G1125" s="266" t="s">
        <v>40</v>
      </c>
      <c r="H1125" s="114">
        <f>H1115</f>
        <v>126</v>
      </c>
      <c r="I1125" s="300"/>
      <c r="J1125" s="312"/>
    </row>
    <row r="1126" spans="1:10" x14ac:dyDescent="0.25">
      <c r="A1126" s="303"/>
      <c r="B1126" s="305"/>
      <c r="C1126" s="305"/>
      <c r="D1126" s="361"/>
      <c r="E1126" s="285"/>
      <c r="F1126" s="285"/>
      <c r="G1126" s="266" t="s">
        <v>39</v>
      </c>
      <c r="H1126" s="114">
        <f t="shared" ref="H1126" si="236">H1125+25</f>
        <v>151</v>
      </c>
      <c r="I1126" s="300"/>
      <c r="J1126" s="312"/>
    </row>
    <row r="1127" spans="1:10" ht="15.75" thickBot="1" x14ac:dyDescent="0.3">
      <c r="A1127" s="303"/>
      <c r="B1127" s="305"/>
      <c r="C1127" s="305"/>
      <c r="D1127" s="361"/>
      <c r="E1127" s="350"/>
      <c r="F1127" s="350"/>
      <c r="G1127" s="267" t="s">
        <v>41</v>
      </c>
      <c r="H1127" s="276">
        <f t="shared" ref="H1127" si="237">H1125*0.95</f>
        <v>119.69999999999999</v>
      </c>
      <c r="I1127" s="300"/>
      <c r="J1127" s="312"/>
    </row>
    <row r="1128" spans="1:10" x14ac:dyDescent="0.25">
      <c r="A1128" s="303"/>
      <c r="B1128" s="305"/>
      <c r="C1128" s="305"/>
      <c r="D1128" s="361"/>
      <c r="E1128" s="284">
        <f>F1123+1</f>
        <v>43100</v>
      </c>
      <c r="F1128" s="284">
        <v>43100</v>
      </c>
      <c r="G1128" s="162" t="s">
        <v>154</v>
      </c>
      <c r="H1128" s="175">
        <f t="shared" ref="H1128" si="238">H1130/2</f>
        <v>85.5</v>
      </c>
      <c r="I1128" s="300"/>
      <c r="J1128" s="312"/>
    </row>
    <row r="1129" spans="1:10" x14ac:dyDescent="0.25">
      <c r="A1129" s="303"/>
      <c r="B1129" s="305"/>
      <c r="C1129" s="305"/>
      <c r="D1129" s="361"/>
      <c r="E1129" s="285"/>
      <c r="F1129" s="285"/>
      <c r="G1129" s="7" t="s">
        <v>153</v>
      </c>
      <c r="H1129" s="114">
        <f t="shared" ref="H1129" si="239">H1130/2</f>
        <v>85.5</v>
      </c>
      <c r="I1129" s="300"/>
      <c r="J1129" s="312"/>
    </row>
    <row r="1130" spans="1:10" x14ac:dyDescent="0.25">
      <c r="A1130" s="303"/>
      <c r="B1130" s="305"/>
      <c r="C1130" s="305"/>
      <c r="D1130" s="361"/>
      <c r="E1130" s="285"/>
      <c r="F1130" s="285"/>
      <c r="G1130" s="266" t="s">
        <v>40</v>
      </c>
      <c r="H1130" s="114">
        <f>H1120</f>
        <v>171</v>
      </c>
      <c r="I1130" s="300"/>
      <c r="J1130" s="312"/>
    </row>
    <row r="1131" spans="1:10" x14ac:dyDescent="0.25">
      <c r="A1131" s="303"/>
      <c r="B1131" s="305"/>
      <c r="C1131" s="305"/>
      <c r="D1131" s="361"/>
      <c r="E1131" s="285"/>
      <c r="F1131" s="285"/>
      <c r="G1131" s="266" t="s">
        <v>39</v>
      </c>
      <c r="H1131" s="114">
        <f t="shared" ref="H1131" si="240">H1130+25</f>
        <v>196</v>
      </c>
      <c r="I1131" s="300"/>
      <c r="J1131" s="312"/>
    </row>
    <row r="1132" spans="1:10" ht="15.75" thickBot="1" x14ac:dyDescent="0.3">
      <c r="A1132" s="303"/>
      <c r="B1132" s="305"/>
      <c r="C1132" s="305"/>
      <c r="D1132" s="361"/>
      <c r="E1132" s="350"/>
      <c r="F1132" s="350"/>
      <c r="G1132" s="267" t="s">
        <v>41</v>
      </c>
      <c r="H1132" s="276">
        <f t="shared" ref="H1132" si="241">H1130*0.95</f>
        <v>162.44999999999999</v>
      </c>
      <c r="I1132" s="300"/>
      <c r="J1132" s="312"/>
    </row>
    <row r="1133" spans="1:10" x14ac:dyDescent="0.25">
      <c r="A1133" s="303"/>
      <c r="B1133" s="305"/>
      <c r="C1133" s="305"/>
      <c r="D1133" s="361"/>
      <c r="E1133" s="284">
        <f>F1128+1</f>
        <v>43101</v>
      </c>
      <c r="F1133" s="284">
        <v>43102</v>
      </c>
      <c r="G1133" s="162" t="s">
        <v>154</v>
      </c>
      <c r="H1133" s="175">
        <f t="shared" ref="H1133" si="242">H1135/2</f>
        <v>63</v>
      </c>
      <c r="I1133" s="300"/>
      <c r="J1133" s="312"/>
    </row>
    <row r="1134" spans="1:10" x14ac:dyDescent="0.25">
      <c r="A1134" s="303"/>
      <c r="B1134" s="305"/>
      <c r="C1134" s="305"/>
      <c r="D1134" s="361"/>
      <c r="E1134" s="285"/>
      <c r="F1134" s="285"/>
      <c r="G1134" s="7" t="s">
        <v>153</v>
      </c>
      <c r="H1134" s="114">
        <f t="shared" ref="H1134" si="243">H1135/2</f>
        <v>63</v>
      </c>
      <c r="I1134" s="300"/>
      <c r="J1134" s="312"/>
    </row>
    <row r="1135" spans="1:10" x14ac:dyDescent="0.25">
      <c r="A1135" s="303"/>
      <c r="B1135" s="305"/>
      <c r="C1135" s="305"/>
      <c r="D1135" s="361"/>
      <c r="E1135" s="285"/>
      <c r="F1135" s="285"/>
      <c r="G1135" s="266" t="s">
        <v>40</v>
      </c>
      <c r="H1135" s="114">
        <f>H1125</f>
        <v>126</v>
      </c>
      <c r="I1135" s="300"/>
      <c r="J1135" s="312"/>
    </row>
    <row r="1136" spans="1:10" x14ac:dyDescent="0.25">
      <c r="A1136" s="303"/>
      <c r="B1136" s="305"/>
      <c r="C1136" s="305"/>
      <c r="D1136" s="361"/>
      <c r="E1136" s="285"/>
      <c r="F1136" s="285"/>
      <c r="G1136" s="266" t="s">
        <v>39</v>
      </c>
      <c r="H1136" s="114">
        <f t="shared" ref="H1136" si="244">H1135+25</f>
        <v>151</v>
      </c>
      <c r="I1136" s="300"/>
      <c r="J1136" s="312"/>
    </row>
    <row r="1137" spans="1:10" ht="15.75" thickBot="1" x14ac:dyDescent="0.3">
      <c r="A1137" s="303"/>
      <c r="B1137" s="305"/>
      <c r="C1137" s="305"/>
      <c r="D1137" s="361"/>
      <c r="E1137" s="350"/>
      <c r="F1137" s="350"/>
      <c r="G1137" s="267" t="s">
        <v>41</v>
      </c>
      <c r="H1137" s="276">
        <f t="shared" ref="H1137" si="245">H1135*0.95</f>
        <v>119.69999999999999</v>
      </c>
      <c r="I1137" s="300"/>
      <c r="J1137" s="312"/>
    </row>
    <row r="1138" spans="1:10" x14ac:dyDescent="0.25">
      <c r="A1138" s="303"/>
      <c r="B1138" s="305"/>
      <c r="C1138" s="305"/>
      <c r="D1138" s="361"/>
      <c r="E1138" s="284">
        <f>F1133+1</f>
        <v>43103</v>
      </c>
      <c r="F1138" s="284">
        <v>43131</v>
      </c>
      <c r="G1138" s="162" t="s">
        <v>154</v>
      </c>
      <c r="H1138" s="175">
        <f t="shared" ref="H1138" si="246">H1140/2</f>
        <v>46</v>
      </c>
      <c r="I1138" s="300"/>
      <c r="J1138" s="312"/>
    </row>
    <row r="1139" spans="1:10" x14ac:dyDescent="0.25">
      <c r="A1139" s="303"/>
      <c r="B1139" s="305"/>
      <c r="C1139" s="305"/>
      <c r="D1139" s="361"/>
      <c r="E1139" s="285"/>
      <c r="F1139" s="285"/>
      <c r="G1139" s="7" t="s">
        <v>153</v>
      </c>
      <c r="H1139" s="114">
        <f t="shared" ref="H1139" si="247">H1140/2</f>
        <v>46</v>
      </c>
      <c r="I1139" s="300"/>
      <c r="J1139" s="312"/>
    </row>
    <row r="1140" spans="1:10" x14ac:dyDescent="0.25">
      <c r="A1140" s="303"/>
      <c r="B1140" s="305"/>
      <c r="C1140" s="305"/>
      <c r="D1140" s="361"/>
      <c r="E1140" s="285"/>
      <c r="F1140" s="285"/>
      <c r="G1140" s="266" t="s">
        <v>40</v>
      </c>
      <c r="H1140" s="114">
        <v>92</v>
      </c>
      <c r="I1140" s="300"/>
      <c r="J1140" s="312"/>
    </row>
    <row r="1141" spans="1:10" x14ac:dyDescent="0.25">
      <c r="A1141" s="303"/>
      <c r="B1141" s="305"/>
      <c r="C1141" s="305"/>
      <c r="D1141" s="361"/>
      <c r="E1141" s="285"/>
      <c r="F1141" s="285"/>
      <c r="G1141" s="266" t="s">
        <v>39</v>
      </c>
      <c r="H1141" s="114">
        <f t="shared" ref="H1141" si="248">H1140+25</f>
        <v>117</v>
      </c>
      <c r="I1141" s="300"/>
      <c r="J1141" s="312"/>
    </row>
    <row r="1142" spans="1:10" ht="15.75" thickBot="1" x14ac:dyDescent="0.3">
      <c r="A1142" s="303"/>
      <c r="B1142" s="305"/>
      <c r="C1142" s="305"/>
      <c r="D1142" s="361"/>
      <c r="E1142" s="350"/>
      <c r="F1142" s="350"/>
      <c r="G1142" s="267" t="s">
        <v>41</v>
      </c>
      <c r="H1142" s="276">
        <f t="shared" ref="H1142" si="249">H1140*0.95</f>
        <v>87.399999999999991</v>
      </c>
      <c r="I1142" s="300"/>
      <c r="J1142" s="312"/>
    </row>
    <row r="1143" spans="1:10" x14ac:dyDescent="0.25">
      <c r="A1143" s="303"/>
      <c r="B1143" s="305"/>
      <c r="C1143" s="305"/>
      <c r="D1143" s="361"/>
      <c r="E1143" s="284">
        <f>F1138+1</f>
        <v>43132</v>
      </c>
      <c r="F1143" s="284">
        <v>43190</v>
      </c>
      <c r="G1143" s="162" t="s">
        <v>154</v>
      </c>
      <c r="H1143" s="175">
        <f t="shared" ref="H1143" si="250">H1145/2</f>
        <v>51.5</v>
      </c>
      <c r="I1143" s="300"/>
      <c r="J1143" s="312"/>
    </row>
    <row r="1144" spans="1:10" x14ac:dyDescent="0.25">
      <c r="A1144" s="303"/>
      <c r="B1144" s="305"/>
      <c r="C1144" s="305"/>
      <c r="D1144" s="361"/>
      <c r="E1144" s="285"/>
      <c r="F1144" s="285"/>
      <c r="G1144" s="7" t="s">
        <v>153</v>
      </c>
      <c r="H1144" s="114">
        <f t="shared" ref="H1144" si="251">H1145/2</f>
        <v>51.5</v>
      </c>
      <c r="I1144" s="300"/>
      <c r="J1144" s="312"/>
    </row>
    <row r="1145" spans="1:10" x14ac:dyDescent="0.25">
      <c r="A1145" s="303"/>
      <c r="B1145" s="305"/>
      <c r="C1145" s="305"/>
      <c r="D1145" s="361"/>
      <c r="E1145" s="285"/>
      <c r="F1145" s="285"/>
      <c r="G1145" s="266" t="s">
        <v>40</v>
      </c>
      <c r="H1145" s="114">
        <v>103</v>
      </c>
      <c r="I1145" s="300"/>
      <c r="J1145" s="312"/>
    </row>
    <row r="1146" spans="1:10" x14ac:dyDescent="0.25">
      <c r="A1146" s="303"/>
      <c r="B1146" s="305"/>
      <c r="C1146" s="305"/>
      <c r="D1146" s="361"/>
      <c r="E1146" s="285"/>
      <c r="F1146" s="285"/>
      <c r="G1146" s="266" t="s">
        <v>39</v>
      </c>
      <c r="H1146" s="114">
        <f t="shared" ref="H1146" si="252">H1145+25</f>
        <v>128</v>
      </c>
      <c r="I1146" s="300"/>
      <c r="J1146" s="312"/>
    </row>
    <row r="1147" spans="1:10" ht="15.75" thickBot="1" x14ac:dyDescent="0.3">
      <c r="A1147" s="303"/>
      <c r="B1147" s="305"/>
      <c r="C1147" s="305"/>
      <c r="D1147" s="361"/>
      <c r="E1147" s="350"/>
      <c r="F1147" s="350"/>
      <c r="G1147" s="267" t="s">
        <v>41</v>
      </c>
      <c r="H1147" s="276">
        <f t="shared" ref="H1147" si="253">H1145*0.95</f>
        <v>97.85</v>
      </c>
      <c r="I1147" s="300"/>
      <c r="J1147" s="312"/>
    </row>
    <row r="1148" spans="1:10" x14ac:dyDescent="0.25">
      <c r="A1148" s="303"/>
      <c r="B1148" s="305"/>
      <c r="C1148" s="305"/>
      <c r="D1148" s="361"/>
      <c r="E1148" s="284">
        <f>F1143+1</f>
        <v>43191</v>
      </c>
      <c r="F1148" s="284">
        <v>43220</v>
      </c>
      <c r="G1148" s="162" t="s">
        <v>154</v>
      </c>
      <c r="H1148" s="175">
        <v>0</v>
      </c>
      <c r="I1148" s="300"/>
      <c r="J1148" s="312"/>
    </row>
    <row r="1149" spans="1:10" x14ac:dyDescent="0.25">
      <c r="A1149" s="303"/>
      <c r="B1149" s="305"/>
      <c r="C1149" s="305"/>
      <c r="D1149" s="361"/>
      <c r="E1149" s="285"/>
      <c r="F1149" s="285"/>
      <c r="G1149" s="7" t="s">
        <v>153</v>
      </c>
      <c r="H1149" s="114">
        <v>35</v>
      </c>
      <c r="I1149" s="300"/>
      <c r="J1149" s="312"/>
    </row>
    <row r="1150" spans="1:10" x14ac:dyDescent="0.25">
      <c r="A1150" s="303"/>
      <c r="B1150" s="305"/>
      <c r="C1150" s="305"/>
      <c r="D1150" s="361"/>
      <c r="E1150" s="285"/>
      <c r="F1150" s="285"/>
      <c r="G1150" s="266" t="s">
        <v>40</v>
      </c>
      <c r="H1150" s="114">
        <v>78</v>
      </c>
      <c r="I1150" s="300"/>
      <c r="J1150" s="312"/>
    </row>
    <row r="1151" spans="1:10" x14ac:dyDescent="0.25">
      <c r="A1151" s="303"/>
      <c r="B1151" s="305"/>
      <c r="C1151" s="305"/>
      <c r="D1151" s="361"/>
      <c r="E1151" s="285"/>
      <c r="F1151" s="285"/>
      <c r="G1151" s="266" t="s">
        <v>39</v>
      </c>
      <c r="H1151" s="114">
        <f>H1150+25</f>
        <v>103</v>
      </c>
      <c r="I1151" s="300"/>
      <c r="J1151" s="312"/>
    </row>
    <row r="1152" spans="1:10" ht="15.75" thickBot="1" x14ac:dyDescent="0.3">
      <c r="A1152" s="303"/>
      <c r="B1152" s="305"/>
      <c r="C1152" s="305"/>
      <c r="D1152" s="361"/>
      <c r="E1152" s="350"/>
      <c r="F1152" s="350"/>
      <c r="G1152" s="267" t="s">
        <v>41</v>
      </c>
      <c r="H1152" s="276">
        <f t="shared" ref="H1152" si="254">H1150*0.95</f>
        <v>74.099999999999994</v>
      </c>
      <c r="I1152" s="300"/>
      <c r="J1152" s="312"/>
    </row>
    <row r="1153" spans="1:10" x14ac:dyDescent="0.25">
      <c r="A1153" s="398" t="s">
        <v>162</v>
      </c>
      <c r="B1153" s="400" t="s">
        <v>37</v>
      </c>
      <c r="C1153" s="400" t="s">
        <v>191</v>
      </c>
      <c r="D1153" s="359" t="s">
        <v>38</v>
      </c>
      <c r="E1153" s="294">
        <v>43040</v>
      </c>
      <c r="F1153" s="294">
        <v>43090</v>
      </c>
      <c r="G1153" s="160" t="s">
        <v>154</v>
      </c>
      <c r="H1153" s="175">
        <v>0</v>
      </c>
      <c r="I1153" s="309"/>
      <c r="J1153" s="396" t="s">
        <v>385</v>
      </c>
    </row>
    <row r="1154" spans="1:10" x14ac:dyDescent="0.25">
      <c r="A1154" s="303"/>
      <c r="B1154" s="305"/>
      <c r="C1154" s="305"/>
      <c r="D1154" s="360"/>
      <c r="E1154" s="285"/>
      <c r="F1154" s="285"/>
      <c r="G1154" s="7" t="s">
        <v>153</v>
      </c>
      <c r="H1154" s="114">
        <f>H1155/2</f>
        <v>30</v>
      </c>
      <c r="I1154" s="300"/>
      <c r="J1154" s="312"/>
    </row>
    <row r="1155" spans="1:10" x14ac:dyDescent="0.25">
      <c r="A1155" s="303"/>
      <c r="B1155" s="305"/>
      <c r="C1155" s="305"/>
      <c r="D1155" s="361"/>
      <c r="E1155" s="285"/>
      <c r="F1155" s="285"/>
      <c r="G1155" s="265" t="s">
        <v>40</v>
      </c>
      <c r="H1155" s="114">
        <v>60</v>
      </c>
      <c r="I1155" s="300"/>
      <c r="J1155" s="312"/>
    </row>
    <row r="1156" spans="1:10" x14ac:dyDescent="0.25">
      <c r="A1156" s="303"/>
      <c r="B1156" s="305"/>
      <c r="C1156" s="305"/>
      <c r="D1156" s="361"/>
      <c r="E1156" s="285"/>
      <c r="F1156" s="285"/>
      <c r="G1156" s="265" t="s">
        <v>39</v>
      </c>
      <c r="H1156" s="114">
        <f>H1155+30</f>
        <v>90</v>
      </c>
      <c r="I1156" s="300"/>
      <c r="J1156" s="312"/>
    </row>
    <row r="1157" spans="1:10" ht="15.75" thickBot="1" x14ac:dyDescent="0.3">
      <c r="A1157" s="303"/>
      <c r="B1157" s="305"/>
      <c r="C1157" s="305"/>
      <c r="D1157" s="361"/>
      <c r="E1157" s="350"/>
      <c r="F1157" s="350"/>
      <c r="G1157" s="267" t="s">
        <v>41</v>
      </c>
      <c r="H1157" s="276">
        <f>H1155*0.95</f>
        <v>57</v>
      </c>
      <c r="I1157" s="300"/>
      <c r="J1157" s="312"/>
    </row>
    <row r="1158" spans="1:10" x14ac:dyDescent="0.25">
      <c r="A1158" s="303"/>
      <c r="B1158" s="305"/>
      <c r="C1158" s="305"/>
      <c r="D1158" s="361"/>
      <c r="E1158" s="284">
        <f>F1153+1</f>
        <v>43091</v>
      </c>
      <c r="F1158" s="284">
        <v>43092</v>
      </c>
      <c r="G1158" s="162" t="s">
        <v>154</v>
      </c>
      <c r="H1158" s="175">
        <f>H1160/2</f>
        <v>62.5</v>
      </c>
      <c r="I1158" s="300"/>
      <c r="J1158" s="312"/>
    </row>
    <row r="1159" spans="1:10" x14ac:dyDescent="0.25">
      <c r="A1159" s="303"/>
      <c r="B1159" s="305"/>
      <c r="C1159" s="305"/>
      <c r="D1159" s="361"/>
      <c r="E1159" s="285"/>
      <c r="F1159" s="285"/>
      <c r="G1159" s="7" t="s">
        <v>153</v>
      </c>
      <c r="H1159" s="114">
        <f>H1160/2</f>
        <v>62.5</v>
      </c>
      <c r="I1159" s="300"/>
      <c r="J1159" s="312"/>
    </row>
    <row r="1160" spans="1:10" x14ac:dyDescent="0.25">
      <c r="A1160" s="303"/>
      <c r="B1160" s="305"/>
      <c r="C1160" s="305"/>
      <c r="D1160" s="361"/>
      <c r="E1160" s="285"/>
      <c r="F1160" s="285"/>
      <c r="G1160" s="265" t="s">
        <v>40</v>
      </c>
      <c r="H1160" s="114">
        <v>125</v>
      </c>
      <c r="I1160" s="300"/>
      <c r="J1160" s="312"/>
    </row>
    <row r="1161" spans="1:10" x14ac:dyDescent="0.25">
      <c r="A1161" s="303"/>
      <c r="B1161" s="305"/>
      <c r="C1161" s="305"/>
      <c r="D1161" s="361"/>
      <c r="E1161" s="285"/>
      <c r="F1161" s="285"/>
      <c r="G1161" s="265" t="s">
        <v>39</v>
      </c>
      <c r="H1161" s="114">
        <f>H1160+30</f>
        <v>155</v>
      </c>
      <c r="I1161" s="300"/>
      <c r="J1161" s="312"/>
    </row>
    <row r="1162" spans="1:10" ht="15.75" thickBot="1" x14ac:dyDescent="0.3">
      <c r="A1162" s="303"/>
      <c r="B1162" s="305"/>
      <c r="C1162" s="305"/>
      <c r="D1162" s="361"/>
      <c r="E1162" s="350"/>
      <c r="F1162" s="350"/>
      <c r="G1162" s="267" t="s">
        <v>41</v>
      </c>
      <c r="H1162" s="276">
        <f>H1160*0.95</f>
        <v>118.75</v>
      </c>
      <c r="I1162" s="300"/>
      <c r="J1162" s="312"/>
    </row>
    <row r="1163" spans="1:10" x14ac:dyDescent="0.25">
      <c r="A1163" s="303"/>
      <c r="B1163" s="305"/>
      <c r="C1163" s="305"/>
      <c r="D1163" s="361"/>
      <c r="E1163" s="284">
        <f>F1158+1</f>
        <v>43093</v>
      </c>
      <c r="F1163" s="284">
        <v>43093</v>
      </c>
      <c r="G1163" s="162" t="s">
        <v>154</v>
      </c>
      <c r="H1163" s="175">
        <f>H1165/2</f>
        <v>87.5</v>
      </c>
      <c r="I1163" s="300"/>
      <c r="J1163" s="312"/>
    </row>
    <row r="1164" spans="1:10" x14ac:dyDescent="0.25">
      <c r="A1164" s="303"/>
      <c r="B1164" s="305"/>
      <c r="C1164" s="305"/>
      <c r="D1164" s="361"/>
      <c r="E1164" s="285"/>
      <c r="F1164" s="285"/>
      <c r="G1164" s="7" t="s">
        <v>153</v>
      </c>
      <c r="H1164" s="114">
        <f>H1165/2</f>
        <v>87.5</v>
      </c>
      <c r="I1164" s="300"/>
      <c r="J1164" s="312"/>
    </row>
    <row r="1165" spans="1:10" x14ac:dyDescent="0.25">
      <c r="A1165" s="303"/>
      <c r="B1165" s="305"/>
      <c r="C1165" s="305"/>
      <c r="D1165" s="361"/>
      <c r="E1165" s="285"/>
      <c r="F1165" s="285"/>
      <c r="G1165" s="266" t="s">
        <v>40</v>
      </c>
      <c r="H1165" s="114">
        <f>H1160+50</f>
        <v>175</v>
      </c>
      <c r="I1165" s="300"/>
      <c r="J1165" s="312"/>
    </row>
    <row r="1166" spans="1:10" x14ac:dyDescent="0.25">
      <c r="A1166" s="303"/>
      <c r="B1166" s="305"/>
      <c r="C1166" s="305"/>
      <c r="D1166" s="361"/>
      <c r="E1166" s="285"/>
      <c r="F1166" s="285"/>
      <c r="G1166" s="266" t="s">
        <v>39</v>
      </c>
      <c r="H1166" s="114">
        <f>H1165+30</f>
        <v>205</v>
      </c>
      <c r="I1166" s="300"/>
      <c r="J1166" s="312"/>
    </row>
    <row r="1167" spans="1:10" ht="15.75" thickBot="1" x14ac:dyDescent="0.3">
      <c r="A1167" s="303"/>
      <c r="B1167" s="305"/>
      <c r="C1167" s="305"/>
      <c r="D1167" s="361"/>
      <c r="E1167" s="350"/>
      <c r="F1167" s="350"/>
      <c r="G1167" s="267" t="s">
        <v>41</v>
      </c>
      <c r="H1167" s="276">
        <f>H1165*0.95</f>
        <v>166.25</v>
      </c>
      <c r="I1167" s="300"/>
      <c r="J1167" s="312"/>
    </row>
    <row r="1168" spans="1:10" x14ac:dyDescent="0.25">
      <c r="A1168" s="303"/>
      <c r="B1168" s="305"/>
      <c r="C1168" s="305"/>
      <c r="D1168" s="361"/>
      <c r="E1168" s="284">
        <f>F1163+1</f>
        <v>43094</v>
      </c>
      <c r="F1168" s="284">
        <v>43099</v>
      </c>
      <c r="G1168" s="162" t="s">
        <v>154</v>
      </c>
      <c r="H1168" s="175">
        <f>H1170/2</f>
        <v>62.5</v>
      </c>
      <c r="I1168" s="300"/>
      <c r="J1168" s="312"/>
    </row>
    <row r="1169" spans="1:10" x14ac:dyDescent="0.25">
      <c r="A1169" s="303"/>
      <c r="B1169" s="305"/>
      <c r="C1169" s="305"/>
      <c r="D1169" s="361"/>
      <c r="E1169" s="285"/>
      <c r="F1169" s="285"/>
      <c r="G1169" s="7" t="s">
        <v>153</v>
      </c>
      <c r="H1169" s="114">
        <f>H1170/2</f>
        <v>62.5</v>
      </c>
      <c r="I1169" s="300"/>
      <c r="J1169" s="312"/>
    </row>
    <row r="1170" spans="1:10" x14ac:dyDescent="0.25">
      <c r="A1170" s="303"/>
      <c r="B1170" s="305"/>
      <c r="C1170" s="305"/>
      <c r="D1170" s="361"/>
      <c r="E1170" s="285"/>
      <c r="F1170" s="285"/>
      <c r="G1170" s="266" t="s">
        <v>40</v>
      </c>
      <c r="H1170" s="114">
        <f>H1160</f>
        <v>125</v>
      </c>
      <c r="I1170" s="300"/>
      <c r="J1170" s="312"/>
    </row>
    <row r="1171" spans="1:10" x14ac:dyDescent="0.25">
      <c r="A1171" s="303"/>
      <c r="B1171" s="305"/>
      <c r="C1171" s="305"/>
      <c r="D1171" s="361"/>
      <c r="E1171" s="285"/>
      <c r="F1171" s="285"/>
      <c r="G1171" s="266" t="s">
        <v>39</v>
      </c>
      <c r="H1171" s="114">
        <f>H1170+30</f>
        <v>155</v>
      </c>
      <c r="I1171" s="300"/>
      <c r="J1171" s="312"/>
    </row>
    <row r="1172" spans="1:10" ht="15.75" thickBot="1" x14ac:dyDescent="0.3">
      <c r="A1172" s="303"/>
      <c r="B1172" s="305"/>
      <c r="C1172" s="305"/>
      <c r="D1172" s="361"/>
      <c r="E1172" s="350"/>
      <c r="F1172" s="350"/>
      <c r="G1172" s="267" t="s">
        <v>41</v>
      </c>
      <c r="H1172" s="276">
        <f>H1170*0.95</f>
        <v>118.75</v>
      </c>
      <c r="I1172" s="300"/>
      <c r="J1172" s="312"/>
    </row>
    <row r="1173" spans="1:10" x14ac:dyDescent="0.25">
      <c r="A1173" s="303"/>
      <c r="B1173" s="305"/>
      <c r="C1173" s="305"/>
      <c r="D1173" s="361"/>
      <c r="E1173" s="284">
        <f>F1168+1</f>
        <v>43100</v>
      </c>
      <c r="F1173" s="284">
        <v>43100</v>
      </c>
      <c r="G1173" s="162" t="s">
        <v>154</v>
      </c>
      <c r="H1173" s="175">
        <f>H1175/2</f>
        <v>87.5</v>
      </c>
      <c r="I1173" s="300"/>
      <c r="J1173" s="312"/>
    </row>
    <row r="1174" spans="1:10" x14ac:dyDescent="0.25">
      <c r="A1174" s="303"/>
      <c r="B1174" s="305"/>
      <c r="C1174" s="305"/>
      <c r="D1174" s="361"/>
      <c r="E1174" s="285"/>
      <c r="F1174" s="285"/>
      <c r="G1174" s="7" t="s">
        <v>153</v>
      </c>
      <c r="H1174" s="114">
        <f>H1175/2</f>
        <v>87.5</v>
      </c>
      <c r="I1174" s="300"/>
      <c r="J1174" s="312"/>
    </row>
    <row r="1175" spans="1:10" x14ac:dyDescent="0.25">
      <c r="A1175" s="303"/>
      <c r="B1175" s="305"/>
      <c r="C1175" s="305"/>
      <c r="D1175" s="361"/>
      <c r="E1175" s="285"/>
      <c r="F1175" s="285"/>
      <c r="G1175" s="265" t="s">
        <v>40</v>
      </c>
      <c r="H1175" s="114">
        <f>H1165</f>
        <v>175</v>
      </c>
      <c r="I1175" s="300"/>
      <c r="J1175" s="312"/>
    </row>
    <row r="1176" spans="1:10" x14ac:dyDescent="0.25">
      <c r="A1176" s="303"/>
      <c r="B1176" s="305"/>
      <c r="C1176" s="305"/>
      <c r="D1176" s="361"/>
      <c r="E1176" s="285"/>
      <c r="F1176" s="285"/>
      <c r="G1176" s="265" t="s">
        <v>39</v>
      </c>
      <c r="H1176" s="114">
        <f>H1175+30</f>
        <v>205</v>
      </c>
      <c r="I1176" s="300"/>
      <c r="J1176" s="312"/>
    </row>
    <row r="1177" spans="1:10" ht="15.75" thickBot="1" x14ac:dyDescent="0.3">
      <c r="A1177" s="303"/>
      <c r="B1177" s="305"/>
      <c r="C1177" s="305"/>
      <c r="D1177" s="361"/>
      <c r="E1177" s="350"/>
      <c r="F1177" s="350"/>
      <c r="G1177" s="267" t="s">
        <v>41</v>
      </c>
      <c r="H1177" s="276">
        <f>H1175*0.95</f>
        <v>166.25</v>
      </c>
      <c r="I1177" s="300"/>
      <c r="J1177" s="312"/>
    </row>
    <row r="1178" spans="1:10" x14ac:dyDescent="0.25">
      <c r="A1178" s="303"/>
      <c r="B1178" s="305"/>
      <c r="C1178" s="305"/>
      <c r="D1178" s="361"/>
      <c r="E1178" s="284">
        <f>F1173+1</f>
        <v>43101</v>
      </c>
      <c r="F1178" s="284">
        <v>43102</v>
      </c>
      <c r="G1178" s="162" t="s">
        <v>154</v>
      </c>
      <c r="H1178" s="175">
        <f>H1180/2</f>
        <v>62.5</v>
      </c>
      <c r="I1178" s="300"/>
      <c r="J1178" s="312"/>
    </row>
    <row r="1179" spans="1:10" x14ac:dyDescent="0.25">
      <c r="A1179" s="303"/>
      <c r="B1179" s="305"/>
      <c r="C1179" s="305"/>
      <c r="D1179" s="361"/>
      <c r="E1179" s="285"/>
      <c r="F1179" s="285"/>
      <c r="G1179" s="7" t="s">
        <v>153</v>
      </c>
      <c r="H1179" s="114">
        <f>H1180/2</f>
        <v>62.5</v>
      </c>
      <c r="I1179" s="300"/>
      <c r="J1179" s="312"/>
    </row>
    <row r="1180" spans="1:10" x14ac:dyDescent="0.25">
      <c r="A1180" s="303"/>
      <c r="B1180" s="305"/>
      <c r="C1180" s="305"/>
      <c r="D1180" s="361"/>
      <c r="E1180" s="285"/>
      <c r="F1180" s="285"/>
      <c r="G1180" s="266" t="s">
        <v>40</v>
      </c>
      <c r="H1180" s="114">
        <f>H1170</f>
        <v>125</v>
      </c>
      <c r="I1180" s="300"/>
      <c r="J1180" s="312"/>
    </row>
    <row r="1181" spans="1:10" x14ac:dyDescent="0.25">
      <c r="A1181" s="303"/>
      <c r="B1181" s="305"/>
      <c r="C1181" s="305"/>
      <c r="D1181" s="361"/>
      <c r="E1181" s="285"/>
      <c r="F1181" s="285"/>
      <c r="G1181" s="266" t="s">
        <v>39</v>
      </c>
      <c r="H1181" s="114">
        <f>H1180+30</f>
        <v>155</v>
      </c>
      <c r="I1181" s="300"/>
      <c r="J1181" s="312"/>
    </row>
    <row r="1182" spans="1:10" ht="15.75" thickBot="1" x14ac:dyDescent="0.3">
      <c r="A1182" s="303"/>
      <c r="B1182" s="305"/>
      <c r="C1182" s="305"/>
      <c r="D1182" s="361"/>
      <c r="E1182" s="350"/>
      <c r="F1182" s="350"/>
      <c r="G1182" s="267" t="s">
        <v>41</v>
      </c>
      <c r="H1182" s="276">
        <f>H1180*0.95</f>
        <v>118.75</v>
      </c>
      <c r="I1182" s="300"/>
      <c r="J1182" s="312"/>
    </row>
    <row r="1183" spans="1:10" x14ac:dyDescent="0.25">
      <c r="A1183" s="303"/>
      <c r="B1183" s="305"/>
      <c r="C1183" s="305"/>
      <c r="D1183" s="361"/>
      <c r="E1183" s="284">
        <f>F1178+1</f>
        <v>43103</v>
      </c>
      <c r="F1183" s="284">
        <v>43131</v>
      </c>
      <c r="G1183" s="162" t="s">
        <v>154</v>
      </c>
      <c r="H1183" s="175">
        <f>H1185/2</f>
        <v>44</v>
      </c>
      <c r="I1183" s="300"/>
      <c r="J1183" s="312"/>
    </row>
    <row r="1184" spans="1:10" x14ac:dyDescent="0.25">
      <c r="A1184" s="303"/>
      <c r="B1184" s="305"/>
      <c r="C1184" s="305"/>
      <c r="D1184" s="361"/>
      <c r="E1184" s="285"/>
      <c r="F1184" s="285"/>
      <c r="G1184" s="7" t="s">
        <v>153</v>
      </c>
      <c r="H1184" s="114">
        <f>H1185/2</f>
        <v>44</v>
      </c>
      <c r="I1184" s="300"/>
      <c r="J1184" s="312"/>
    </row>
    <row r="1185" spans="1:10" x14ac:dyDescent="0.25">
      <c r="A1185" s="303"/>
      <c r="B1185" s="305"/>
      <c r="C1185" s="305"/>
      <c r="D1185" s="361"/>
      <c r="E1185" s="285"/>
      <c r="F1185" s="285"/>
      <c r="G1185" s="265" t="s">
        <v>40</v>
      </c>
      <c r="H1185" s="114">
        <v>88</v>
      </c>
      <c r="I1185" s="300"/>
      <c r="J1185" s="312"/>
    </row>
    <row r="1186" spans="1:10" x14ac:dyDescent="0.25">
      <c r="A1186" s="303"/>
      <c r="B1186" s="305"/>
      <c r="C1186" s="305"/>
      <c r="D1186" s="361"/>
      <c r="E1186" s="285"/>
      <c r="F1186" s="285"/>
      <c r="G1186" s="265" t="s">
        <v>39</v>
      </c>
      <c r="H1186" s="114">
        <f>H1185+30</f>
        <v>118</v>
      </c>
      <c r="I1186" s="300"/>
      <c r="J1186" s="312"/>
    </row>
    <row r="1187" spans="1:10" ht="15.75" thickBot="1" x14ac:dyDescent="0.3">
      <c r="A1187" s="303"/>
      <c r="B1187" s="305"/>
      <c r="C1187" s="305"/>
      <c r="D1187" s="361"/>
      <c r="E1187" s="350"/>
      <c r="F1187" s="350"/>
      <c r="G1187" s="267" t="s">
        <v>41</v>
      </c>
      <c r="H1187" s="276">
        <f>H1185*0.95</f>
        <v>83.6</v>
      </c>
      <c r="I1187" s="300"/>
      <c r="J1187" s="312"/>
    </row>
    <row r="1188" spans="1:10" x14ac:dyDescent="0.25">
      <c r="A1188" s="303"/>
      <c r="B1188" s="305"/>
      <c r="C1188" s="305"/>
      <c r="D1188" s="361"/>
      <c r="E1188" s="284">
        <f>F1183+1</f>
        <v>43132</v>
      </c>
      <c r="F1188" s="284">
        <v>43190</v>
      </c>
      <c r="G1188" s="162" t="s">
        <v>154</v>
      </c>
      <c r="H1188" s="175">
        <f>H1190/2</f>
        <v>48.5</v>
      </c>
      <c r="I1188" s="300"/>
      <c r="J1188" s="312"/>
    </row>
    <row r="1189" spans="1:10" x14ac:dyDescent="0.25">
      <c r="A1189" s="303"/>
      <c r="B1189" s="305"/>
      <c r="C1189" s="305"/>
      <c r="D1189" s="361"/>
      <c r="E1189" s="285"/>
      <c r="F1189" s="285"/>
      <c r="G1189" s="7" t="s">
        <v>153</v>
      </c>
      <c r="H1189" s="114">
        <f>H1190/2</f>
        <v>48.5</v>
      </c>
      <c r="I1189" s="300"/>
      <c r="J1189" s="312"/>
    </row>
    <row r="1190" spans="1:10" x14ac:dyDescent="0.25">
      <c r="A1190" s="303"/>
      <c r="B1190" s="305"/>
      <c r="C1190" s="305"/>
      <c r="D1190" s="361"/>
      <c r="E1190" s="285"/>
      <c r="F1190" s="285"/>
      <c r="G1190" s="266" t="s">
        <v>40</v>
      </c>
      <c r="H1190" s="114">
        <v>97</v>
      </c>
      <c r="I1190" s="300"/>
      <c r="J1190" s="312"/>
    </row>
    <row r="1191" spans="1:10" x14ac:dyDescent="0.25">
      <c r="A1191" s="303"/>
      <c r="B1191" s="305"/>
      <c r="C1191" s="305"/>
      <c r="D1191" s="361"/>
      <c r="E1191" s="285"/>
      <c r="F1191" s="285"/>
      <c r="G1191" s="266" t="s">
        <v>39</v>
      </c>
      <c r="H1191" s="114">
        <f>H1190+30</f>
        <v>127</v>
      </c>
      <c r="I1191" s="300"/>
      <c r="J1191" s="312"/>
    </row>
    <row r="1192" spans="1:10" ht="15.75" thickBot="1" x14ac:dyDescent="0.3">
      <c r="A1192" s="303"/>
      <c r="B1192" s="305"/>
      <c r="C1192" s="305"/>
      <c r="D1192" s="361"/>
      <c r="E1192" s="350"/>
      <c r="F1192" s="350"/>
      <c r="G1192" s="267" t="s">
        <v>41</v>
      </c>
      <c r="H1192" s="276">
        <f>H1190*0.95</f>
        <v>92.149999999999991</v>
      </c>
      <c r="I1192" s="300"/>
      <c r="J1192" s="312"/>
    </row>
    <row r="1193" spans="1:10" x14ac:dyDescent="0.25">
      <c r="A1193" s="303"/>
      <c r="B1193" s="305"/>
      <c r="C1193" s="305"/>
      <c r="D1193" s="361"/>
      <c r="E1193" s="284">
        <f>F1188+1</f>
        <v>43191</v>
      </c>
      <c r="F1193" s="284">
        <v>43220</v>
      </c>
      <c r="G1193" s="162" t="s">
        <v>154</v>
      </c>
      <c r="H1193" s="175">
        <v>0</v>
      </c>
      <c r="I1193" s="300"/>
      <c r="J1193" s="312"/>
    </row>
    <row r="1194" spans="1:10" x14ac:dyDescent="0.25">
      <c r="A1194" s="303"/>
      <c r="B1194" s="305"/>
      <c r="C1194" s="305"/>
      <c r="D1194" s="361"/>
      <c r="E1194" s="285"/>
      <c r="F1194" s="285"/>
      <c r="G1194" s="7" t="s">
        <v>153</v>
      </c>
      <c r="H1194" s="114">
        <f>H1195/2</f>
        <v>40</v>
      </c>
      <c r="I1194" s="300"/>
      <c r="J1194" s="312"/>
    </row>
    <row r="1195" spans="1:10" x14ac:dyDescent="0.25">
      <c r="A1195" s="303"/>
      <c r="B1195" s="305"/>
      <c r="C1195" s="305"/>
      <c r="D1195" s="361"/>
      <c r="E1195" s="285"/>
      <c r="F1195" s="285"/>
      <c r="G1195" s="265" t="s">
        <v>40</v>
      </c>
      <c r="H1195" s="114">
        <v>80</v>
      </c>
      <c r="I1195" s="300"/>
      <c r="J1195" s="312"/>
    </row>
    <row r="1196" spans="1:10" x14ac:dyDescent="0.25">
      <c r="A1196" s="303"/>
      <c r="B1196" s="305"/>
      <c r="C1196" s="305"/>
      <c r="D1196" s="361"/>
      <c r="E1196" s="285"/>
      <c r="F1196" s="285"/>
      <c r="G1196" s="265" t="s">
        <v>39</v>
      </c>
      <c r="H1196" s="114">
        <f>H1195+30</f>
        <v>110</v>
      </c>
      <c r="I1196" s="300"/>
      <c r="J1196" s="312"/>
    </row>
    <row r="1197" spans="1:10" ht="15.75" thickBot="1" x14ac:dyDescent="0.3">
      <c r="A1197" s="303"/>
      <c r="B1197" s="305"/>
      <c r="C1197" s="305"/>
      <c r="D1197" s="361"/>
      <c r="E1197" s="287"/>
      <c r="F1197" s="287"/>
      <c r="G1197" s="267" t="s">
        <v>41</v>
      </c>
      <c r="H1197" s="276">
        <f>H1195*0.95</f>
        <v>76</v>
      </c>
      <c r="I1197" s="300"/>
      <c r="J1197" s="312"/>
    </row>
    <row r="1198" spans="1:10" x14ac:dyDescent="0.25">
      <c r="A1198" s="398" t="s">
        <v>134</v>
      </c>
      <c r="B1198" s="400" t="s">
        <v>37</v>
      </c>
      <c r="C1198" s="400" t="s">
        <v>191</v>
      </c>
      <c r="D1198" s="359" t="s">
        <v>38</v>
      </c>
      <c r="E1198" s="294">
        <v>43040</v>
      </c>
      <c r="F1198" s="294">
        <v>43090</v>
      </c>
      <c r="G1198" s="160" t="s">
        <v>154</v>
      </c>
      <c r="H1198" s="157">
        <f>H1200/2</f>
        <v>45</v>
      </c>
      <c r="I1198" s="309"/>
      <c r="J1198" s="396" t="s">
        <v>385</v>
      </c>
    </row>
    <row r="1199" spans="1:10" x14ac:dyDescent="0.25">
      <c r="A1199" s="303"/>
      <c r="B1199" s="305"/>
      <c r="C1199" s="305"/>
      <c r="D1199" s="360"/>
      <c r="E1199" s="285"/>
      <c r="F1199" s="285"/>
      <c r="G1199" s="7" t="s">
        <v>153</v>
      </c>
      <c r="H1199" s="68">
        <f>H1198</f>
        <v>45</v>
      </c>
      <c r="I1199" s="300"/>
      <c r="J1199" s="312"/>
    </row>
    <row r="1200" spans="1:10" x14ac:dyDescent="0.25">
      <c r="A1200" s="303"/>
      <c r="B1200" s="305"/>
      <c r="C1200" s="305"/>
      <c r="D1200" s="361"/>
      <c r="E1200" s="285"/>
      <c r="F1200" s="285"/>
      <c r="G1200" s="266" t="s">
        <v>40</v>
      </c>
      <c r="H1200" s="68">
        <v>90</v>
      </c>
      <c r="I1200" s="300"/>
      <c r="J1200" s="312"/>
    </row>
    <row r="1201" spans="1:10" x14ac:dyDescent="0.25">
      <c r="A1201" s="303"/>
      <c r="B1201" s="305"/>
      <c r="C1201" s="305"/>
      <c r="D1201" s="361"/>
      <c r="E1201" s="285"/>
      <c r="F1201" s="285"/>
      <c r="G1201" s="266" t="s">
        <v>39</v>
      </c>
      <c r="H1201" s="68">
        <f>H1200+45</f>
        <v>135</v>
      </c>
      <c r="I1201" s="300"/>
      <c r="J1201" s="312"/>
    </row>
    <row r="1202" spans="1:10" ht="15.75" thickBot="1" x14ac:dyDescent="0.3">
      <c r="A1202" s="303"/>
      <c r="B1202" s="305"/>
      <c r="C1202" s="305"/>
      <c r="D1202" s="361"/>
      <c r="E1202" s="350"/>
      <c r="F1202" s="350"/>
      <c r="G1202" s="267" t="s">
        <v>41</v>
      </c>
      <c r="H1202" s="269">
        <f>H1200*0.95</f>
        <v>85.5</v>
      </c>
      <c r="I1202" s="300"/>
      <c r="J1202" s="312"/>
    </row>
    <row r="1203" spans="1:10" x14ac:dyDescent="0.25">
      <c r="A1203" s="303"/>
      <c r="B1203" s="305"/>
      <c r="C1203" s="305"/>
      <c r="D1203" s="361"/>
      <c r="E1203" s="284">
        <f>F1198+1</f>
        <v>43091</v>
      </c>
      <c r="F1203" s="284">
        <v>43092</v>
      </c>
      <c r="G1203" s="162" t="s">
        <v>154</v>
      </c>
      <c r="H1203" s="157">
        <f>H1205*0.7</f>
        <v>125.99999999999999</v>
      </c>
      <c r="I1203" s="300"/>
      <c r="J1203" s="312"/>
    </row>
    <row r="1204" spans="1:10" x14ac:dyDescent="0.25">
      <c r="A1204" s="303"/>
      <c r="B1204" s="305"/>
      <c r="C1204" s="305"/>
      <c r="D1204" s="361"/>
      <c r="E1204" s="285"/>
      <c r="F1204" s="285"/>
      <c r="G1204" s="20" t="s">
        <v>153</v>
      </c>
      <c r="H1204" s="68">
        <f>H1203</f>
        <v>125.99999999999999</v>
      </c>
      <c r="I1204" s="300"/>
      <c r="J1204" s="312"/>
    </row>
    <row r="1205" spans="1:10" x14ac:dyDescent="0.25">
      <c r="A1205" s="303"/>
      <c r="B1205" s="305"/>
      <c r="C1205" s="305"/>
      <c r="D1205" s="361"/>
      <c r="E1205" s="285"/>
      <c r="F1205" s="285"/>
      <c r="G1205" s="266" t="s">
        <v>40</v>
      </c>
      <c r="H1205" s="68">
        <v>180</v>
      </c>
      <c r="I1205" s="300"/>
      <c r="J1205" s="312"/>
    </row>
    <row r="1206" spans="1:10" x14ac:dyDescent="0.25">
      <c r="A1206" s="303"/>
      <c r="B1206" s="305"/>
      <c r="C1206" s="305"/>
      <c r="D1206" s="361"/>
      <c r="E1206" s="285"/>
      <c r="F1206" s="285"/>
      <c r="G1206" s="266" t="s">
        <v>39</v>
      </c>
      <c r="H1206" s="68">
        <f>H1205+45</f>
        <v>225</v>
      </c>
      <c r="I1206" s="300"/>
      <c r="J1206" s="312"/>
    </row>
    <row r="1207" spans="1:10" ht="15.75" thickBot="1" x14ac:dyDescent="0.3">
      <c r="A1207" s="303"/>
      <c r="B1207" s="305"/>
      <c r="C1207" s="305"/>
      <c r="D1207" s="361"/>
      <c r="E1207" s="350"/>
      <c r="F1207" s="350"/>
      <c r="G1207" s="267" t="s">
        <v>41</v>
      </c>
      <c r="H1207" s="269">
        <f>H1205*0.95</f>
        <v>171</v>
      </c>
      <c r="I1207" s="300"/>
      <c r="J1207" s="312"/>
    </row>
    <row r="1208" spans="1:10" x14ac:dyDescent="0.25">
      <c r="A1208" s="303"/>
      <c r="B1208" s="305"/>
      <c r="C1208" s="305"/>
      <c r="D1208" s="361"/>
      <c r="E1208" s="284">
        <f>F1203+1</f>
        <v>43093</v>
      </c>
      <c r="F1208" s="284">
        <v>43093</v>
      </c>
      <c r="G1208" s="162" t="s">
        <v>154</v>
      </c>
      <c r="H1208" s="157">
        <f>H1210*0.7</f>
        <v>164.5</v>
      </c>
      <c r="I1208" s="300"/>
      <c r="J1208" s="312"/>
    </row>
    <row r="1209" spans="1:10" x14ac:dyDescent="0.25">
      <c r="A1209" s="303"/>
      <c r="B1209" s="305"/>
      <c r="C1209" s="305"/>
      <c r="D1209" s="361"/>
      <c r="E1209" s="285"/>
      <c r="F1209" s="285"/>
      <c r="G1209" s="7" t="s">
        <v>153</v>
      </c>
      <c r="H1209" s="68">
        <f>H1210*0.7</f>
        <v>164.5</v>
      </c>
      <c r="I1209" s="300"/>
      <c r="J1209" s="312"/>
    </row>
    <row r="1210" spans="1:10" x14ac:dyDescent="0.25">
      <c r="A1210" s="303"/>
      <c r="B1210" s="305"/>
      <c r="C1210" s="305"/>
      <c r="D1210" s="361"/>
      <c r="E1210" s="285"/>
      <c r="F1210" s="285"/>
      <c r="G1210" s="266" t="s">
        <v>40</v>
      </c>
      <c r="H1210" s="68">
        <f>H1205+55</f>
        <v>235</v>
      </c>
      <c r="I1210" s="300"/>
      <c r="J1210" s="312"/>
    </row>
    <row r="1211" spans="1:10" x14ac:dyDescent="0.25">
      <c r="A1211" s="303"/>
      <c r="B1211" s="305"/>
      <c r="C1211" s="305"/>
      <c r="D1211" s="361"/>
      <c r="E1211" s="285"/>
      <c r="F1211" s="285"/>
      <c r="G1211" s="266" t="s">
        <v>39</v>
      </c>
      <c r="H1211" s="68">
        <f>H1210+45</f>
        <v>280</v>
      </c>
      <c r="I1211" s="300"/>
      <c r="J1211" s="312"/>
    </row>
    <row r="1212" spans="1:10" ht="15.75" thickBot="1" x14ac:dyDescent="0.3">
      <c r="A1212" s="303"/>
      <c r="B1212" s="305"/>
      <c r="C1212" s="305"/>
      <c r="D1212" s="361"/>
      <c r="E1212" s="350"/>
      <c r="F1212" s="350"/>
      <c r="G1212" s="267" t="s">
        <v>41</v>
      </c>
      <c r="H1212" s="269">
        <f>H1210*0.95</f>
        <v>223.25</v>
      </c>
      <c r="I1212" s="300"/>
      <c r="J1212" s="312"/>
    </row>
    <row r="1213" spans="1:10" x14ac:dyDescent="0.25">
      <c r="A1213" s="303"/>
      <c r="B1213" s="305"/>
      <c r="C1213" s="305"/>
      <c r="D1213" s="361"/>
      <c r="E1213" s="284">
        <f>F1208+1</f>
        <v>43094</v>
      </c>
      <c r="F1213" s="284">
        <v>43099</v>
      </c>
      <c r="G1213" s="162" t="s">
        <v>154</v>
      </c>
      <c r="H1213" s="157">
        <f>H1215*0.7</f>
        <v>125.99999999999999</v>
      </c>
      <c r="I1213" s="300"/>
      <c r="J1213" s="312"/>
    </row>
    <row r="1214" spans="1:10" x14ac:dyDescent="0.25">
      <c r="A1214" s="303"/>
      <c r="B1214" s="305"/>
      <c r="C1214" s="305"/>
      <c r="D1214" s="361"/>
      <c r="E1214" s="285"/>
      <c r="F1214" s="285"/>
      <c r="G1214" s="7" t="s">
        <v>153</v>
      </c>
      <c r="H1214" s="68">
        <f>H1215*0.7</f>
        <v>125.99999999999999</v>
      </c>
      <c r="I1214" s="300"/>
      <c r="J1214" s="312"/>
    </row>
    <row r="1215" spans="1:10" x14ac:dyDescent="0.25">
      <c r="A1215" s="303"/>
      <c r="B1215" s="305"/>
      <c r="C1215" s="305"/>
      <c r="D1215" s="361"/>
      <c r="E1215" s="285"/>
      <c r="F1215" s="285"/>
      <c r="G1215" s="266" t="s">
        <v>40</v>
      </c>
      <c r="H1215" s="68">
        <f>H1205</f>
        <v>180</v>
      </c>
      <c r="I1215" s="300"/>
      <c r="J1215" s="312"/>
    </row>
    <row r="1216" spans="1:10" x14ac:dyDescent="0.25">
      <c r="A1216" s="303"/>
      <c r="B1216" s="305"/>
      <c r="C1216" s="305"/>
      <c r="D1216" s="361"/>
      <c r="E1216" s="285"/>
      <c r="F1216" s="285"/>
      <c r="G1216" s="266" t="s">
        <v>39</v>
      </c>
      <c r="H1216" s="68">
        <f>H1215+45</f>
        <v>225</v>
      </c>
      <c r="I1216" s="300"/>
      <c r="J1216" s="312"/>
    </row>
    <row r="1217" spans="1:10" ht="15.75" thickBot="1" x14ac:dyDescent="0.3">
      <c r="A1217" s="303"/>
      <c r="B1217" s="305"/>
      <c r="C1217" s="305"/>
      <c r="D1217" s="361"/>
      <c r="E1217" s="350"/>
      <c r="F1217" s="350"/>
      <c r="G1217" s="267" t="s">
        <v>41</v>
      </c>
      <c r="H1217" s="269">
        <f>H1215*0.95</f>
        <v>171</v>
      </c>
      <c r="I1217" s="300"/>
      <c r="J1217" s="312"/>
    </row>
    <row r="1218" spans="1:10" x14ac:dyDescent="0.25">
      <c r="A1218" s="303"/>
      <c r="B1218" s="305"/>
      <c r="C1218" s="305"/>
      <c r="D1218" s="361"/>
      <c r="E1218" s="284">
        <f>F1213+1</f>
        <v>43100</v>
      </c>
      <c r="F1218" s="284">
        <v>43100</v>
      </c>
      <c r="G1218" s="162" t="s">
        <v>154</v>
      </c>
      <c r="H1218" s="157">
        <f>H1220*0.7</f>
        <v>164.5</v>
      </c>
      <c r="I1218" s="300"/>
      <c r="J1218" s="312"/>
    </row>
    <row r="1219" spans="1:10" x14ac:dyDescent="0.25">
      <c r="A1219" s="303"/>
      <c r="B1219" s="305"/>
      <c r="C1219" s="305"/>
      <c r="D1219" s="361"/>
      <c r="E1219" s="285"/>
      <c r="F1219" s="285"/>
      <c r="G1219" s="7" t="s">
        <v>153</v>
      </c>
      <c r="H1219" s="68">
        <f>H1220*0.7</f>
        <v>164.5</v>
      </c>
      <c r="I1219" s="300"/>
      <c r="J1219" s="312"/>
    </row>
    <row r="1220" spans="1:10" x14ac:dyDescent="0.25">
      <c r="A1220" s="303"/>
      <c r="B1220" s="305"/>
      <c r="C1220" s="305"/>
      <c r="D1220" s="361"/>
      <c r="E1220" s="285"/>
      <c r="F1220" s="285"/>
      <c r="G1220" s="266" t="s">
        <v>40</v>
      </c>
      <c r="H1220" s="68">
        <f>H1210</f>
        <v>235</v>
      </c>
      <c r="I1220" s="300"/>
      <c r="J1220" s="312"/>
    </row>
    <row r="1221" spans="1:10" x14ac:dyDescent="0.25">
      <c r="A1221" s="303"/>
      <c r="B1221" s="305"/>
      <c r="C1221" s="305"/>
      <c r="D1221" s="361"/>
      <c r="E1221" s="285"/>
      <c r="F1221" s="285"/>
      <c r="G1221" s="266" t="s">
        <v>39</v>
      </c>
      <c r="H1221" s="68">
        <f>H1220+45</f>
        <v>280</v>
      </c>
      <c r="I1221" s="300"/>
      <c r="J1221" s="312"/>
    </row>
    <row r="1222" spans="1:10" ht="15.75" thickBot="1" x14ac:dyDescent="0.3">
      <c r="A1222" s="303"/>
      <c r="B1222" s="305"/>
      <c r="C1222" s="305"/>
      <c r="D1222" s="361"/>
      <c r="E1222" s="350"/>
      <c r="F1222" s="350"/>
      <c r="G1222" s="267" t="s">
        <v>41</v>
      </c>
      <c r="H1222" s="269">
        <f>H1220*0.95</f>
        <v>223.25</v>
      </c>
      <c r="I1222" s="300"/>
      <c r="J1222" s="312"/>
    </row>
    <row r="1223" spans="1:10" x14ac:dyDescent="0.25">
      <c r="A1223" s="303"/>
      <c r="B1223" s="305"/>
      <c r="C1223" s="305"/>
      <c r="D1223" s="361"/>
      <c r="E1223" s="284">
        <f>F1218+1</f>
        <v>43101</v>
      </c>
      <c r="F1223" s="284">
        <v>43102</v>
      </c>
      <c r="G1223" s="162" t="s">
        <v>154</v>
      </c>
      <c r="H1223" s="157">
        <f>H1225*0.7</f>
        <v>125.99999999999999</v>
      </c>
      <c r="I1223" s="300"/>
      <c r="J1223" s="312"/>
    </row>
    <row r="1224" spans="1:10" x14ac:dyDescent="0.25">
      <c r="A1224" s="303"/>
      <c r="B1224" s="305"/>
      <c r="C1224" s="305"/>
      <c r="D1224" s="361"/>
      <c r="E1224" s="285"/>
      <c r="F1224" s="285"/>
      <c r="G1224" s="7" t="s">
        <v>153</v>
      </c>
      <c r="H1224" s="68">
        <f>H1225*0.7</f>
        <v>125.99999999999999</v>
      </c>
      <c r="I1224" s="300"/>
      <c r="J1224" s="312"/>
    </row>
    <row r="1225" spans="1:10" x14ac:dyDescent="0.25">
      <c r="A1225" s="303"/>
      <c r="B1225" s="305"/>
      <c r="C1225" s="305"/>
      <c r="D1225" s="361"/>
      <c r="E1225" s="285"/>
      <c r="F1225" s="285"/>
      <c r="G1225" s="266" t="s">
        <v>40</v>
      </c>
      <c r="H1225" s="68">
        <f>H1215</f>
        <v>180</v>
      </c>
      <c r="I1225" s="300"/>
      <c r="J1225" s="312"/>
    </row>
    <row r="1226" spans="1:10" x14ac:dyDescent="0.25">
      <c r="A1226" s="303"/>
      <c r="B1226" s="305"/>
      <c r="C1226" s="305"/>
      <c r="D1226" s="361"/>
      <c r="E1226" s="285"/>
      <c r="F1226" s="285"/>
      <c r="G1226" s="266" t="s">
        <v>39</v>
      </c>
      <c r="H1226" s="68">
        <f>H1225+45</f>
        <v>225</v>
      </c>
      <c r="I1226" s="300"/>
      <c r="J1226" s="312"/>
    </row>
    <row r="1227" spans="1:10" ht="15.75" thickBot="1" x14ac:dyDescent="0.3">
      <c r="A1227" s="303"/>
      <c r="B1227" s="305"/>
      <c r="C1227" s="305"/>
      <c r="D1227" s="361"/>
      <c r="E1227" s="350"/>
      <c r="F1227" s="350"/>
      <c r="G1227" s="267" t="s">
        <v>41</v>
      </c>
      <c r="H1227" s="269">
        <f>H1225*0.95</f>
        <v>171</v>
      </c>
      <c r="I1227" s="300"/>
      <c r="J1227" s="312"/>
    </row>
    <row r="1228" spans="1:10" x14ac:dyDescent="0.25">
      <c r="A1228" s="303"/>
      <c r="B1228" s="305"/>
      <c r="C1228" s="305"/>
      <c r="D1228" s="361"/>
      <c r="E1228" s="284">
        <f>F1223+1</f>
        <v>43103</v>
      </c>
      <c r="F1228" s="284">
        <v>43131</v>
      </c>
      <c r="G1228" s="162" t="s">
        <v>154</v>
      </c>
      <c r="H1228" s="157">
        <f>H1230*0.7</f>
        <v>94.5</v>
      </c>
      <c r="I1228" s="300"/>
      <c r="J1228" s="312"/>
    </row>
    <row r="1229" spans="1:10" x14ac:dyDescent="0.25">
      <c r="A1229" s="303"/>
      <c r="B1229" s="305"/>
      <c r="C1229" s="305"/>
      <c r="D1229" s="361"/>
      <c r="E1229" s="285"/>
      <c r="F1229" s="285"/>
      <c r="G1229" s="7" t="s">
        <v>153</v>
      </c>
      <c r="H1229" s="68">
        <f>H1230*0.7</f>
        <v>94.5</v>
      </c>
      <c r="I1229" s="300"/>
      <c r="J1229" s="312"/>
    </row>
    <row r="1230" spans="1:10" x14ac:dyDescent="0.25">
      <c r="A1230" s="303"/>
      <c r="B1230" s="305"/>
      <c r="C1230" s="305"/>
      <c r="D1230" s="361"/>
      <c r="E1230" s="285"/>
      <c r="F1230" s="285"/>
      <c r="G1230" s="266" t="s">
        <v>40</v>
      </c>
      <c r="H1230" s="68">
        <v>135</v>
      </c>
      <c r="I1230" s="300"/>
      <c r="J1230" s="312"/>
    </row>
    <row r="1231" spans="1:10" x14ac:dyDescent="0.25">
      <c r="A1231" s="303"/>
      <c r="B1231" s="305"/>
      <c r="C1231" s="305"/>
      <c r="D1231" s="361"/>
      <c r="E1231" s="285"/>
      <c r="F1231" s="285"/>
      <c r="G1231" s="266" t="s">
        <v>39</v>
      </c>
      <c r="H1231" s="68">
        <f>H1230+45</f>
        <v>180</v>
      </c>
      <c r="I1231" s="300"/>
      <c r="J1231" s="312"/>
    </row>
    <row r="1232" spans="1:10" ht="15.75" thickBot="1" x14ac:dyDescent="0.3">
      <c r="A1232" s="303"/>
      <c r="B1232" s="305"/>
      <c r="C1232" s="305"/>
      <c r="D1232" s="361"/>
      <c r="E1232" s="350"/>
      <c r="F1232" s="350"/>
      <c r="G1232" s="267" t="s">
        <v>41</v>
      </c>
      <c r="H1232" s="269">
        <f>H1230*0.95</f>
        <v>128.25</v>
      </c>
      <c r="I1232" s="300"/>
      <c r="J1232" s="312"/>
    </row>
    <row r="1233" spans="1:10" x14ac:dyDescent="0.25">
      <c r="A1233" s="303"/>
      <c r="B1233" s="305"/>
      <c r="C1233" s="305"/>
      <c r="D1233" s="361"/>
      <c r="E1233" s="284">
        <f>F1228+1</f>
        <v>43132</v>
      </c>
      <c r="F1233" s="284">
        <v>43190</v>
      </c>
      <c r="G1233" s="162" t="s">
        <v>154</v>
      </c>
      <c r="H1233" s="157">
        <f>H1235*0.7</f>
        <v>102.89999999999999</v>
      </c>
      <c r="I1233" s="300"/>
      <c r="J1233" s="312"/>
    </row>
    <row r="1234" spans="1:10" x14ac:dyDescent="0.25">
      <c r="A1234" s="303"/>
      <c r="B1234" s="305"/>
      <c r="C1234" s="305"/>
      <c r="D1234" s="361"/>
      <c r="E1234" s="285"/>
      <c r="F1234" s="285"/>
      <c r="G1234" s="7" t="s">
        <v>153</v>
      </c>
      <c r="H1234" s="68">
        <f>H1235*0.7</f>
        <v>102.89999999999999</v>
      </c>
      <c r="I1234" s="300"/>
      <c r="J1234" s="312"/>
    </row>
    <row r="1235" spans="1:10" x14ac:dyDescent="0.25">
      <c r="A1235" s="303"/>
      <c r="B1235" s="305"/>
      <c r="C1235" s="305"/>
      <c r="D1235" s="361"/>
      <c r="E1235" s="285"/>
      <c r="F1235" s="285"/>
      <c r="G1235" s="266" t="s">
        <v>40</v>
      </c>
      <c r="H1235" s="68">
        <v>147</v>
      </c>
      <c r="I1235" s="300"/>
      <c r="J1235" s="312"/>
    </row>
    <row r="1236" spans="1:10" x14ac:dyDescent="0.25">
      <c r="A1236" s="303"/>
      <c r="B1236" s="305"/>
      <c r="C1236" s="305"/>
      <c r="D1236" s="361"/>
      <c r="E1236" s="285"/>
      <c r="F1236" s="285"/>
      <c r="G1236" s="266" t="s">
        <v>39</v>
      </c>
      <c r="H1236" s="68">
        <f>H1235+45</f>
        <v>192</v>
      </c>
      <c r="I1236" s="300"/>
      <c r="J1236" s="312"/>
    </row>
    <row r="1237" spans="1:10" ht="15.75" thickBot="1" x14ac:dyDescent="0.3">
      <c r="A1237" s="303"/>
      <c r="B1237" s="305"/>
      <c r="C1237" s="305"/>
      <c r="D1237" s="361"/>
      <c r="E1237" s="350"/>
      <c r="F1237" s="350"/>
      <c r="G1237" s="267" t="s">
        <v>41</v>
      </c>
      <c r="H1237" s="269">
        <f>H1235*0.95</f>
        <v>139.65</v>
      </c>
      <c r="I1237" s="300"/>
      <c r="J1237" s="312"/>
    </row>
    <row r="1238" spans="1:10" x14ac:dyDescent="0.25">
      <c r="A1238" s="303"/>
      <c r="B1238" s="305"/>
      <c r="C1238" s="305"/>
      <c r="D1238" s="361"/>
      <c r="E1238" s="284">
        <f>F1233+1</f>
        <v>43191</v>
      </c>
      <c r="F1238" s="284">
        <v>43220</v>
      </c>
      <c r="G1238" s="162" t="s">
        <v>154</v>
      </c>
      <c r="H1238" s="157">
        <f>H1240/2</f>
        <v>55</v>
      </c>
      <c r="I1238" s="300"/>
      <c r="J1238" s="312"/>
    </row>
    <row r="1239" spans="1:10" x14ac:dyDescent="0.25">
      <c r="A1239" s="303"/>
      <c r="B1239" s="305"/>
      <c r="C1239" s="305"/>
      <c r="D1239" s="361"/>
      <c r="E1239" s="285"/>
      <c r="F1239" s="285"/>
      <c r="G1239" s="7" t="s">
        <v>153</v>
      </c>
      <c r="H1239" s="68">
        <f>H1240/2</f>
        <v>55</v>
      </c>
      <c r="I1239" s="300"/>
      <c r="J1239" s="312"/>
    </row>
    <row r="1240" spans="1:10" x14ac:dyDescent="0.25">
      <c r="A1240" s="303"/>
      <c r="B1240" s="305"/>
      <c r="C1240" s="305"/>
      <c r="D1240" s="361"/>
      <c r="E1240" s="285"/>
      <c r="F1240" s="285"/>
      <c r="G1240" s="266" t="s">
        <v>40</v>
      </c>
      <c r="H1240" s="68">
        <v>110</v>
      </c>
      <c r="I1240" s="300"/>
      <c r="J1240" s="312"/>
    </row>
    <row r="1241" spans="1:10" x14ac:dyDescent="0.25">
      <c r="A1241" s="303"/>
      <c r="B1241" s="305"/>
      <c r="C1241" s="305"/>
      <c r="D1241" s="361"/>
      <c r="E1241" s="285"/>
      <c r="F1241" s="285"/>
      <c r="G1241" s="266" t="s">
        <v>39</v>
      </c>
      <c r="H1241" s="68">
        <f>H1240+45</f>
        <v>155</v>
      </c>
      <c r="I1241" s="300"/>
      <c r="J1241" s="312"/>
    </row>
    <row r="1242" spans="1:10" ht="15.75" thickBot="1" x14ac:dyDescent="0.3">
      <c r="A1242" s="303"/>
      <c r="B1242" s="305"/>
      <c r="C1242" s="305"/>
      <c r="D1242" s="361"/>
      <c r="E1242" s="287"/>
      <c r="F1242" s="287"/>
      <c r="G1242" s="267" t="s">
        <v>41</v>
      </c>
      <c r="H1242" s="269">
        <f>H1240*0.95</f>
        <v>104.5</v>
      </c>
      <c r="I1242" s="300"/>
      <c r="J1242" s="312"/>
    </row>
    <row r="1243" spans="1:10" x14ac:dyDescent="0.25">
      <c r="A1243" s="303"/>
      <c r="B1243" s="305"/>
      <c r="C1243" s="305"/>
      <c r="D1243" s="359" t="s">
        <v>389</v>
      </c>
      <c r="E1243" s="294">
        <v>43040</v>
      </c>
      <c r="F1243" s="294">
        <v>43090</v>
      </c>
      <c r="G1243" s="160" t="s">
        <v>154</v>
      </c>
      <c r="H1243" s="157">
        <f>H1245/2</f>
        <v>50</v>
      </c>
      <c r="I1243" s="309" t="s">
        <v>392</v>
      </c>
      <c r="J1243" s="312"/>
    </row>
    <row r="1244" spans="1:10" x14ac:dyDescent="0.25">
      <c r="A1244" s="303"/>
      <c r="B1244" s="305"/>
      <c r="C1244" s="305"/>
      <c r="D1244" s="360"/>
      <c r="E1244" s="285"/>
      <c r="F1244" s="285"/>
      <c r="G1244" s="7" t="s">
        <v>153</v>
      </c>
      <c r="H1244" s="68">
        <f>H1243</f>
        <v>50</v>
      </c>
      <c r="I1244" s="300"/>
      <c r="J1244" s="312"/>
    </row>
    <row r="1245" spans="1:10" x14ac:dyDescent="0.25">
      <c r="A1245" s="303"/>
      <c r="B1245" s="305"/>
      <c r="C1245" s="305"/>
      <c r="D1245" s="361"/>
      <c r="E1245" s="285"/>
      <c r="F1245" s="285"/>
      <c r="G1245" s="266" t="s">
        <v>40</v>
      </c>
      <c r="H1245" s="68">
        <v>100</v>
      </c>
      <c r="I1245" s="300"/>
      <c r="J1245" s="312"/>
    </row>
    <row r="1246" spans="1:10" x14ac:dyDescent="0.25">
      <c r="A1246" s="303"/>
      <c r="B1246" s="305"/>
      <c r="C1246" s="305"/>
      <c r="D1246" s="361"/>
      <c r="E1246" s="285"/>
      <c r="F1246" s="285"/>
      <c r="G1246" s="266" t="s">
        <v>39</v>
      </c>
      <c r="H1246" s="68">
        <f>H1245+45</f>
        <v>145</v>
      </c>
      <c r="I1246" s="300"/>
      <c r="J1246" s="312"/>
    </row>
    <row r="1247" spans="1:10" ht="15.75" thickBot="1" x14ac:dyDescent="0.3">
      <c r="A1247" s="303"/>
      <c r="B1247" s="305"/>
      <c r="C1247" s="305"/>
      <c r="D1247" s="361"/>
      <c r="E1247" s="350"/>
      <c r="F1247" s="350"/>
      <c r="G1247" s="267" t="s">
        <v>41</v>
      </c>
      <c r="H1247" s="269">
        <f>H1245*0.95</f>
        <v>95</v>
      </c>
      <c r="I1247" s="300"/>
      <c r="J1247" s="312"/>
    </row>
    <row r="1248" spans="1:10" x14ac:dyDescent="0.25">
      <c r="A1248" s="303"/>
      <c r="B1248" s="305"/>
      <c r="C1248" s="305"/>
      <c r="D1248" s="361"/>
      <c r="E1248" s="284">
        <f>F1243+1</f>
        <v>43091</v>
      </c>
      <c r="F1248" s="284">
        <v>43092</v>
      </c>
      <c r="G1248" s="162" t="s">
        <v>154</v>
      </c>
      <c r="H1248" s="157">
        <f>H1250*0.7</f>
        <v>133</v>
      </c>
      <c r="I1248" s="300"/>
      <c r="J1248" s="312"/>
    </row>
    <row r="1249" spans="1:10" x14ac:dyDescent="0.25">
      <c r="A1249" s="303"/>
      <c r="B1249" s="305"/>
      <c r="C1249" s="305"/>
      <c r="D1249" s="361"/>
      <c r="E1249" s="285"/>
      <c r="F1249" s="285"/>
      <c r="G1249" s="20" t="s">
        <v>153</v>
      </c>
      <c r="H1249" s="68">
        <f>H1248</f>
        <v>133</v>
      </c>
      <c r="I1249" s="300"/>
      <c r="J1249" s="312"/>
    </row>
    <row r="1250" spans="1:10" x14ac:dyDescent="0.25">
      <c r="A1250" s="303"/>
      <c r="B1250" s="305"/>
      <c r="C1250" s="305"/>
      <c r="D1250" s="361"/>
      <c r="E1250" s="285"/>
      <c r="F1250" s="285"/>
      <c r="G1250" s="266" t="s">
        <v>40</v>
      </c>
      <c r="H1250" s="68">
        <v>190</v>
      </c>
      <c r="I1250" s="300"/>
      <c r="J1250" s="312"/>
    </row>
    <row r="1251" spans="1:10" x14ac:dyDescent="0.25">
      <c r="A1251" s="303"/>
      <c r="B1251" s="305"/>
      <c r="C1251" s="305"/>
      <c r="D1251" s="361"/>
      <c r="E1251" s="285"/>
      <c r="F1251" s="285"/>
      <c r="G1251" s="266" t="s">
        <v>39</v>
      </c>
      <c r="H1251" s="68">
        <f>H1250+45</f>
        <v>235</v>
      </c>
      <c r="I1251" s="300"/>
      <c r="J1251" s="312"/>
    </row>
    <row r="1252" spans="1:10" ht="15.75" thickBot="1" x14ac:dyDescent="0.3">
      <c r="A1252" s="303"/>
      <c r="B1252" s="305"/>
      <c r="C1252" s="305"/>
      <c r="D1252" s="361"/>
      <c r="E1252" s="350"/>
      <c r="F1252" s="350"/>
      <c r="G1252" s="267" t="s">
        <v>41</v>
      </c>
      <c r="H1252" s="269">
        <f>H1250*0.95</f>
        <v>180.5</v>
      </c>
      <c r="I1252" s="300"/>
      <c r="J1252" s="312"/>
    </row>
    <row r="1253" spans="1:10" x14ac:dyDescent="0.25">
      <c r="A1253" s="303"/>
      <c r="B1253" s="305"/>
      <c r="C1253" s="305"/>
      <c r="D1253" s="361"/>
      <c r="E1253" s="284">
        <f>F1248+1</f>
        <v>43093</v>
      </c>
      <c r="F1253" s="284">
        <v>43093</v>
      </c>
      <c r="G1253" s="162" t="s">
        <v>154</v>
      </c>
      <c r="H1253" s="157">
        <f>H1255*0.7</f>
        <v>171.5</v>
      </c>
      <c r="I1253" s="300"/>
      <c r="J1253" s="312"/>
    </row>
    <row r="1254" spans="1:10" x14ac:dyDescent="0.25">
      <c r="A1254" s="303"/>
      <c r="B1254" s="305"/>
      <c r="C1254" s="305"/>
      <c r="D1254" s="361"/>
      <c r="E1254" s="285"/>
      <c r="F1254" s="285"/>
      <c r="G1254" s="7" t="s">
        <v>153</v>
      </c>
      <c r="H1254" s="68">
        <f>H1255*0.7</f>
        <v>171.5</v>
      </c>
      <c r="I1254" s="300"/>
      <c r="J1254" s="312"/>
    </row>
    <row r="1255" spans="1:10" x14ac:dyDescent="0.25">
      <c r="A1255" s="303"/>
      <c r="B1255" s="305"/>
      <c r="C1255" s="305"/>
      <c r="D1255" s="361"/>
      <c r="E1255" s="285"/>
      <c r="F1255" s="285"/>
      <c r="G1255" s="266" t="s">
        <v>40</v>
      </c>
      <c r="H1255" s="68">
        <f>H1250+55</f>
        <v>245</v>
      </c>
      <c r="I1255" s="300"/>
      <c r="J1255" s="312"/>
    </row>
    <row r="1256" spans="1:10" x14ac:dyDescent="0.25">
      <c r="A1256" s="303"/>
      <c r="B1256" s="305"/>
      <c r="C1256" s="305"/>
      <c r="D1256" s="361"/>
      <c r="E1256" s="285"/>
      <c r="F1256" s="285"/>
      <c r="G1256" s="266" t="s">
        <v>39</v>
      </c>
      <c r="H1256" s="68">
        <f>H1255+45</f>
        <v>290</v>
      </c>
      <c r="I1256" s="300"/>
      <c r="J1256" s="312"/>
    </row>
    <row r="1257" spans="1:10" ht="15.75" thickBot="1" x14ac:dyDescent="0.3">
      <c r="A1257" s="303"/>
      <c r="B1257" s="305"/>
      <c r="C1257" s="305"/>
      <c r="D1257" s="361"/>
      <c r="E1257" s="350"/>
      <c r="F1257" s="350"/>
      <c r="G1257" s="267" t="s">
        <v>41</v>
      </c>
      <c r="H1257" s="269">
        <f>H1255*0.95</f>
        <v>232.75</v>
      </c>
      <c r="I1257" s="300"/>
      <c r="J1257" s="312"/>
    </row>
    <row r="1258" spans="1:10" x14ac:dyDescent="0.25">
      <c r="A1258" s="303"/>
      <c r="B1258" s="305"/>
      <c r="C1258" s="305"/>
      <c r="D1258" s="361"/>
      <c r="E1258" s="284">
        <f>F1253+1</f>
        <v>43094</v>
      </c>
      <c r="F1258" s="284">
        <v>43099</v>
      </c>
      <c r="G1258" s="162" t="s">
        <v>154</v>
      </c>
      <c r="H1258" s="157">
        <f>H1260*0.7</f>
        <v>133</v>
      </c>
      <c r="I1258" s="300"/>
      <c r="J1258" s="312"/>
    </row>
    <row r="1259" spans="1:10" x14ac:dyDescent="0.25">
      <c r="A1259" s="303"/>
      <c r="B1259" s="305"/>
      <c r="C1259" s="305"/>
      <c r="D1259" s="361"/>
      <c r="E1259" s="285"/>
      <c r="F1259" s="285"/>
      <c r="G1259" s="7" t="s">
        <v>153</v>
      </c>
      <c r="H1259" s="68">
        <f>H1260*0.7</f>
        <v>133</v>
      </c>
      <c r="I1259" s="300"/>
      <c r="J1259" s="312"/>
    </row>
    <row r="1260" spans="1:10" x14ac:dyDescent="0.25">
      <c r="A1260" s="303"/>
      <c r="B1260" s="305"/>
      <c r="C1260" s="305"/>
      <c r="D1260" s="361"/>
      <c r="E1260" s="285"/>
      <c r="F1260" s="285"/>
      <c r="G1260" s="266" t="s">
        <v>40</v>
      </c>
      <c r="H1260" s="68">
        <f>H1250</f>
        <v>190</v>
      </c>
      <c r="I1260" s="300"/>
      <c r="J1260" s="312"/>
    </row>
    <row r="1261" spans="1:10" x14ac:dyDescent="0.25">
      <c r="A1261" s="303"/>
      <c r="B1261" s="305"/>
      <c r="C1261" s="305"/>
      <c r="D1261" s="361"/>
      <c r="E1261" s="285"/>
      <c r="F1261" s="285"/>
      <c r="G1261" s="266" t="s">
        <v>39</v>
      </c>
      <c r="H1261" s="68">
        <f>H1260+45</f>
        <v>235</v>
      </c>
      <c r="I1261" s="300"/>
      <c r="J1261" s="312"/>
    </row>
    <row r="1262" spans="1:10" ht="15.75" thickBot="1" x14ac:dyDescent="0.3">
      <c r="A1262" s="303"/>
      <c r="B1262" s="305"/>
      <c r="C1262" s="305"/>
      <c r="D1262" s="361"/>
      <c r="E1262" s="350"/>
      <c r="F1262" s="350"/>
      <c r="G1262" s="267" t="s">
        <v>41</v>
      </c>
      <c r="H1262" s="269">
        <f>H1260*0.95</f>
        <v>180.5</v>
      </c>
      <c r="I1262" s="300"/>
      <c r="J1262" s="312"/>
    </row>
    <row r="1263" spans="1:10" x14ac:dyDescent="0.25">
      <c r="A1263" s="303"/>
      <c r="B1263" s="305"/>
      <c r="C1263" s="305"/>
      <c r="D1263" s="361"/>
      <c r="E1263" s="284">
        <f>F1258+1</f>
        <v>43100</v>
      </c>
      <c r="F1263" s="284">
        <v>43100</v>
      </c>
      <c r="G1263" s="162" t="s">
        <v>154</v>
      </c>
      <c r="H1263" s="157">
        <f>H1265*0.7</f>
        <v>171.5</v>
      </c>
      <c r="I1263" s="300"/>
      <c r="J1263" s="312"/>
    </row>
    <row r="1264" spans="1:10" x14ac:dyDescent="0.25">
      <c r="A1264" s="303"/>
      <c r="B1264" s="305"/>
      <c r="C1264" s="305"/>
      <c r="D1264" s="361"/>
      <c r="E1264" s="285"/>
      <c r="F1264" s="285"/>
      <c r="G1264" s="7" t="s">
        <v>153</v>
      </c>
      <c r="H1264" s="68">
        <f>H1265*0.7</f>
        <v>171.5</v>
      </c>
      <c r="I1264" s="300"/>
      <c r="J1264" s="312"/>
    </row>
    <row r="1265" spans="1:10" x14ac:dyDescent="0.25">
      <c r="A1265" s="303"/>
      <c r="B1265" s="305"/>
      <c r="C1265" s="305"/>
      <c r="D1265" s="361"/>
      <c r="E1265" s="285"/>
      <c r="F1265" s="285"/>
      <c r="G1265" s="266" t="s">
        <v>40</v>
      </c>
      <c r="H1265" s="68">
        <f>H1255</f>
        <v>245</v>
      </c>
      <c r="I1265" s="300"/>
      <c r="J1265" s="312"/>
    </row>
    <row r="1266" spans="1:10" x14ac:dyDescent="0.25">
      <c r="A1266" s="303"/>
      <c r="B1266" s="305"/>
      <c r="C1266" s="305"/>
      <c r="D1266" s="361"/>
      <c r="E1266" s="285"/>
      <c r="F1266" s="285"/>
      <c r="G1266" s="266" t="s">
        <v>39</v>
      </c>
      <c r="H1266" s="68">
        <f>H1265+45</f>
        <v>290</v>
      </c>
      <c r="I1266" s="300"/>
      <c r="J1266" s="312"/>
    </row>
    <row r="1267" spans="1:10" ht="15.75" thickBot="1" x14ac:dyDescent="0.3">
      <c r="A1267" s="303"/>
      <c r="B1267" s="305"/>
      <c r="C1267" s="305"/>
      <c r="D1267" s="361"/>
      <c r="E1267" s="350"/>
      <c r="F1267" s="350"/>
      <c r="G1267" s="267" t="s">
        <v>41</v>
      </c>
      <c r="H1267" s="269">
        <f>H1265*0.95</f>
        <v>232.75</v>
      </c>
      <c r="I1267" s="300"/>
      <c r="J1267" s="312"/>
    </row>
    <row r="1268" spans="1:10" x14ac:dyDescent="0.25">
      <c r="A1268" s="303"/>
      <c r="B1268" s="305"/>
      <c r="C1268" s="305"/>
      <c r="D1268" s="361"/>
      <c r="E1268" s="284">
        <f>F1263+1</f>
        <v>43101</v>
      </c>
      <c r="F1268" s="284">
        <v>43102</v>
      </c>
      <c r="G1268" s="162" t="s">
        <v>154</v>
      </c>
      <c r="H1268" s="157">
        <f>H1270*0.7</f>
        <v>133</v>
      </c>
      <c r="I1268" s="300"/>
      <c r="J1268" s="312"/>
    </row>
    <row r="1269" spans="1:10" x14ac:dyDescent="0.25">
      <c r="A1269" s="303"/>
      <c r="B1269" s="305"/>
      <c r="C1269" s="305"/>
      <c r="D1269" s="361"/>
      <c r="E1269" s="285"/>
      <c r="F1269" s="285"/>
      <c r="G1269" s="7" t="s">
        <v>153</v>
      </c>
      <c r="H1269" s="68">
        <f>H1270*0.7</f>
        <v>133</v>
      </c>
      <c r="I1269" s="300"/>
      <c r="J1269" s="312"/>
    </row>
    <row r="1270" spans="1:10" x14ac:dyDescent="0.25">
      <c r="A1270" s="303"/>
      <c r="B1270" s="305"/>
      <c r="C1270" s="305"/>
      <c r="D1270" s="361"/>
      <c r="E1270" s="285"/>
      <c r="F1270" s="285"/>
      <c r="G1270" s="266" t="s">
        <v>40</v>
      </c>
      <c r="H1270" s="68">
        <f>H1260</f>
        <v>190</v>
      </c>
      <c r="I1270" s="300"/>
      <c r="J1270" s="312"/>
    </row>
    <row r="1271" spans="1:10" x14ac:dyDescent="0.25">
      <c r="A1271" s="303"/>
      <c r="B1271" s="305"/>
      <c r="C1271" s="305"/>
      <c r="D1271" s="361"/>
      <c r="E1271" s="285"/>
      <c r="F1271" s="285"/>
      <c r="G1271" s="266" t="s">
        <v>39</v>
      </c>
      <c r="H1271" s="68">
        <f>H1270+45</f>
        <v>235</v>
      </c>
      <c r="I1271" s="300"/>
      <c r="J1271" s="312"/>
    </row>
    <row r="1272" spans="1:10" ht="15.75" thickBot="1" x14ac:dyDescent="0.3">
      <c r="A1272" s="303"/>
      <c r="B1272" s="305"/>
      <c r="C1272" s="305"/>
      <c r="D1272" s="361"/>
      <c r="E1272" s="350"/>
      <c r="F1272" s="350"/>
      <c r="G1272" s="267" t="s">
        <v>41</v>
      </c>
      <c r="H1272" s="269">
        <f>H1270*0.95</f>
        <v>180.5</v>
      </c>
      <c r="I1272" s="300"/>
      <c r="J1272" s="312"/>
    </row>
    <row r="1273" spans="1:10" x14ac:dyDescent="0.25">
      <c r="A1273" s="303"/>
      <c r="B1273" s="305"/>
      <c r="C1273" s="305"/>
      <c r="D1273" s="361"/>
      <c r="E1273" s="284">
        <f>F1268+1</f>
        <v>43103</v>
      </c>
      <c r="F1273" s="284">
        <v>43131</v>
      </c>
      <c r="G1273" s="162" t="s">
        <v>154</v>
      </c>
      <c r="H1273" s="157">
        <f>H1275*0.7</f>
        <v>101.5</v>
      </c>
      <c r="I1273" s="300"/>
      <c r="J1273" s="312"/>
    </row>
    <row r="1274" spans="1:10" x14ac:dyDescent="0.25">
      <c r="A1274" s="303"/>
      <c r="B1274" s="305"/>
      <c r="C1274" s="305"/>
      <c r="D1274" s="361"/>
      <c r="E1274" s="285"/>
      <c r="F1274" s="285"/>
      <c r="G1274" s="7" t="s">
        <v>153</v>
      </c>
      <c r="H1274" s="68">
        <f>H1275*0.7</f>
        <v>101.5</v>
      </c>
      <c r="I1274" s="300"/>
      <c r="J1274" s="312"/>
    </row>
    <row r="1275" spans="1:10" x14ac:dyDescent="0.25">
      <c r="A1275" s="303"/>
      <c r="B1275" s="305"/>
      <c r="C1275" s="305"/>
      <c r="D1275" s="361"/>
      <c r="E1275" s="285"/>
      <c r="F1275" s="285"/>
      <c r="G1275" s="266" t="s">
        <v>40</v>
      </c>
      <c r="H1275" s="68">
        <v>145</v>
      </c>
      <c r="I1275" s="300"/>
      <c r="J1275" s="312"/>
    </row>
    <row r="1276" spans="1:10" x14ac:dyDescent="0.25">
      <c r="A1276" s="303"/>
      <c r="B1276" s="305"/>
      <c r="C1276" s="305"/>
      <c r="D1276" s="361"/>
      <c r="E1276" s="285"/>
      <c r="F1276" s="285"/>
      <c r="G1276" s="266" t="s">
        <v>39</v>
      </c>
      <c r="H1276" s="68">
        <f>H1275+45</f>
        <v>190</v>
      </c>
      <c r="I1276" s="300"/>
      <c r="J1276" s="312"/>
    </row>
    <row r="1277" spans="1:10" ht="15.75" thickBot="1" x14ac:dyDescent="0.3">
      <c r="A1277" s="303"/>
      <c r="B1277" s="305"/>
      <c r="C1277" s="305"/>
      <c r="D1277" s="361"/>
      <c r="E1277" s="350"/>
      <c r="F1277" s="350"/>
      <c r="G1277" s="267" t="s">
        <v>41</v>
      </c>
      <c r="H1277" s="269">
        <f>H1275*0.95</f>
        <v>137.75</v>
      </c>
      <c r="I1277" s="300"/>
      <c r="J1277" s="312"/>
    </row>
    <row r="1278" spans="1:10" x14ac:dyDescent="0.25">
      <c r="A1278" s="303"/>
      <c r="B1278" s="305"/>
      <c r="C1278" s="305"/>
      <c r="D1278" s="361"/>
      <c r="E1278" s="284">
        <f>F1273+1</f>
        <v>43132</v>
      </c>
      <c r="F1278" s="284">
        <v>43190</v>
      </c>
      <c r="G1278" s="162" t="s">
        <v>154</v>
      </c>
      <c r="H1278" s="157">
        <f>H1280*0.7</f>
        <v>109.89999999999999</v>
      </c>
      <c r="I1278" s="300"/>
      <c r="J1278" s="312"/>
    </row>
    <row r="1279" spans="1:10" x14ac:dyDescent="0.25">
      <c r="A1279" s="303"/>
      <c r="B1279" s="305"/>
      <c r="C1279" s="305"/>
      <c r="D1279" s="361"/>
      <c r="E1279" s="285"/>
      <c r="F1279" s="285"/>
      <c r="G1279" s="7" t="s">
        <v>153</v>
      </c>
      <c r="H1279" s="68">
        <f>H1280*0.7</f>
        <v>109.89999999999999</v>
      </c>
      <c r="I1279" s="300"/>
      <c r="J1279" s="312"/>
    </row>
    <row r="1280" spans="1:10" x14ac:dyDescent="0.25">
      <c r="A1280" s="303"/>
      <c r="B1280" s="305"/>
      <c r="C1280" s="305"/>
      <c r="D1280" s="361"/>
      <c r="E1280" s="285"/>
      <c r="F1280" s="285"/>
      <c r="G1280" s="266" t="s">
        <v>40</v>
      </c>
      <c r="H1280" s="68">
        <v>157</v>
      </c>
      <c r="I1280" s="300"/>
      <c r="J1280" s="312"/>
    </row>
    <row r="1281" spans="1:10" x14ac:dyDescent="0.25">
      <c r="A1281" s="303"/>
      <c r="B1281" s="305"/>
      <c r="C1281" s="305"/>
      <c r="D1281" s="361"/>
      <c r="E1281" s="285"/>
      <c r="F1281" s="285"/>
      <c r="G1281" s="266" t="s">
        <v>39</v>
      </c>
      <c r="H1281" s="68">
        <f>H1280+45</f>
        <v>202</v>
      </c>
      <c r="I1281" s="300"/>
      <c r="J1281" s="312"/>
    </row>
    <row r="1282" spans="1:10" ht="15.75" thickBot="1" x14ac:dyDescent="0.3">
      <c r="A1282" s="303"/>
      <c r="B1282" s="305"/>
      <c r="C1282" s="305"/>
      <c r="D1282" s="361"/>
      <c r="E1282" s="350"/>
      <c r="F1282" s="350"/>
      <c r="G1282" s="267" t="s">
        <v>41</v>
      </c>
      <c r="H1282" s="269">
        <f>H1280*0.95</f>
        <v>149.15</v>
      </c>
      <c r="I1282" s="300"/>
      <c r="J1282" s="312"/>
    </row>
    <row r="1283" spans="1:10" x14ac:dyDescent="0.25">
      <c r="A1283" s="303"/>
      <c r="B1283" s="305"/>
      <c r="C1283" s="305"/>
      <c r="D1283" s="361"/>
      <c r="E1283" s="284">
        <f>F1278+1</f>
        <v>43191</v>
      </c>
      <c r="F1283" s="284">
        <v>43220</v>
      </c>
      <c r="G1283" s="162" t="s">
        <v>154</v>
      </c>
      <c r="H1283" s="157">
        <f>H1285/2</f>
        <v>60</v>
      </c>
      <c r="I1283" s="300"/>
      <c r="J1283" s="312"/>
    </row>
    <row r="1284" spans="1:10" x14ac:dyDescent="0.25">
      <c r="A1284" s="303"/>
      <c r="B1284" s="305"/>
      <c r="C1284" s="305"/>
      <c r="D1284" s="361"/>
      <c r="E1284" s="285"/>
      <c r="F1284" s="285"/>
      <c r="G1284" s="7" t="s">
        <v>153</v>
      </c>
      <c r="H1284" s="68">
        <f>H1285/2</f>
        <v>60</v>
      </c>
      <c r="I1284" s="300"/>
      <c r="J1284" s="312"/>
    </row>
    <row r="1285" spans="1:10" x14ac:dyDescent="0.25">
      <c r="A1285" s="303"/>
      <c r="B1285" s="305"/>
      <c r="C1285" s="305"/>
      <c r="D1285" s="361"/>
      <c r="E1285" s="285"/>
      <c r="F1285" s="285"/>
      <c r="G1285" s="266" t="s">
        <v>40</v>
      </c>
      <c r="H1285" s="68">
        <v>120</v>
      </c>
      <c r="I1285" s="300"/>
      <c r="J1285" s="312"/>
    </row>
    <row r="1286" spans="1:10" x14ac:dyDescent="0.25">
      <c r="A1286" s="303"/>
      <c r="B1286" s="305"/>
      <c r="C1286" s="305"/>
      <c r="D1286" s="361"/>
      <c r="E1286" s="285"/>
      <c r="F1286" s="285"/>
      <c r="G1286" s="266" t="s">
        <v>39</v>
      </c>
      <c r="H1286" s="68">
        <f>H1285+45</f>
        <v>165</v>
      </c>
      <c r="I1286" s="300"/>
      <c r="J1286" s="312"/>
    </row>
    <row r="1287" spans="1:10" ht="15.75" thickBot="1" x14ac:dyDescent="0.3">
      <c r="A1287" s="303"/>
      <c r="B1287" s="305"/>
      <c r="C1287" s="305"/>
      <c r="D1287" s="361"/>
      <c r="E1287" s="287"/>
      <c r="F1287" s="287"/>
      <c r="G1287" s="267" t="s">
        <v>41</v>
      </c>
      <c r="H1287" s="269">
        <f>H1285*0.95</f>
        <v>114</v>
      </c>
      <c r="I1287" s="300"/>
      <c r="J1287" s="312"/>
    </row>
    <row r="1288" spans="1:10" x14ac:dyDescent="0.25">
      <c r="A1288" s="303"/>
      <c r="B1288" s="305"/>
      <c r="C1288" s="305"/>
      <c r="D1288" s="359" t="s">
        <v>43</v>
      </c>
      <c r="E1288" s="294">
        <v>43040</v>
      </c>
      <c r="F1288" s="294">
        <v>43090</v>
      </c>
      <c r="G1288" s="160" t="s">
        <v>154</v>
      </c>
      <c r="H1288" s="157">
        <f>H1290/2</f>
        <v>57.5</v>
      </c>
      <c r="I1288" s="309"/>
      <c r="J1288" s="312"/>
    </row>
    <row r="1289" spans="1:10" x14ac:dyDescent="0.25">
      <c r="A1289" s="303"/>
      <c r="B1289" s="305"/>
      <c r="C1289" s="305"/>
      <c r="D1289" s="360"/>
      <c r="E1289" s="285"/>
      <c r="F1289" s="285"/>
      <c r="G1289" s="7" t="s">
        <v>153</v>
      </c>
      <c r="H1289" s="68">
        <f>H1288</f>
        <v>57.5</v>
      </c>
      <c r="I1289" s="300"/>
      <c r="J1289" s="312"/>
    </row>
    <row r="1290" spans="1:10" x14ac:dyDescent="0.25">
      <c r="A1290" s="303"/>
      <c r="B1290" s="305"/>
      <c r="C1290" s="305"/>
      <c r="D1290" s="361"/>
      <c r="E1290" s="285"/>
      <c r="F1290" s="285"/>
      <c r="G1290" s="266" t="s">
        <v>40</v>
      </c>
      <c r="H1290" s="68">
        <v>115</v>
      </c>
      <c r="I1290" s="300"/>
      <c r="J1290" s="312"/>
    </row>
    <row r="1291" spans="1:10" x14ac:dyDescent="0.25">
      <c r="A1291" s="303"/>
      <c r="B1291" s="305"/>
      <c r="C1291" s="305"/>
      <c r="D1291" s="361"/>
      <c r="E1291" s="285"/>
      <c r="F1291" s="285"/>
      <c r="G1291" s="266" t="s">
        <v>39</v>
      </c>
      <c r="H1291" s="68">
        <f>H1290+45</f>
        <v>160</v>
      </c>
      <c r="I1291" s="300"/>
      <c r="J1291" s="312"/>
    </row>
    <row r="1292" spans="1:10" ht="15.75" thickBot="1" x14ac:dyDescent="0.3">
      <c r="A1292" s="303"/>
      <c r="B1292" s="305"/>
      <c r="C1292" s="305"/>
      <c r="D1292" s="361"/>
      <c r="E1292" s="350"/>
      <c r="F1292" s="350"/>
      <c r="G1292" s="267" t="s">
        <v>41</v>
      </c>
      <c r="H1292" s="269">
        <f>H1290*0.95</f>
        <v>109.25</v>
      </c>
      <c r="I1292" s="300"/>
      <c r="J1292" s="312"/>
    </row>
    <row r="1293" spans="1:10" x14ac:dyDescent="0.25">
      <c r="A1293" s="303"/>
      <c r="B1293" s="305"/>
      <c r="C1293" s="305"/>
      <c r="D1293" s="361"/>
      <c r="E1293" s="284">
        <f>F1288+1</f>
        <v>43091</v>
      </c>
      <c r="F1293" s="284">
        <v>43092</v>
      </c>
      <c r="G1293" s="162" t="s">
        <v>154</v>
      </c>
      <c r="H1293" s="157">
        <f>H1295*0.7</f>
        <v>143.5</v>
      </c>
      <c r="I1293" s="300"/>
      <c r="J1293" s="312"/>
    </row>
    <row r="1294" spans="1:10" x14ac:dyDescent="0.25">
      <c r="A1294" s="303"/>
      <c r="B1294" s="305"/>
      <c r="C1294" s="305"/>
      <c r="D1294" s="361"/>
      <c r="E1294" s="285"/>
      <c r="F1294" s="285"/>
      <c r="G1294" s="20" t="s">
        <v>153</v>
      </c>
      <c r="H1294" s="68">
        <f>H1293</f>
        <v>143.5</v>
      </c>
      <c r="I1294" s="300"/>
      <c r="J1294" s="312"/>
    </row>
    <row r="1295" spans="1:10" x14ac:dyDescent="0.25">
      <c r="A1295" s="303"/>
      <c r="B1295" s="305"/>
      <c r="C1295" s="305"/>
      <c r="D1295" s="361"/>
      <c r="E1295" s="285"/>
      <c r="F1295" s="285"/>
      <c r="G1295" s="266" t="s">
        <v>40</v>
      </c>
      <c r="H1295" s="68">
        <v>205</v>
      </c>
      <c r="I1295" s="300"/>
      <c r="J1295" s="312"/>
    </row>
    <row r="1296" spans="1:10" x14ac:dyDescent="0.25">
      <c r="A1296" s="303"/>
      <c r="B1296" s="305"/>
      <c r="C1296" s="305"/>
      <c r="D1296" s="361"/>
      <c r="E1296" s="285"/>
      <c r="F1296" s="285"/>
      <c r="G1296" s="266" t="s">
        <v>39</v>
      </c>
      <c r="H1296" s="68">
        <f>H1295+45</f>
        <v>250</v>
      </c>
      <c r="I1296" s="300"/>
      <c r="J1296" s="312"/>
    </row>
    <row r="1297" spans="1:10" ht="15.75" thickBot="1" x14ac:dyDescent="0.3">
      <c r="A1297" s="303"/>
      <c r="B1297" s="305"/>
      <c r="C1297" s="305"/>
      <c r="D1297" s="361"/>
      <c r="E1297" s="350"/>
      <c r="F1297" s="350"/>
      <c r="G1297" s="267" t="s">
        <v>41</v>
      </c>
      <c r="H1297" s="269">
        <f>H1295*0.95</f>
        <v>194.75</v>
      </c>
      <c r="I1297" s="300"/>
      <c r="J1297" s="312"/>
    </row>
    <row r="1298" spans="1:10" x14ac:dyDescent="0.25">
      <c r="A1298" s="303"/>
      <c r="B1298" s="305"/>
      <c r="C1298" s="305"/>
      <c r="D1298" s="361"/>
      <c r="E1298" s="284">
        <f>F1293+1</f>
        <v>43093</v>
      </c>
      <c r="F1298" s="284">
        <v>43093</v>
      </c>
      <c r="G1298" s="162" t="s">
        <v>154</v>
      </c>
      <c r="H1298" s="157">
        <f>H1300*0.7</f>
        <v>182</v>
      </c>
      <c r="I1298" s="300"/>
      <c r="J1298" s="312"/>
    </row>
    <row r="1299" spans="1:10" x14ac:dyDescent="0.25">
      <c r="A1299" s="303"/>
      <c r="B1299" s="305"/>
      <c r="C1299" s="305"/>
      <c r="D1299" s="361"/>
      <c r="E1299" s="285"/>
      <c r="F1299" s="285"/>
      <c r="G1299" s="7" t="s">
        <v>153</v>
      </c>
      <c r="H1299" s="68">
        <f>H1300*0.7</f>
        <v>182</v>
      </c>
      <c r="I1299" s="300"/>
      <c r="J1299" s="312"/>
    </row>
    <row r="1300" spans="1:10" x14ac:dyDescent="0.25">
      <c r="A1300" s="303"/>
      <c r="B1300" s="305"/>
      <c r="C1300" s="305"/>
      <c r="D1300" s="361"/>
      <c r="E1300" s="285"/>
      <c r="F1300" s="285"/>
      <c r="G1300" s="266" t="s">
        <v>40</v>
      </c>
      <c r="H1300" s="68">
        <f>H1295+55</f>
        <v>260</v>
      </c>
      <c r="I1300" s="300"/>
      <c r="J1300" s="312"/>
    </row>
    <row r="1301" spans="1:10" x14ac:dyDescent="0.25">
      <c r="A1301" s="303"/>
      <c r="B1301" s="305"/>
      <c r="C1301" s="305"/>
      <c r="D1301" s="361"/>
      <c r="E1301" s="285"/>
      <c r="F1301" s="285"/>
      <c r="G1301" s="266" t="s">
        <v>39</v>
      </c>
      <c r="H1301" s="68">
        <f>H1300+45</f>
        <v>305</v>
      </c>
      <c r="I1301" s="300"/>
      <c r="J1301" s="312"/>
    </row>
    <row r="1302" spans="1:10" ht="15.75" thickBot="1" x14ac:dyDescent="0.3">
      <c r="A1302" s="303"/>
      <c r="B1302" s="305"/>
      <c r="C1302" s="305"/>
      <c r="D1302" s="361"/>
      <c r="E1302" s="350"/>
      <c r="F1302" s="350"/>
      <c r="G1302" s="267" t="s">
        <v>41</v>
      </c>
      <c r="H1302" s="269">
        <f>H1300*0.95</f>
        <v>247</v>
      </c>
      <c r="I1302" s="300"/>
      <c r="J1302" s="312"/>
    </row>
    <row r="1303" spans="1:10" x14ac:dyDescent="0.25">
      <c r="A1303" s="303"/>
      <c r="B1303" s="305"/>
      <c r="C1303" s="305"/>
      <c r="D1303" s="361"/>
      <c r="E1303" s="284">
        <f>F1298+1</f>
        <v>43094</v>
      </c>
      <c r="F1303" s="284">
        <v>43099</v>
      </c>
      <c r="G1303" s="162" t="s">
        <v>154</v>
      </c>
      <c r="H1303" s="157">
        <f>H1305*0.7</f>
        <v>143.5</v>
      </c>
      <c r="I1303" s="300"/>
      <c r="J1303" s="312"/>
    </row>
    <row r="1304" spans="1:10" x14ac:dyDescent="0.25">
      <c r="A1304" s="303"/>
      <c r="B1304" s="305"/>
      <c r="C1304" s="305"/>
      <c r="D1304" s="361"/>
      <c r="E1304" s="285"/>
      <c r="F1304" s="285"/>
      <c r="G1304" s="7" t="s">
        <v>153</v>
      </c>
      <c r="H1304" s="68">
        <f>H1305*0.7</f>
        <v>143.5</v>
      </c>
      <c r="I1304" s="300"/>
      <c r="J1304" s="312"/>
    </row>
    <row r="1305" spans="1:10" x14ac:dyDescent="0.25">
      <c r="A1305" s="303"/>
      <c r="B1305" s="305"/>
      <c r="C1305" s="305"/>
      <c r="D1305" s="361"/>
      <c r="E1305" s="285"/>
      <c r="F1305" s="285"/>
      <c r="G1305" s="266" t="s">
        <v>40</v>
      </c>
      <c r="H1305" s="68">
        <f>H1295</f>
        <v>205</v>
      </c>
      <c r="I1305" s="300"/>
      <c r="J1305" s="312"/>
    </row>
    <row r="1306" spans="1:10" x14ac:dyDescent="0.25">
      <c r="A1306" s="303"/>
      <c r="B1306" s="305"/>
      <c r="C1306" s="305"/>
      <c r="D1306" s="361"/>
      <c r="E1306" s="285"/>
      <c r="F1306" s="285"/>
      <c r="G1306" s="266" t="s">
        <v>39</v>
      </c>
      <c r="H1306" s="68">
        <f>H1305+45</f>
        <v>250</v>
      </c>
      <c r="I1306" s="300"/>
      <c r="J1306" s="312"/>
    </row>
    <row r="1307" spans="1:10" ht="15.75" thickBot="1" x14ac:dyDescent="0.3">
      <c r="A1307" s="303"/>
      <c r="B1307" s="305"/>
      <c r="C1307" s="305"/>
      <c r="D1307" s="361"/>
      <c r="E1307" s="350"/>
      <c r="F1307" s="350"/>
      <c r="G1307" s="267" t="s">
        <v>41</v>
      </c>
      <c r="H1307" s="269">
        <f>H1305*0.95</f>
        <v>194.75</v>
      </c>
      <c r="I1307" s="300"/>
      <c r="J1307" s="312"/>
    </row>
    <row r="1308" spans="1:10" x14ac:dyDescent="0.25">
      <c r="A1308" s="303"/>
      <c r="B1308" s="305"/>
      <c r="C1308" s="305"/>
      <c r="D1308" s="361"/>
      <c r="E1308" s="284">
        <f>F1303+1</f>
        <v>43100</v>
      </c>
      <c r="F1308" s="284">
        <v>43100</v>
      </c>
      <c r="G1308" s="162" t="s">
        <v>154</v>
      </c>
      <c r="H1308" s="157">
        <f>H1310*0.7</f>
        <v>182</v>
      </c>
      <c r="I1308" s="300"/>
      <c r="J1308" s="312"/>
    </row>
    <row r="1309" spans="1:10" x14ac:dyDescent="0.25">
      <c r="A1309" s="303"/>
      <c r="B1309" s="305"/>
      <c r="C1309" s="305"/>
      <c r="D1309" s="361"/>
      <c r="E1309" s="285"/>
      <c r="F1309" s="285"/>
      <c r="G1309" s="7" t="s">
        <v>153</v>
      </c>
      <c r="H1309" s="68">
        <f>H1310*0.7</f>
        <v>182</v>
      </c>
      <c r="I1309" s="300"/>
      <c r="J1309" s="312"/>
    </row>
    <row r="1310" spans="1:10" x14ac:dyDescent="0.25">
      <c r="A1310" s="303"/>
      <c r="B1310" s="305"/>
      <c r="C1310" s="305"/>
      <c r="D1310" s="361"/>
      <c r="E1310" s="285"/>
      <c r="F1310" s="285"/>
      <c r="G1310" s="266" t="s">
        <v>40</v>
      </c>
      <c r="H1310" s="68">
        <f>H1300</f>
        <v>260</v>
      </c>
      <c r="I1310" s="300"/>
      <c r="J1310" s="312"/>
    </row>
    <row r="1311" spans="1:10" x14ac:dyDescent="0.25">
      <c r="A1311" s="303"/>
      <c r="B1311" s="305"/>
      <c r="C1311" s="305"/>
      <c r="D1311" s="361"/>
      <c r="E1311" s="285"/>
      <c r="F1311" s="285"/>
      <c r="G1311" s="266" t="s">
        <v>39</v>
      </c>
      <c r="H1311" s="68">
        <f>H1310+45</f>
        <v>305</v>
      </c>
      <c r="I1311" s="300"/>
      <c r="J1311" s="312"/>
    </row>
    <row r="1312" spans="1:10" ht="15.75" thickBot="1" x14ac:dyDescent="0.3">
      <c r="A1312" s="303"/>
      <c r="B1312" s="305"/>
      <c r="C1312" s="305"/>
      <c r="D1312" s="361"/>
      <c r="E1312" s="350"/>
      <c r="F1312" s="350"/>
      <c r="G1312" s="267" t="s">
        <v>41</v>
      </c>
      <c r="H1312" s="269">
        <f>H1310*0.95</f>
        <v>247</v>
      </c>
      <c r="I1312" s="300"/>
      <c r="J1312" s="312"/>
    </row>
    <row r="1313" spans="1:10" x14ac:dyDescent="0.25">
      <c r="A1313" s="303"/>
      <c r="B1313" s="305"/>
      <c r="C1313" s="305"/>
      <c r="D1313" s="361"/>
      <c r="E1313" s="284">
        <f>F1308+1</f>
        <v>43101</v>
      </c>
      <c r="F1313" s="284">
        <v>43102</v>
      </c>
      <c r="G1313" s="162" t="s">
        <v>154</v>
      </c>
      <c r="H1313" s="157">
        <f>H1315*0.7</f>
        <v>143.5</v>
      </c>
      <c r="I1313" s="300"/>
      <c r="J1313" s="312"/>
    </row>
    <row r="1314" spans="1:10" x14ac:dyDescent="0.25">
      <c r="A1314" s="303"/>
      <c r="B1314" s="305"/>
      <c r="C1314" s="305"/>
      <c r="D1314" s="361"/>
      <c r="E1314" s="285"/>
      <c r="F1314" s="285"/>
      <c r="G1314" s="7" t="s">
        <v>153</v>
      </c>
      <c r="H1314" s="68">
        <f>H1315*0.7</f>
        <v>143.5</v>
      </c>
      <c r="I1314" s="300"/>
      <c r="J1314" s="312"/>
    </row>
    <row r="1315" spans="1:10" x14ac:dyDescent="0.25">
      <c r="A1315" s="303"/>
      <c r="B1315" s="305"/>
      <c r="C1315" s="305"/>
      <c r="D1315" s="361"/>
      <c r="E1315" s="285"/>
      <c r="F1315" s="285"/>
      <c r="G1315" s="266" t="s">
        <v>40</v>
      </c>
      <c r="H1315" s="68">
        <f>H1305</f>
        <v>205</v>
      </c>
      <c r="I1315" s="300"/>
      <c r="J1315" s="312"/>
    </row>
    <row r="1316" spans="1:10" x14ac:dyDescent="0.25">
      <c r="A1316" s="303"/>
      <c r="B1316" s="305"/>
      <c r="C1316" s="305"/>
      <c r="D1316" s="361"/>
      <c r="E1316" s="285"/>
      <c r="F1316" s="285"/>
      <c r="G1316" s="266" t="s">
        <v>39</v>
      </c>
      <c r="H1316" s="68">
        <f>H1315+45</f>
        <v>250</v>
      </c>
      <c r="I1316" s="300"/>
      <c r="J1316" s="312"/>
    </row>
    <row r="1317" spans="1:10" ht="15.75" thickBot="1" x14ac:dyDescent="0.3">
      <c r="A1317" s="303"/>
      <c r="B1317" s="305"/>
      <c r="C1317" s="305"/>
      <c r="D1317" s="361"/>
      <c r="E1317" s="350"/>
      <c r="F1317" s="350"/>
      <c r="G1317" s="267" t="s">
        <v>41</v>
      </c>
      <c r="H1317" s="269">
        <f>H1315*0.95</f>
        <v>194.75</v>
      </c>
      <c r="I1317" s="300"/>
      <c r="J1317" s="312"/>
    </row>
    <row r="1318" spans="1:10" x14ac:dyDescent="0.25">
      <c r="A1318" s="303"/>
      <c r="B1318" s="305"/>
      <c r="C1318" s="305"/>
      <c r="D1318" s="361"/>
      <c r="E1318" s="284">
        <f>F1313+1</f>
        <v>43103</v>
      </c>
      <c r="F1318" s="284">
        <v>43131</v>
      </c>
      <c r="G1318" s="162" t="s">
        <v>154</v>
      </c>
      <c r="H1318" s="157">
        <f>H1320*0.7</f>
        <v>112</v>
      </c>
      <c r="I1318" s="300"/>
      <c r="J1318" s="312"/>
    </row>
    <row r="1319" spans="1:10" x14ac:dyDescent="0.25">
      <c r="A1319" s="303"/>
      <c r="B1319" s="305"/>
      <c r="C1319" s="305"/>
      <c r="D1319" s="361"/>
      <c r="E1319" s="285"/>
      <c r="F1319" s="285"/>
      <c r="G1319" s="7" t="s">
        <v>153</v>
      </c>
      <c r="H1319" s="68">
        <f>H1320*0.7</f>
        <v>112</v>
      </c>
      <c r="I1319" s="300"/>
      <c r="J1319" s="312"/>
    </row>
    <row r="1320" spans="1:10" x14ac:dyDescent="0.25">
      <c r="A1320" s="303"/>
      <c r="B1320" s="305"/>
      <c r="C1320" s="305"/>
      <c r="D1320" s="361"/>
      <c r="E1320" s="285"/>
      <c r="F1320" s="285"/>
      <c r="G1320" s="266" t="s">
        <v>40</v>
      </c>
      <c r="H1320" s="68">
        <v>160</v>
      </c>
      <c r="I1320" s="300"/>
      <c r="J1320" s="312"/>
    </row>
    <row r="1321" spans="1:10" x14ac:dyDescent="0.25">
      <c r="A1321" s="303"/>
      <c r="B1321" s="305"/>
      <c r="C1321" s="305"/>
      <c r="D1321" s="361"/>
      <c r="E1321" s="285"/>
      <c r="F1321" s="285"/>
      <c r="G1321" s="266" t="s">
        <v>39</v>
      </c>
      <c r="H1321" s="68">
        <f>H1320+45</f>
        <v>205</v>
      </c>
      <c r="I1321" s="300"/>
      <c r="J1321" s="312"/>
    </row>
    <row r="1322" spans="1:10" ht="15.75" thickBot="1" x14ac:dyDescent="0.3">
      <c r="A1322" s="303"/>
      <c r="B1322" s="305"/>
      <c r="C1322" s="305"/>
      <c r="D1322" s="361"/>
      <c r="E1322" s="350"/>
      <c r="F1322" s="350"/>
      <c r="G1322" s="267" t="s">
        <v>41</v>
      </c>
      <c r="H1322" s="269">
        <f>H1320*0.95</f>
        <v>152</v>
      </c>
      <c r="I1322" s="300"/>
      <c r="J1322" s="312"/>
    </row>
    <row r="1323" spans="1:10" x14ac:dyDescent="0.25">
      <c r="A1323" s="303"/>
      <c r="B1323" s="305"/>
      <c r="C1323" s="305"/>
      <c r="D1323" s="361"/>
      <c r="E1323" s="284">
        <f>F1318+1</f>
        <v>43132</v>
      </c>
      <c r="F1323" s="284">
        <v>43190</v>
      </c>
      <c r="G1323" s="162" t="s">
        <v>154</v>
      </c>
      <c r="H1323" s="157">
        <f>H1325*0.7</f>
        <v>120.39999999999999</v>
      </c>
      <c r="I1323" s="300"/>
      <c r="J1323" s="312"/>
    </row>
    <row r="1324" spans="1:10" x14ac:dyDescent="0.25">
      <c r="A1324" s="303"/>
      <c r="B1324" s="305"/>
      <c r="C1324" s="305"/>
      <c r="D1324" s="361"/>
      <c r="E1324" s="285"/>
      <c r="F1324" s="285"/>
      <c r="G1324" s="7" t="s">
        <v>153</v>
      </c>
      <c r="H1324" s="68">
        <f>H1325*0.7</f>
        <v>120.39999999999999</v>
      </c>
      <c r="I1324" s="300"/>
      <c r="J1324" s="312"/>
    </row>
    <row r="1325" spans="1:10" x14ac:dyDescent="0.25">
      <c r="A1325" s="303"/>
      <c r="B1325" s="305"/>
      <c r="C1325" s="305"/>
      <c r="D1325" s="361"/>
      <c r="E1325" s="285"/>
      <c r="F1325" s="285"/>
      <c r="G1325" s="266" t="s">
        <v>40</v>
      </c>
      <c r="H1325" s="68">
        <v>172</v>
      </c>
      <c r="I1325" s="300"/>
      <c r="J1325" s="312"/>
    </row>
    <row r="1326" spans="1:10" x14ac:dyDescent="0.25">
      <c r="A1326" s="303"/>
      <c r="B1326" s="305"/>
      <c r="C1326" s="305"/>
      <c r="D1326" s="361"/>
      <c r="E1326" s="285"/>
      <c r="F1326" s="285"/>
      <c r="G1326" s="266" t="s">
        <v>39</v>
      </c>
      <c r="H1326" s="68">
        <f>H1325+45</f>
        <v>217</v>
      </c>
      <c r="I1326" s="300"/>
      <c r="J1326" s="312"/>
    </row>
    <row r="1327" spans="1:10" ht="15.75" thickBot="1" x14ac:dyDescent="0.3">
      <c r="A1327" s="303"/>
      <c r="B1327" s="305"/>
      <c r="C1327" s="305"/>
      <c r="D1327" s="361"/>
      <c r="E1327" s="350"/>
      <c r="F1327" s="350"/>
      <c r="G1327" s="267" t="s">
        <v>41</v>
      </c>
      <c r="H1327" s="269">
        <f>H1325*0.95</f>
        <v>163.4</v>
      </c>
      <c r="I1327" s="300"/>
      <c r="J1327" s="312"/>
    </row>
    <row r="1328" spans="1:10" x14ac:dyDescent="0.25">
      <c r="A1328" s="303"/>
      <c r="B1328" s="305"/>
      <c r="C1328" s="305"/>
      <c r="D1328" s="361"/>
      <c r="E1328" s="284">
        <f>F1323+1</f>
        <v>43191</v>
      </c>
      <c r="F1328" s="284">
        <v>43220</v>
      </c>
      <c r="G1328" s="162" t="s">
        <v>154</v>
      </c>
      <c r="H1328" s="157">
        <f>H1330/2</f>
        <v>67.5</v>
      </c>
      <c r="I1328" s="300"/>
      <c r="J1328" s="312"/>
    </row>
    <row r="1329" spans="1:10" x14ac:dyDescent="0.25">
      <c r="A1329" s="303"/>
      <c r="B1329" s="305"/>
      <c r="C1329" s="305"/>
      <c r="D1329" s="361"/>
      <c r="E1329" s="285"/>
      <c r="F1329" s="285"/>
      <c r="G1329" s="7" t="s">
        <v>153</v>
      </c>
      <c r="H1329" s="68">
        <f>H1330/2</f>
        <v>67.5</v>
      </c>
      <c r="I1329" s="300"/>
      <c r="J1329" s="312"/>
    </row>
    <row r="1330" spans="1:10" x14ac:dyDescent="0.25">
      <c r="A1330" s="303"/>
      <c r="B1330" s="305"/>
      <c r="C1330" s="305"/>
      <c r="D1330" s="361"/>
      <c r="E1330" s="285"/>
      <c r="F1330" s="285"/>
      <c r="G1330" s="266" t="s">
        <v>40</v>
      </c>
      <c r="H1330" s="68">
        <v>135</v>
      </c>
      <c r="I1330" s="300"/>
      <c r="J1330" s="312"/>
    </row>
    <row r="1331" spans="1:10" x14ac:dyDescent="0.25">
      <c r="A1331" s="303"/>
      <c r="B1331" s="305"/>
      <c r="C1331" s="305"/>
      <c r="D1331" s="361"/>
      <c r="E1331" s="285"/>
      <c r="F1331" s="285"/>
      <c r="G1331" s="266" t="s">
        <v>39</v>
      </c>
      <c r="H1331" s="68">
        <f>H1330+45</f>
        <v>180</v>
      </c>
      <c r="I1331" s="300"/>
      <c r="J1331" s="312"/>
    </row>
    <row r="1332" spans="1:10" ht="15.75" thickBot="1" x14ac:dyDescent="0.3">
      <c r="A1332" s="303"/>
      <c r="B1332" s="305"/>
      <c r="C1332" s="305"/>
      <c r="D1332" s="361"/>
      <c r="E1332" s="287"/>
      <c r="F1332" s="287"/>
      <c r="G1332" s="267" t="s">
        <v>41</v>
      </c>
      <c r="H1332" s="269">
        <f>H1330*0.95</f>
        <v>128.25</v>
      </c>
      <c r="I1332" s="300"/>
      <c r="J1332" s="312"/>
    </row>
    <row r="1333" spans="1:10" ht="15.75" thickBot="1" x14ac:dyDescent="0.3">
      <c r="A1333" s="18" t="s">
        <v>17</v>
      </c>
      <c r="B1333" s="15" t="e">
        <f>NA()</f>
        <v>#N/A</v>
      </c>
      <c r="C1333" s="15"/>
      <c r="D1333" s="15"/>
      <c r="E1333" s="15"/>
      <c r="F1333" s="15"/>
      <c r="G1333" s="15"/>
      <c r="H1333" s="78"/>
      <c r="I1333" s="54"/>
      <c r="J1333" s="44"/>
    </row>
    <row r="1334" spans="1:10" ht="15.75" thickBot="1" x14ac:dyDescent="0.3">
      <c r="A1334" s="18" t="s">
        <v>44</v>
      </c>
      <c r="B1334" s="15" t="e">
        <f>NA()</f>
        <v>#N/A</v>
      </c>
      <c r="C1334" s="15"/>
      <c r="D1334" s="15"/>
      <c r="E1334" s="15"/>
      <c r="F1334" s="15"/>
      <c r="G1334" s="15"/>
      <c r="H1334" s="78"/>
      <c r="I1334" s="54"/>
      <c r="J1334" s="44"/>
    </row>
    <row r="1335" spans="1:10" x14ac:dyDescent="0.25">
      <c r="A1335" s="302" t="s">
        <v>131</v>
      </c>
      <c r="B1335" s="304" t="s">
        <v>37</v>
      </c>
      <c r="C1335" s="304" t="s">
        <v>191</v>
      </c>
      <c r="D1335" s="291" t="s">
        <v>38</v>
      </c>
      <c r="E1335" s="298">
        <v>43040</v>
      </c>
      <c r="F1335" s="298">
        <v>43090</v>
      </c>
      <c r="G1335" s="11" t="s">
        <v>154</v>
      </c>
      <c r="H1335" s="67">
        <v>0</v>
      </c>
      <c r="I1335" s="299"/>
      <c r="J1335" s="311"/>
    </row>
    <row r="1336" spans="1:10" x14ac:dyDescent="0.25">
      <c r="A1336" s="303"/>
      <c r="B1336" s="305"/>
      <c r="C1336" s="305"/>
      <c r="D1336" s="292"/>
      <c r="E1336" s="285"/>
      <c r="F1336" s="285"/>
      <c r="G1336" s="7" t="s">
        <v>153</v>
      </c>
      <c r="H1336" s="68" t="e">
        <f>NA()</f>
        <v>#N/A</v>
      </c>
      <c r="I1336" s="300"/>
      <c r="J1336" s="312"/>
    </row>
    <row r="1337" spans="1:10" x14ac:dyDescent="0.25">
      <c r="A1337" s="303"/>
      <c r="B1337" s="305"/>
      <c r="C1337" s="305"/>
      <c r="D1337" s="293"/>
      <c r="E1337" s="285"/>
      <c r="F1337" s="285"/>
      <c r="G1337" s="137" t="s">
        <v>40</v>
      </c>
      <c r="H1337" s="68">
        <v>39</v>
      </c>
      <c r="I1337" s="300"/>
      <c r="J1337" s="312"/>
    </row>
    <row r="1338" spans="1:10" x14ac:dyDescent="0.25">
      <c r="A1338" s="303"/>
      <c r="B1338" s="305"/>
      <c r="C1338" s="305"/>
      <c r="D1338" s="293"/>
      <c r="E1338" s="285"/>
      <c r="F1338" s="285"/>
      <c r="G1338" s="137" t="s">
        <v>39</v>
      </c>
      <c r="H1338" s="68">
        <f>H1337+14</f>
        <v>53</v>
      </c>
      <c r="I1338" s="300"/>
      <c r="J1338" s="312"/>
    </row>
    <row r="1339" spans="1:10" ht="15.75" thickBot="1" x14ac:dyDescent="0.3">
      <c r="A1339" s="303"/>
      <c r="B1339" s="305"/>
      <c r="C1339" s="305"/>
      <c r="D1339" s="293"/>
      <c r="E1339" s="296"/>
      <c r="F1339" s="296"/>
      <c r="G1339" s="138" t="s">
        <v>41</v>
      </c>
      <c r="H1339" s="68" t="e">
        <f>NA()</f>
        <v>#N/A</v>
      </c>
      <c r="I1339" s="300"/>
      <c r="J1339" s="312"/>
    </row>
    <row r="1340" spans="1:10" x14ac:dyDescent="0.25">
      <c r="A1340" s="303"/>
      <c r="B1340" s="305"/>
      <c r="C1340" s="305"/>
      <c r="D1340" s="293"/>
      <c r="E1340" s="295">
        <f>F1335+1</f>
        <v>43091</v>
      </c>
      <c r="F1340" s="295">
        <v>43102</v>
      </c>
      <c r="G1340" s="51" t="s">
        <v>154</v>
      </c>
      <c r="H1340" s="67">
        <v>0</v>
      </c>
      <c r="I1340" s="300"/>
      <c r="J1340" s="312"/>
    </row>
    <row r="1341" spans="1:10" x14ac:dyDescent="0.25">
      <c r="A1341" s="303"/>
      <c r="B1341" s="305"/>
      <c r="C1341" s="305"/>
      <c r="D1341" s="293"/>
      <c r="E1341" s="285"/>
      <c r="F1341" s="285"/>
      <c r="G1341" s="7" t="s">
        <v>153</v>
      </c>
      <c r="H1341" s="68" t="e">
        <f>NA()</f>
        <v>#N/A</v>
      </c>
      <c r="I1341" s="300"/>
      <c r="J1341" s="312"/>
    </row>
    <row r="1342" spans="1:10" x14ac:dyDescent="0.25">
      <c r="A1342" s="303"/>
      <c r="B1342" s="305"/>
      <c r="C1342" s="305"/>
      <c r="D1342" s="293"/>
      <c r="E1342" s="285"/>
      <c r="F1342" s="285"/>
      <c r="G1342" s="137" t="s">
        <v>40</v>
      </c>
      <c r="H1342" s="68">
        <v>68</v>
      </c>
      <c r="I1342" s="300"/>
      <c r="J1342" s="312"/>
    </row>
    <row r="1343" spans="1:10" x14ac:dyDescent="0.25">
      <c r="A1343" s="303"/>
      <c r="B1343" s="305"/>
      <c r="C1343" s="305"/>
      <c r="D1343" s="293"/>
      <c r="E1343" s="285"/>
      <c r="F1343" s="285"/>
      <c r="G1343" s="137" t="s">
        <v>39</v>
      </c>
      <c r="H1343" s="68">
        <f>H1342+14</f>
        <v>82</v>
      </c>
      <c r="I1343" s="300"/>
      <c r="J1343" s="312"/>
    </row>
    <row r="1344" spans="1:10" ht="15.75" thickBot="1" x14ac:dyDescent="0.3">
      <c r="A1344" s="303"/>
      <c r="B1344" s="305"/>
      <c r="C1344" s="305"/>
      <c r="D1344" s="293"/>
      <c r="E1344" s="296"/>
      <c r="F1344" s="296"/>
      <c r="G1344" s="138" t="s">
        <v>41</v>
      </c>
      <c r="H1344" s="68" t="e">
        <f>NA()</f>
        <v>#N/A</v>
      </c>
      <c r="I1344" s="300"/>
      <c r="J1344" s="312"/>
    </row>
    <row r="1345" spans="1:10" x14ac:dyDescent="0.25">
      <c r="A1345" s="303"/>
      <c r="B1345" s="305"/>
      <c r="C1345" s="305"/>
      <c r="D1345" s="361"/>
      <c r="E1345" s="295">
        <f>F1340+1</f>
        <v>43103</v>
      </c>
      <c r="F1345" s="295">
        <v>43131</v>
      </c>
      <c r="G1345" s="51" t="s">
        <v>154</v>
      </c>
      <c r="H1345" s="67">
        <v>0</v>
      </c>
      <c r="I1345" s="300"/>
      <c r="J1345" s="312"/>
    </row>
    <row r="1346" spans="1:10" x14ac:dyDescent="0.25">
      <c r="A1346" s="303"/>
      <c r="B1346" s="305"/>
      <c r="C1346" s="305"/>
      <c r="D1346" s="361"/>
      <c r="E1346" s="285"/>
      <c r="F1346" s="285"/>
      <c r="G1346" s="7" t="s">
        <v>153</v>
      </c>
      <c r="H1346" s="68" t="e">
        <f>NA()</f>
        <v>#N/A</v>
      </c>
      <c r="I1346" s="300"/>
      <c r="J1346" s="312"/>
    </row>
    <row r="1347" spans="1:10" x14ac:dyDescent="0.25">
      <c r="A1347" s="303"/>
      <c r="B1347" s="305"/>
      <c r="C1347" s="305"/>
      <c r="D1347" s="361"/>
      <c r="E1347" s="285"/>
      <c r="F1347" s="285"/>
      <c r="G1347" s="186" t="s">
        <v>40</v>
      </c>
      <c r="H1347" s="68">
        <v>39</v>
      </c>
      <c r="I1347" s="300"/>
      <c r="J1347" s="312"/>
    </row>
    <row r="1348" spans="1:10" x14ac:dyDescent="0.25">
      <c r="A1348" s="303"/>
      <c r="B1348" s="305"/>
      <c r="C1348" s="305"/>
      <c r="D1348" s="361"/>
      <c r="E1348" s="285"/>
      <c r="F1348" s="285"/>
      <c r="G1348" s="186" t="s">
        <v>39</v>
      </c>
      <c r="H1348" s="68">
        <f>H1347+14</f>
        <v>53</v>
      </c>
      <c r="I1348" s="300"/>
      <c r="J1348" s="312"/>
    </row>
    <row r="1349" spans="1:10" ht="15.75" thickBot="1" x14ac:dyDescent="0.3">
      <c r="A1349" s="303"/>
      <c r="B1349" s="305"/>
      <c r="C1349" s="305"/>
      <c r="D1349" s="361"/>
      <c r="E1349" s="296"/>
      <c r="F1349" s="296"/>
      <c r="G1349" s="187" t="s">
        <v>41</v>
      </c>
      <c r="H1349" s="68" t="e">
        <f>NA()</f>
        <v>#N/A</v>
      </c>
      <c r="I1349" s="300"/>
      <c r="J1349" s="312"/>
    </row>
    <row r="1350" spans="1:10" x14ac:dyDescent="0.25">
      <c r="A1350" s="303"/>
      <c r="B1350" s="305"/>
      <c r="C1350" s="305"/>
      <c r="D1350" s="361"/>
      <c r="E1350" s="295">
        <f>F1345+1</f>
        <v>43132</v>
      </c>
      <c r="F1350" s="295">
        <v>43190</v>
      </c>
      <c r="G1350" s="51" t="s">
        <v>154</v>
      </c>
      <c r="H1350" s="67">
        <v>0</v>
      </c>
      <c r="I1350" s="300"/>
      <c r="J1350" s="312"/>
    </row>
    <row r="1351" spans="1:10" x14ac:dyDescent="0.25">
      <c r="A1351" s="303"/>
      <c r="B1351" s="305"/>
      <c r="C1351" s="305"/>
      <c r="D1351" s="361"/>
      <c r="E1351" s="285"/>
      <c r="F1351" s="285"/>
      <c r="G1351" s="7" t="s">
        <v>153</v>
      </c>
      <c r="H1351" s="68" t="e">
        <f>NA()</f>
        <v>#N/A</v>
      </c>
      <c r="I1351" s="300"/>
      <c r="J1351" s="312"/>
    </row>
    <row r="1352" spans="1:10" x14ac:dyDescent="0.25">
      <c r="A1352" s="303"/>
      <c r="B1352" s="305"/>
      <c r="C1352" s="305"/>
      <c r="D1352" s="361"/>
      <c r="E1352" s="285"/>
      <c r="F1352" s="285"/>
      <c r="G1352" s="186" t="s">
        <v>40</v>
      </c>
      <c r="H1352" s="68">
        <v>44</v>
      </c>
      <c r="I1352" s="300"/>
      <c r="J1352" s="312"/>
    </row>
    <row r="1353" spans="1:10" x14ac:dyDescent="0.25">
      <c r="A1353" s="303"/>
      <c r="B1353" s="305"/>
      <c r="C1353" s="305"/>
      <c r="D1353" s="361"/>
      <c r="E1353" s="285"/>
      <c r="F1353" s="285"/>
      <c r="G1353" s="186" t="s">
        <v>39</v>
      </c>
      <c r="H1353" s="68">
        <f>H1352+14</f>
        <v>58</v>
      </c>
      <c r="I1353" s="300"/>
      <c r="J1353" s="312"/>
    </row>
    <row r="1354" spans="1:10" ht="15.75" thickBot="1" x14ac:dyDescent="0.3">
      <c r="A1354" s="303"/>
      <c r="B1354" s="305"/>
      <c r="C1354" s="305"/>
      <c r="D1354" s="361"/>
      <c r="E1354" s="296"/>
      <c r="F1354" s="296"/>
      <c r="G1354" s="187" t="s">
        <v>41</v>
      </c>
      <c r="H1354" s="68" t="e">
        <f>NA()</f>
        <v>#N/A</v>
      </c>
      <c r="I1354" s="300"/>
      <c r="J1354" s="312"/>
    </row>
    <row r="1355" spans="1:10" x14ac:dyDescent="0.25">
      <c r="A1355" s="303"/>
      <c r="B1355" s="305"/>
      <c r="C1355" s="305"/>
      <c r="D1355" s="293"/>
      <c r="E1355" s="295">
        <f>F1350+1</f>
        <v>43191</v>
      </c>
      <c r="F1355" s="295">
        <v>43220</v>
      </c>
      <c r="G1355" s="51" t="s">
        <v>154</v>
      </c>
      <c r="H1355" s="67">
        <v>0</v>
      </c>
      <c r="I1355" s="300"/>
      <c r="J1355" s="312"/>
    </row>
    <row r="1356" spans="1:10" x14ac:dyDescent="0.25">
      <c r="A1356" s="303"/>
      <c r="B1356" s="305"/>
      <c r="C1356" s="305"/>
      <c r="D1356" s="293"/>
      <c r="E1356" s="285"/>
      <c r="F1356" s="285"/>
      <c r="G1356" s="7" t="s">
        <v>153</v>
      </c>
      <c r="H1356" s="68" t="e">
        <f>NA()</f>
        <v>#N/A</v>
      </c>
      <c r="I1356" s="300"/>
      <c r="J1356" s="312"/>
    </row>
    <row r="1357" spans="1:10" x14ac:dyDescent="0.25">
      <c r="A1357" s="303"/>
      <c r="B1357" s="305"/>
      <c r="C1357" s="305"/>
      <c r="D1357" s="293"/>
      <c r="E1357" s="285"/>
      <c r="F1357" s="285"/>
      <c r="G1357" s="137" t="s">
        <v>40</v>
      </c>
      <c r="H1357" s="68">
        <v>36</v>
      </c>
      <c r="I1357" s="300"/>
      <c r="J1357" s="312"/>
    </row>
    <row r="1358" spans="1:10" x14ac:dyDescent="0.25">
      <c r="A1358" s="303"/>
      <c r="B1358" s="305"/>
      <c r="C1358" s="305"/>
      <c r="D1358" s="293"/>
      <c r="E1358" s="285"/>
      <c r="F1358" s="285"/>
      <c r="G1358" s="137" t="s">
        <v>39</v>
      </c>
      <c r="H1358" s="68">
        <f>H1357+14</f>
        <v>50</v>
      </c>
      <c r="I1358" s="300"/>
      <c r="J1358" s="312"/>
    </row>
    <row r="1359" spans="1:10" ht="15.75" thickBot="1" x14ac:dyDescent="0.3">
      <c r="A1359" s="303"/>
      <c r="B1359" s="305"/>
      <c r="C1359" s="305"/>
      <c r="D1359" s="308"/>
      <c r="E1359" s="287"/>
      <c r="F1359" s="287"/>
      <c r="G1359" s="138" t="s">
        <v>41</v>
      </c>
      <c r="H1359" s="68" t="e">
        <f>NA()</f>
        <v>#N/A</v>
      </c>
      <c r="I1359" s="310"/>
      <c r="J1359" s="312"/>
    </row>
    <row r="1360" spans="1:10" x14ac:dyDescent="0.25">
      <c r="A1360" s="303"/>
      <c r="B1360" s="305"/>
      <c r="C1360" s="305"/>
      <c r="D1360" s="291" t="s">
        <v>42</v>
      </c>
      <c r="E1360" s="298">
        <v>43040</v>
      </c>
      <c r="F1360" s="298">
        <v>43090</v>
      </c>
      <c r="G1360" s="11" t="s">
        <v>154</v>
      </c>
      <c r="H1360" s="67">
        <v>0</v>
      </c>
      <c r="I1360" s="299"/>
      <c r="J1360" s="312"/>
    </row>
    <row r="1361" spans="1:10" x14ac:dyDescent="0.25">
      <c r="A1361" s="303"/>
      <c r="B1361" s="305"/>
      <c r="C1361" s="305"/>
      <c r="D1361" s="292"/>
      <c r="E1361" s="285"/>
      <c r="F1361" s="285"/>
      <c r="G1361" s="7" t="s">
        <v>153</v>
      </c>
      <c r="H1361" s="68" t="e">
        <f>NA()</f>
        <v>#N/A</v>
      </c>
      <c r="I1361" s="300"/>
      <c r="J1361" s="312"/>
    </row>
    <row r="1362" spans="1:10" x14ac:dyDescent="0.25">
      <c r="A1362" s="303"/>
      <c r="B1362" s="305"/>
      <c r="C1362" s="305"/>
      <c r="D1362" s="293"/>
      <c r="E1362" s="285"/>
      <c r="F1362" s="285"/>
      <c r="G1362" s="137" t="s">
        <v>40</v>
      </c>
      <c r="H1362" s="68">
        <v>49</v>
      </c>
      <c r="I1362" s="300"/>
      <c r="J1362" s="312"/>
    </row>
    <row r="1363" spans="1:10" x14ac:dyDescent="0.25">
      <c r="A1363" s="303"/>
      <c r="B1363" s="305"/>
      <c r="C1363" s="305"/>
      <c r="D1363" s="293"/>
      <c r="E1363" s="285"/>
      <c r="F1363" s="285"/>
      <c r="G1363" s="137" t="s">
        <v>39</v>
      </c>
      <c r="H1363" s="68">
        <f>H1362+14</f>
        <v>63</v>
      </c>
      <c r="I1363" s="300"/>
      <c r="J1363" s="312"/>
    </row>
    <row r="1364" spans="1:10" ht="15.75" thickBot="1" x14ac:dyDescent="0.3">
      <c r="A1364" s="303"/>
      <c r="B1364" s="305"/>
      <c r="C1364" s="305"/>
      <c r="D1364" s="293"/>
      <c r="E1364" s="296"/>
      <c r="F1364" s="296"/>
      <c r="G1364" s="138" t="s">
        <v>41</v>
      </c>
      <c r="H1364" s="68" t="e">
        <f>NA()</f>
        <v>#N/A</v>
      </c>
      <c r="I1364" s="300"/>
      <c r="J1364" s="312"/>
    </row>
    <row r="1365" spans="1:10" x14ac:dyDescent="0.25">
      <c r="A1365" s="303"/>
      <c r="B1365" s="305"/>
      <c r="C1365" s="305"/>
      <c r="D1365" s="293"/>
      <c r="E1365" s="295">
        <f>F1360+1</f>
        <v>43091</v>
      </c>
      <c r="F1365" s="295">
        <v>43102</v>
      </c>
      <c r="G1365" s="51" t="s">
        <v>154</v>
      </c>
      <c r="H1365" s="67">
        <v>0</v>
      </c>
      <c r="I1365" s="300"/>
      <c r="J1365" s="312"/>
    </row>
    <row r="1366" spans="1:10" x14ac:dyDescent="0.25">
      <c r="A1366" s="303"/>
      <c r="B1366" s="305"/>
      <c r="C1366" s="305"/>
      <c r="D1366" s="293"/>
      <c r="E1366" s="285"/>
      <c r="F1366" s="285"/>
      <c r="G1366" s="7" t="s">
        <v>153</v>
      </c>
      <c r="H1366" s="68" t="e">
        <f>NA()</f>
        <v>#N/A</v>
      </c>
      <c r="I1366" s="300"/>
      <c r="J1366" s="312"/>
    </row>
    <row r="1367" spans="1:10" x14ac:dyDescent="0.25">
      <c r="A1367" s="303"/>
      <c r="B1367" s="305"/>
      <c r="C1367" s="305"/>
      <c r="D1367" s="293"/>
      <c r="E1367" s="285"/>
      <c r="F1367" s="285"/>
      <c r="G1367" s="137" t="s">
        <v>40</v>
      </c>
      <c r="H1367" s="68">
        <v>78</v>
      </c>
      <c r="I1367" s="300"/>
      <c r="J1367" s="312"/>
    </row>
    <row r="1368" spans="1:10" x14ac:dyDescent="0.25">
      <c r="A1368" s="303"/>
      <c r="B1368" s="305"/>
      <c r="C1368" s="305"/>
      <c r="D1368" s="293"/>
      <c r="E1368" s="285"/>
      <c r="F1368" s="285"/>
      <c r="G1368" s="137" t="s">
        <v>39</v>
      </c>
      <c r="H1368" s="68">
        <f>H1367+14</f>
        <v>92</v>
      </c>
      <c r="I1368" s="300"/>
      <c r="J1368" s="312"/>
    </row>
    <row r="1369" spans="1:10" ht="15.75" thickBot="1" x14ac:dyDescent="0.3">
      <c r="A1369" s="303"/>
      <c r="B1369" s="305"/>
      <c r="C1369" s="305"/>
      <c r="D1369" s="293"/>
      <c r="E1369" s="296"/>
      <c r="F1369" s="296"/>
      <c r="G1369" s="138" t="s">
        <v>41</v>
      </c>
      <c r="H1369" s="68" t="e">
        <f>NA()</f>
        <v>#N/A</v>
      </c>
      <c r="I1369" s="300"/>
      <c r="J1369" s="312"/>
    </row>
    <row r="1370" spans="1:10" x14ac:dyDescent="0.25">
      <c r="A1370" s="303"/>
      <c r="B1370" s="305"/>
      <c r="C1370" s="305"/>
      <c r="D1370" s="361"/>
      <c r="E1370" s="295">
        <f>F1365+1</f>
        <v>43103</v>
      </c>
      <c r="F1370" s="295">
        <v>43131</v>
      </c>
      <c r="G1370" s="51" t="s">
        <v>154</v>
      </c>
      <c r="H1370" s="67">
        <v>0</v>
      </c>
      <c r="I1370" s="300"/>
      <c r="J1370" s="312"/>
    </row>
    <row r="1371" spans="1:10" x14ac:dyDescent="0.25">
      <c r="A1371" s="303"/>
      <c r="B1371" s="305"/>
      <c r="C1371" s="305"/>
      <c r="D1371" s="361"/>
      <c r="E1371" s="285"/>
      <c r="F1371" s="285"/>
      <c r="G1371" s="7" t="s">
        <v>153</v>
      </c>
      <c r="H1371" s="68" t="e">
        <f>NA()</f>
        <v>#N/A</v>
      </c>
      <c r="I1371" s="300"/>
      <c r="J1371" s="312"/>
    </row>
    <row r="1372" spans="1:10" x14ac:dyDescent="0.25">
      <c r="A1372" s="303"/>
      <c r="B1372" s="305"/>
      <c r="C1372" s="305"/>
      <c r="D1372" s="361"/>
      <c r="E1372" s="285"/>
      <c r="F1372" s="285"/>
      <c r="G1372" s="186" t="s">
        <v>40</v>
      </c>
      <c r="H1372" s="68">
        <v>49</v>
      </c>
      <c r="I1372" s="300"/>
      <c r="J1372" s="312"/>
    </row>
    <row r="1373" spans="1:10" x14ac:dyDescent="0.25">
      <c r="A1373" s="303"/>
      <c r="B1373" s="305"/>
      <c r="C1373" s="305"/>
      <c r="D1373" s="361"/>
      <c r="E1373" s="285"/>
      <c r="F1373" s="285"/>
      <c r="G1373" s="186" t="s">
        <v>39</v>
      </c>
      <c r="H1373" s="68">
        <f>H1372+14</f>
        <v>63</v>
      </c>
      <c r="I1373" s="300"/>
      <c r="J1373" s="312"/>
    </row>
    <row r="1374" spans="1:10" ht="15.75" thickBot="1" x14ac:dyDescent="0.3">
      <c r="A1374" s="303"/>
      <c r="B1374" s="305"/>
      <c r="C1374" s="305"/>
      <c r="D1374" s="361"/>
      <c r="E1374" s="296"/>
      <c r="F1374" s="296"/>
      <c r="G1374" s="187" t="s">
        <v>41</v>
      </c>
      <c r="H1374" s="68" t="e">
        <f>NA()</f>
        <v>#N/A</v>
      </c>
      <c r="I1374" s="300"/>
      <c r="J1374" s="312"/>
    </row>
    <row r="1375" spans="1:10" x14ac:dyDescent="0.25">
      <c r="A1375" s="303"/>
      <c r="B1375" s="305"/>
      <c r="C1375" s="305"/>
      <c r="D1375" s="361"/>
      <c r="E1375" s="295">
        <f>F1370+1</f>
        <v>43132</v>
      </c>
      <c r="F1375" s="295">
        <v>43190</v>
      </c>
      <c r="G1375" s="51" t="s">
        <v>154</v>
      </c>
      <c r="H1375" s="67">
        <v>0</v>
      </c>
      <c r="I1375" s="300"/>
      <c r="J1375" s="312"/>
    </row>
    <row r="1376" spans="1:10" x14ac:dyDescent="0.25">
      <c r="A1376" s="303"/>
      <c r="B1376" s="305"/>
      <c r="C1376" s="305"/>
      <c r="D1376" s="361"/>
      <c r="E1376" s="285"/>
      <c r="F1376" s="285"/>
      <c r="G1376" s="7" t="s">
        <v>153</v>
      </c>
      <c r="H1376" s="68" t="e">
        <f>NA()</f>
        <v>#N/A</v>
      </c>
      <c r="I1376" s="300"/>
      <c r="J1376" s="312"/>
    </row>
    <row r="1377" spans="1:10" x14ac:dyDescent="0.25">
      <c r="A1377" s="303"/>
      <c r="B1377" s="305"/>
      <c r="C1377" s="305"/>
      <c r="D1377" s="361"/>
      <c r="E1377" s="285"/>
      <c r="F1377" s="285"/>
      <c r="G1377" s="186" t="s">
        <v>40</v>
      </c>
      <c r="H1377" s="68">
        <v>54</v>
      </c>
      <c r="I1377" s="300"/>
      <c r="J1377" s="312"/>
    </row>
    <row r="1378" spans="1:10" x14ac:dyDescent="0.25">
      <c r="A1378" s="303"/>
      <c r="B1378" s="305"/>
      <c r="C1378" s="305"/>
      <c r="D1378" s="361"/>
      <c r="E1378" s="285"/>
      <c r="F1378" s="285"/>
      <c r="G1378" s="186" t="s">
        <v>39</v>
      </c>
      <c r="H1378" s="68">
        <f>H1377+14</f>
        <v>68</v>
      </c>
      <c r="I1378" s="300"/>
      <c r="J1378" s="312"/>
    </row>
    <row r="1379" spans="1:10" ht="15.75" thickBot="1" x14ac:dyDescent="0.3">
      <c r="A1379" s="303"/>
      <c r="B1379" s="305"/>
      <c r="C1379" s="305"/>
      <c r="D1379" s="361"/>
      <c r="E1379" s="296"/>
      <c r="F1379" s="296"/>
      <c r="G1379" s="187" t="s">
        <v>41</v>
      </c>
      <c r="H1379" s="68" t="e">
        <f>NA()</f>
        <v>#N/A</v>
      </c>
      <c r="I1379" s="300"/>
      <c r="J1379" s="312"/>
    </row>
    <row r="1380" spans="1:10" x14ac:dyDescent="0.25">
      <c r="A1380" s="303"/>
      <c r="B1380" s="305"/>
      <c r="C1380" s="305"/>
      <c r="D1380" s="293"/>
      <c r="E1380" s="295">
        <f>F1375+1</f>
        <v>43191</v>
      </c>
      <c r="F1380" s="295">
        <v>43220</v>
      </c>
      <c r="G1380" s="51" t="s">
        <v>154</v>
      </c>
      <c r="H1380" s="67">
        <v>0</v>
      </c>
      <c r="I1380" s="300"/>
      <c r="J1380" s="312"/>
    </row>
    <row r="1381" spans="1:10" x14ac:dyDescent="0.25">
      <c r="A1381" s="303"/>
      <c r="B1381" s="305"/>
      <c r="C1381" s="305"/>
      <c r="D1381" s="293"/>
      <c r="E1381" s="285"/>
      <c r="F1381" s="285"/>
      <c r="G1381" s="7" t="s">
        <v>153</v>
      </c>
      <c r="H1381" s="68" t="e">
        <f>NA()</f>
        <v>#N/A</v>
      </c>
      <c r="I1381" s="300"/>
      <c r="J1381" s="312"/>
    </row>
    <row r="1382" spans="1:10" x14ac:dyDescent="0.25">
      <c r="A1382" s="303"/>
      <c r="B1382" s="305"/>
      <c r="C1382" s="305"/>
      <c r="D1382" s="293"/>
      <c r="E1382" s="285"/>
      <c r="F1382" s="285"/>
      <c r="G1382" s="137" t="s">
        <v>40</v>
      </c>
      <c r="H1382" s="68">
        <v>46</v>
      </c>
      <c r="I1382" s="300"/>
      <c r="J1382" s="312"/>
    </row>
    <row r="1383" spans="1:10" ht="14.25" customHeight="1" x14ac:dyDescent="0.25">
      <c r="A1383" s="303"/>
      <c r="B1383" s="305"/>
      <c r="C1383" s="305"/>
      <c r="D1383" s="293"/>
      <c r="E1383" s="285"/>
      <c r="F1383" s="285"/>
      <c r="G1383" s="137" t="s">
        <v>39</v>
      </c>
      <c r="H1383" s="68">
        <f>H1382+14</f>
        <v>60</v>
      </c>
      <c r="I1383" s="300"/>
      <c r="J1383" s="312"/>
    </row>
    <row r="1384" spans="1:10" ht="15.75" thickBot="1" x14ac:dyDescent="0.3">
      <c r="A1384" s="303"/>
      <c r="B1384" s="305"/>
      <c r="C1384" s="305"/>
      <c r="D1384" s="308"/>
      <c r="E1384" s="287"/>
      <c r="F1384" s="287"/>
      <c r="G1384" s="138" t="s">
        <v>41</v>
      </c>
      <c r="H1384" s="68" t="e">
        <f>NA()</f>
        <v>#N/A</v>
      </c>
      <c r="I1384" s="300"/>
      <c r="J1384" s="312"/>
    </row>
    <row r="1385" spans="1:10" x14ac:dyDescent="0.25">
      <c r="A1385" s="326" t="s">
        <v>238</v>
      </c>
      <c r="B1385" s="291" t="s">
        <v>37</v>
      </c>
      <c r="C1385" s="291" t="s">
        <v>191</v>
      </c>
      <c r="D1385" s="306" t="s">
        <v>38</v>
      </c>
      <c r="E1385" s="298">
        <v>43040</v>
      </c>
      <c r="F1385" s="298">
        <v>43090</v>
      </c>
      <c r="G1385" s="11" t="s">
        <v>154</v>
      </c>
      <c r="H1385" s="67">
        <v>0</v>
      </c>
      <c r="I1385" s="318"/>
      <c r="J1385" s="313"/>
    </row>
    <row r="1386" spans="1:10" x14ac:dyDescent="0.25">
      <c r="A1386" s="328"/>
      <c r="B1386" s="307"/>
      <c r="C1386" s="307"/>
      <c r="D1386" s="306"/>
      <c r="E1386" s="285"/>
      <c r="F1386" s="285"/>
      <c r="G1386" s="7" t="s">
        <v>153</v>
      </c>
      <c r="H1386" s="68" t="e">
        <f>NA()</f>
        <v>#N/A</v>
      </c>
      <c r="I1386" s="319"/>
      <c r="J1386" s="314"/>
    </row>
    <row r="1387" spans="1:10" x14ac:dyDescent="0.25">
      <c r="A1387" s="328"/>
      <c r="B1387" s="307"/>
      <c r="C1387" s="307"/>
      <c r="D1387" s="307"/>
      <c r="E1387" s="285"/>
      <c r="F1387" s="285"/>
      <c r="G1387" s="102" t="s">
        <v>40</v>
      </c>
      <c r="H1387" s="68">
        <v>48</v>
      </c>
      <c r="I1387" s="320"/>
      <c r="J1387" s="315"/>
    </row>
    <row r="1388" spans="1:10" x14ac:dyDescent="0.25">
      <c r="A1388" s="328"/>
      <c r="B1388" s="307"/>
      <c r="C1388" s="307"/>
      <c r="D1388" s="307"/>
      <c r="E1388" s="285"/>
      <c r="F1388" s="285"/>
      <c r="G1388" s="102" t="s">
        <v>39</v>
      </c>
      <c r="H1388" s="68">
        <v>56</v>
      </c>
      <c r="I1388" s="320"/>
      <c r="J1388" s="315"/>
    </row>
    <row r="1389" spans="1:10" ht="15.75" thickBot="1" x14ac:dyDescent="0.3">
      <c r="A1389" s="328"/>
      <c r="B1389" s="307"/>
      <c r="C1389" s="307"/>
      <c r="D1389" s="307"/>
      <c r="E1389" s="296"/>
      <c r="F1389" s="296"/>
      <c r="G1389" s="103" t="s">
        <v>41</v>
      </c>
      <c r="H1389" s="88" t="e">
        <f>NA()</f>
        <v>#N/A</v>
      </c>
      <c r="I1389" s="320"/>
      <c r="J1389" s="315"/>
    </row>
    <row r="1390" spans="1:10" x14ac:dyDescent="0.25">
      <c r="A1390" s="328"/>
      <c r="B1390" s="293"/>
      <c r="C1390" s="293"/>
      <c r="D1390" s="293"/>
      <c r="E1390" s="295">
        <f>F1385+1</f>
        <v>43091</v>
      </c>
      <c r="F1390" s="295">
        <v>43092</v>
      </c>
      <c r="G1390" s="51" t="s">
        <v>154</v>
      </c>
      <c r="H1390" s="67">
        <v>0</v>
      </c>
      <c r="I1390" s="323"/>
      <c r="J1390" s="315"/>
    </row>
    <row r="1391" spans="1:10" x14ac:dyDescent="0.25">
      <c r="A1391" s="328"/>
      <c r="B1391" s="293"/>
      <c r="C1391" s="293"/>
      <c r="D1391" s="293"/>
      <c r="E1391" s="285"/>
      <c r="F1391" s="285"/>
      <c r="G1391" s="7" t="s">
        <v>153</v>
      </c>
      <c r="H1391" s="68" t="e">
        <f>NA()</f>
        <v>#N/A</v>
      </c>
      <c r="I1391" s="323"/>
      <c r="J1391" s="315"/>
    </row>
    <row r="1392" spans="1:10" x14ac:dyDescent="0.25">
      <c r="A1392" s="328"/>
      <c r="B1392" s="293"/>
      <c r="C1392" s="293"/>
      <c r="D1392" s="293"/>
      <c r="E1392" s="285"/>
      <c r="F1392" s="285"/>
      <c r="G1392" s="102" t="s">
        <v>40</v>
      </c>
      <c r="H1392" s="68">
        <v>54</v>
      </c>
      <c r="I1392" s="323"/>
      <c r="J1392" s="315"/>
    </row>
    <row r="1393" spans="1:10" x14ac:dyDescent="0.25">
      <c r="A1393" s="328"/>
      <c r="B1393" s="293"/>
      <c r="C1393" s="293"/>
      <c r="D1393" s="293"/>
      <c r="E1393" s="285"/>
      <c r="F1393" s="285"/>
      <c r="G1393" s="102" t="s">
        <v>39</v>
      </c>
      <c r="H1393" s="68">
        <v>62</v>
      </c>
      <c r="I1393" s="323"/>
      <c r="J1393" s="315"/>
    </row>
    <row r="1394" spans="1:10" ht="15.75" thickBot="1" x14ac:dyDescent="0.3">
      <c r="A1394" s="328"/>
      <c r="B1394" s="293"/>
      <c r="C1394" s="293"/>
      <c r="D1394" s="293"/>
      <c r="E1394" s="296"/>
      <c r="F1394" s="296"/>
      <c r="G1394" s="103" t="s">
        <v>41</v>
      </c>
      <c r="H1394" s="88" t="e">
        <f>NA()</f>
        <v>#N/A</v>
      </c>
      <c r="I1394" s="323"/>
      <c r="J1394" s="315"/>
    </row>
    <row r="1395" spans="1:10" x14ac:dyDescent="0.25">
      <c r="A1395" s="328"/>
      <c r="B1395" s="293"/>
      <c r="C1395" s="293"/>
      <c r="D1395" s="293"/>
      <c r="E1395" s="295">
        <f>F1390+1</f>
        <v>43093</v>
      </c>
      <c r="F1395" s="295">
        <v>43093</v>
      </c>
      <c r="G1395" s="51" t="s">
        <v>154</v>
      </c>
      <c r="H1395" s="67">
        <v>0</v>
      </c>
      <c r="I1395" s="323"/>
      <c r="J1395" s="315"/>
    </row>
    <row r="1396" spans="1:10" x14ac:dyDescent="0.25">
      <c r="A1396" s="328"/>
      <c r="B1396" s="293"/>
      <c r="C1396" s="293"/>
      <c r="D1396" s="293"/>
      <c r="E1396" s="285"/>
      <c r="F1396" s="285"/>
      <c r="G1396" s="7" t="s">
        <v>153</v>
      </c>
      <c r="H1396" s="68" t="e">
        <f>NA()</f>
        <v>#N/A</v>
      </c>
      <c r="I1396" s="323"/>
      <c r="J1396" s="315"/>
    </row>
    <row r="1397" spans="1:10" x14ac:dyDescent="0.25">
      <c r="A1397" s="328"/>
      <c r="B1397" s="293"/>
      <c r="C1397" s="293"/>
      <c r="D1397" s="293"/>
      <c r="E1397" s="285"/>
      <c r="F1397" s="285"/>
      <c r="G1397" s="102" t="s">
        <v>40</v>
      </c>
      <c r="H1397" s="68">
        <f>H1392+12</f>
        <v>66</v>
      </c>
      <c r="I1397" s="323"/>
      <c r="J1397" s="315"/>
    </row>
    <row r="1398" spans="1:10" x14ac:dyDescent="0.25">
      <c r="A1398" s="328"/>
      <c r="B1398" s="293"/>
      <c r="C1398" s="293"/>
      <c r="D1398" s="293"/>
      <c r="E1398" s="285"/>
      <c r="F1398" s="285"/>
      <c r="G1398" s="102" t="s">
        <v>39</v>
      </c>
      <c r="H1398" s="68">
        <f>H1393+12</f>
        <v>74</v>
      </c>
      <c r="I1398" s="323"/>
      <c r="J1398" s="315"/>
    </row>
    <row r="1399" spans="1:10" ht="15.75" thickBot="1" x14ac:dyDescent="0.3">
      <c r="A1399" s="328"/>
      <c r="B1399" s="293"/>
      <c r="C1399" s="293"/>
      <c r="D1399" s="293"/>
      <c r="E1399" s="296"/>
      <c r="F1399" s="296"/>
      <c r="G1399" s="103" t="s">
        <v>41</v>
      </c>
      <c r="H1399" s="88" t="e">
        <f>NA()</f>
        <v>#N/A</v>
      </c>
      <c r="I1399" s="323"/>
      <c r="J1399" s="315"/>
    </row>
    <row r="1400" spans="1:10" x14ac:dyDescent="0.25">
      <c r="A1400" s="328"/>
      <c r="B1400" s="307"/>
      <c r="C1400" s="307"/>
      <c r="D1400" s="307"/>
      <c r="E1400" s="295">
        <f>F1395+1</f>
        <v>43094</v>
      </c>
      <c r="F1400" s="295">
        <v>43099</v>
      </c>
      <c r="G1400" s="51" t="s">
        <v>154</v>
      </c>
      <c r="H1400" s="67">
        <v>0</v>
      </c>
      <c r="I1400" s="320"/>
      <c r="J1400" s="315"/>
    </row>
    <row r="1401" spans="1:10" x14ac:dyDescent="0.25">
      <c r="A1401" s="328"/>
      <c r="B1401" s="307"/>
      <c r="C1401" s="307"/>
      <c r="D1401" s="307"/>
      <c r="E1401" s="285"/>
      <c r="F1401" s="285"/>
      <c r="G1401" s="7" t="s">
        <v>153</v>
      </c>
      <c r="H1401" s="68" t="e">
        <f>NA()</f>
        <v>#N/A</v>
      </c>
      <c r="I1401" s="320"/>
      <c r="J1401" s="315"/>
    </row>
    <row r="1402" spans="1:10" x14ac:dyDescent="0.25">
      <c r="A1402" s="328"/>
      <c r="B1402" s="307"/>
      <c r="C1402" s="307"/>
      <c r="D1402" s="307"/>
      <c r="E1402" s="285"/>
      <c r="F1402" s="285"/>
      <c r="G1402" s="102" t="s">
        <v>40</v>
      </c>
      <c r="H1402" s="68">
        <f>H1392</f>
        <v>54</v>
      </c>
      <c r="I1402" s="320"/>
      <c r="J1402" s="315"/>
    </row>
    <row r="1403" spans="1:10" x14ac:dyDescent="0.25">
      <c r="A1403" s="328"/>
      <c r="B1403" s="307"/>
      <c r="C1403" s="307"/>
      <c r="D1403" s="307"/>
      <c r="E1403" s="285"/>
      <c r="F1403" s="285"/>
      <c r="G1403" s="102" t="s">
        <v>39</v>
      </c>
      <c r="H1403" s="68">
        <f>H1393</f>
        <v>62</v>
      </c>
      <c r="I1403" s="320"/>
      <c r="J1403" s="315"/>
    </row>
    <row r="1404" spans="1:10" ht="15.75" thickBot="1" x14ac:dyDescent="0.3">
      <c r="A1404" s="328"/>
      <c r="B1404" s="307"/>
      <c r="C1404" s="307"/>
      <c r="D1404" s="307"/>
      <c r="E1404" s="296"/>
      <c r="F1404" s="296"/>
      <c r="G1404" s="103" t="s">
        <v>41</v>
      </c>
      <c r="H1404" s="88" t="e">
        <f>NA()</f>
        <v>#N/A</v>
      </c>
      <c r="I1404" s="320"/>
      <c r="J1404" s="315"/>
    </row>
    <row r="1405" spans="1:10" x14ac:dyDescent="0.25">
      <c r="A1405" s="328"/>
      <c r="B1405" s="293"/>
      <c r="C1405" s="293"/>
      <c r="D1405" s="293"/>
      <c r="E1405" s="295">
        <f>F1400+1</f>
        <v>43100</v>
      </c>
      <c r="F1405" s="295">
        <v>43100</v>
      </c>
      <c r="G1405" s="51" t="s">
        <v>154</v>
      </c>
      <c r="H1405" s="67">
        <v>0</v>
      </c>
      <c r="I1405" s="323"/>
      <c r="J1405" s="315"/>
    </row>
    <row r="1406" spans="1:10" x14ac:dyDescent="0.25">
      <c r="A1406" s="328"/>
      <c r="B1406" s="293"/>
      <c r="C1406" s="293"/>
      <c r="D1406" s="293"/>
      <c r="E1406" s="285"/>
      <c r="F1406" s="285"/>
      <c r="G1406" s="7" t="s">
        <v>153</v>
      </c>
      <c r="H1406" s="68" t="e">
        <f>NA()</f>
        <v>#N/A</v>
      </c>
      <c r="I1406" s="323"/>
      <c r="J1406" s="315"/>
    </row>
    <row r="1407" spans="1:10" x14ac:dyDescent="0.25">
      <c r="A1407" s="328"/>
      <c r="B1407" s="293"/>
      <c r="C1407" s="293"/>
      <c r="D1407" s="293"/>
      <c r="E1407" s="285"/>
      <c r="F1407" s="285"/>
      <c r="G1407" s="102" t="s">
        <v>40</v>
      </c>
      <c r="H1407" s="68">
        <f>H1402+12</f>
        <v>66</v>
      </c>
      <c r="I1407" s="323"/>
      <c r="J1407" s="315"/>
    </row>
    <row r="1408" spans="1:10" x14ac:dyDescent="0.25">
      <c r="A1408" s="328"/>
      <c r="B1408" s="293"/>
      <c r="C1408" s="293"/>
      <c r="D1408" s="293"/>
      <c r="E1408" s="285"/>
      <c r="F1408" s="285"/>
      <c r="G1408" s="102" t="s">
        <v>39</v>
      </c>
      <c r="H1408" s="68">
        <f>H1403+12</f>
        <v>74</v>
      </c>
      <c r="I1408" s="323"/>
      <c r="J1408" s="315"/>
    </row>
    <row r="1409" spans="1:10" ht="15.75" thickBot="1" x14ac:dyDescent="0.3">
      <c r="A1409" s="328"/>
      <c r="B1409" s="293"/>
      <c r="C1409" s="293"/>
      <c r="D1409" s="293"/>
      <c r="E1409" s="296"/>
      <c r="F1409" s="296"/>
      <c r="G1409" s="103" t="s">
        <v>41</v>
      </c>
      <c r="H1409" s="88" t="e">
        <f>NA()</f>
        <v>#N/A</v>
      </c>
      <c r="I1409" s="323"/>
      <c r="J1409" s="315"/>
    </row>
    <row r="1410" spans="1:10" x14ac:dyDescent="0.25">
      <c r="A1410" s="328"/>
      <c r="B1410" s="293"/>
      <c r="C1410" s="293"/>
      <c r="D1410" s="293"/>
      <c r="E1410" s="295">
        <f>F1405+1</f>
        <v>43101</v>
      </c>
      <c r="F1410" s="295">
        <v>43190</v>
      </c>
      <c r="G1410" s="51" t="s">
        <v>154</v>
      </c>
      <c r="H1410" s="67">
        <v>0</v>
      </c>
      <c r="I1410" s="323"/>
      <c r="J1410" s="315"/>
    </row>
    <row r="1411" spans="1:10" x14ac:dyDescent="0.25">
      <c r="A1411" s="328"/>
      <c r="B1411" s="293"/>
      <c r="C1411" s="293"/>
      <c r="D1411" s="293"/>
      <c r="E1411" s="285"/>
      <c r="F1411" s="285"/>
      <c r="G1411" s="7" t="s">
        <v>153</v>
      </c>
      <c r="H1411" s="68" t="e">
        <f>NA()</f>
        <v>#N/A</v>
      </c>
      <c r="I1411" s="323"/>
      <c r="J1411" s="315"/>
    </row>
    <row r="1412" spans="1:10" x14ac:dyDescent="0.25">
      <c r="A1412" s="328"/>
      <c r="B1412" s="293"/>
      <c r="C1412" s="293"/>
      <c r="D1412" s="293"/>
      <c r="E1412" s="285"/>
      <c r="F1412" s="285"/>
      <c r="G1412" s="102" t="s">
        <v>40</v>
      </c>
      <c r="H1412" s="68">
        <f>H1402</f>
        <v>54</v>
      </c>
      <c r="I1412" s="323"/>
      <c r="J1412" s="315"/>
    </row>
    <row r="1413" spans="1:10" x14ac:dyDescent="0.25">
      <c r="A1413" s="328"/>
      <c r="B1413" s="293"/>
      <c r="C1413" s="293"/>
      <c r="D1413" s="293"/>
      <c r="E1413" s="285"/>
      <c r="F1413" s="285"/>
      <c r="G1413" s="102" t="s">
        <v>39</v>
      </c>
      <c r="H1413" s="68">
        <f>H1403</f>
        <v>62</v>
      </c>
      <c r="I1413" s="323"/>
      <c r="J1413" s="315"/>
    </row>
    <row r="1414" spans="1:10" ht="15.75" thickBot="1" x14ac:dyDescent="0.3">
      <c r="A1414" s="328"/>
      <c r="B1414" s="293"/>
      <c r="C1414" s="293"/>
      <c r="D1414" s="293"/>
      <c r="E1414" s="296"/>
      <c r="F1414" s="296"/>
      <c r="G1414" s="103" t="s">
        <v>41</v>
      </c>
      <c r="H1414" s="88" t="e">
        <f>NA()</f>
        <v>#N/A</v>
      </c>
      <c r="I1414" s="323"/>
      <c r="J1414" s="315"/>
    </row>
    <row r="1415" spans="1:10" x14ac:dyDescent="0.25">
      <c r="A1415" s="328"/>
      <c r="B1415" s="307"/>
      <c r="C1415" s="307"/>
      <c r="D1415" s="307"/>
      <c r="E1415" s="295">
        <f>F1410+1</f>
        <v>43191</v>
      </c>
      <c r="F1415" s="295">
        <v>43220</v>
      </c>
      <c r="G1415" s="51" t="s">
        <v>154</v>
      </c>
      <c r="H1415" s="67">
        <v>0</v>
      </c>
      <c r="I1415" s="320"/>
      <c r="J1415" s="315"/>
    </row>
    <row r="1416" spans="1:10" x14ac:dyDescent="0.25">
      <c r="A1416" s="328"/>
      <c r="B1416" s="307"/>
      <c r="C1416" s="307"/>
      <c r="D1416" s="307"/>
      <c r="E1416" s="285"/>
      <c r="F1416" s="285"/>
      <c r="G1416" s="7" t="s">
        <v>153</v>
      </c>
      <c r="H1416" s="68" t="e">
        <f>NA()</f>
        <v>#N/A</v>
      </c>
      <c r="I1416" s="320"/>
      <c r="J1416" s="315"/>
    </row>
    <row r="1417" spans="1:10" x14ac:dyDescent="0.25">
      <c r="A1417" s="328"/>
      <c r="B1417" s="307"/>
      <c r="C1417" s="307"/>
      <c r="D1417" s="307"/>
      <c r="E1417" s="285"/>
      <c r="F1417" s="285"/>
      <c r="G1417" s="102" t="s">
        <v>40</v>
      </c>
      <c r="H1417" s="68">
        <f>H1387</f>
        <v>48</v>
      </c>
      <c r="I1417" s="320"/>
      <c r="J1417" s="315"/>
    </row>
    <row r="1418" spans="1:10" x14ac:dyDescent="0.25">
      <c r="A1418" s="328"/>
      <c r="B1418" s="307"/>
      <c r="C1418" s="307"/>
      <c r="D1418" s="307"/>
      <c r="E1418" s="285"/>
      <c r="F1418" s="285"/>
      <c r="G1418" s="102" t="s">
        <v>39</v>
      </c>
      <c r="H1418" s="68">
        <f>H1388</f>
        <v>56</v>
      </c>
      <c r="I1418" s="320"/>
      <c r="J1418" s="315"/>
    </row>
    <row r="1419" spans="1:10" ht="15.75" thickBot="1" x14ac:dyDescent="0.3">
      <c r="A1419" s="330"/>
      <c r="B1419" s="308"/>
      <c r="C1419" s="308"/>
      <c r="D1419" s="331"/>
      <c r="E1419" s="297"/>
      <c r="F1419" s="297"/>
      <c r="G1419" s="103" t="s">
        <v>41</v>
      </c>
      <c r="H1419" s="88" t="e">
        <f>NA()</f>
        <v>#N/A</v>
      </c>
      <c r="I1419" s="324"/>
      <c r="J1419" s="316"/>
    </row>
    <row r="1420" spans="1:10" x14ac:dyDescent="0.25">
      <c r="A1420" s="333" t="s">
        <v>220</v>
      </c>
      <c r="B1420" s="336" t="s">
        <v>221</v>
      </c>
      <c r="C1420" s="336" t="s">
        <v>191</v>
      </c>
      <c r="D1420" s="339" t="s">
        <v>337</v>
      </c>
      <c r="E1420" s="298">
        <v>43040</v>
      </c>
      <c r="F1420" s="298">
        <v>43090</v>
      </c>
      <c r="G1420" s="11" t="s">
        <v>154</v>
      </c>
      <c r="H1420" s="67">
        <f>H1422/2</f>
        <v>47.5</v>
      </c>
      <c r="I1420" s="346"/>
      <c r="J1420" s="347"/>
    </row>
    <row r="1421" spans="1:10" x14ac:dyDescent="0.25">
      <c r="A1421" s="334"/>
      <c r="B1421" s="337"/>
      <c r="C1421" s="337"/>
      <c r="D1421" s="437"/>
      <c r="E1421" s="285"/>
      <c r="F1421" s="285"/>
      <c r="G1421" s="7" t="s">
        <v>153</v>
      </c>
      <c r="H1421" s="68">
        <f>H1422/2</f>
        <v>47.5</v>
      </c>
      <c r="I1421" s="448"/>
      <c r="J1421" s="348"/>
    </row>
    <row r="1422" spans="1:10" x14ac:dyDescent="0.25">
      <c r="A1422" s="334"/>
      <c r="B1422" s="337"/>
      <c r="C1422" s="337"/>
      <c r="D1422" s="437"/>
      <c r="E1422" s="285"/>
      <c r="F1422" s="285"/>
      <c r="G1422" s="70" t="s">
        <v>40</v>
      </c>
      <c r="H1422" s="68">
        <v>95</v>
      </c>
      <c r="I1422" s="448"/>
      <c r="J1422" s="348"/>
    </row>
    <row r="1423" spans="1:10" x14ac:dyDescent="0.25">
      <c r="A1423" s="334"/>
      <c r="B1423" s="337"/>
      <c r="C1423" s="337"/>
      <c r="D1423" s="437"/>
      <c r="E1423" s="285"/>
      <c r="F1423" s="285"/>
      <c r="G1423" s="70" t="s">
        <v>39</v>
      </c>
      <c r="H1423" s="68">
        <f>H1422+45</f>
        <v>140</v>
      </c>
      <c r="I1423" s="448"/>
      <c r="J1423" s="348"/>
    </row>
    <row r="1424" spans="1:10" ht="15.75" thickBot="1" x14ac:dyDescent="0.3">
      <c r="A1424" s="334"/>
      <c r="B1424" s="337"/>
      <c r="C1424" s="337"/>
      <c r="D1424" s="437"/>
      <c r="E1424" s="370"/>
      <c r="F1424" s="370"/>
      <c r="G1424" s="74" t="s">
        <v>41</v>
      </c>
      <c r="H1424" s="69">
        <f>H1422*0.95</f>
        <v>90.25</v>
      </c>
      <c r="I1424" s="448"/>
      <c r="J1424" s="348"/>
    </row>
    <row r="1425" spans="1:10" x14ac:dyDescent="0.25">
      <c r="A1425" s="334"/>
      <c r="B1425" s="337"/>
      <c r="C1425" s="337"/>
      <c r="D1425" s="341"/>
      <c r="E1425" s="295">
        <f>F1420+1</f>
        <v>43091</v>
      </c>
      <c r="F1425" s="295">
        <v>43103</v>
      </c>
      <c r="G1425" s="51" t="s">
        <v>154</v>
      </c>
      <c r="H1425" s="67">
        <f t="shared" ref="H1425" si="255">H1427/2</f>
        <v>70</v>
      </c>
      <c r="I1425" s="344"/>
      <c r="J1425" s="348"/>
    </row>
    <row r="1426" spans="1:10" x14ac:dyDescent="0.25">
      <c r="A1426" s="334"/>
      <c r="B1426" s="337"/>
      <c r="C1426" s="337"/>
      <c r="D1426" s="341"/>
      <c r="E1426" s="285"/>
      <c r="F1426" s="285"/>
      <c r="G1426" s="7" t="s">
        <v>153</v>
      </c>
      <c r="H1426" s="68">
        <f t="shared" ref="H1426" si="256">H1427/2</f>
        <v>70</v>
      </c>
      <c r="I1426" s="344"/>
      <c r="J1426" s="348"/>
    </row>
    <row r="1427" spans="1:10" x14ac:dyDescent="0.25">
      <c r="A1427" s="334"/>
      <c r="B1427" s="337"/>
      <c r="C1427" s="337"/>
      <c r="D1427" s="341"/>
      <c r="E1427" s="285"/>
      <c r="F1427" s="285"/>
      <c r="G1427" s="108" t="s">
        <v>40</v>
      </c>
      <c r="H1427" s="68">
        <v>140</v>
      </c>
      <c r="I1427" s="344"/>
      <c r="J1427" s="348"/>
    </row>
    <row r="1428" spans="1:10" x14ac:dyDescent="0.25">
      <c r="A1428" s="334"/>
      <c r="B1428" s="337"/>
      <c r="C1428" s="337"/>
      <c r="D1428" s="341"/>
      <c r="E1428" s="285"/>
      <c r="F1428" s="285"/>
      <c r="G1428" s="108" t="s">
        <v>39</v>
      </c>
      <c r="H1428" s="68">
        <f>H1427+45</f>
        <v>185</v>
      </c>
      <c r="I1428" s="344"/>
      <c r="J1428" s="348"/>
    </row>
    <row r="1429" spans="1:10" ht="15.75" thickBot="1" x14ac:dyDescent="0.3">
      <c r="A1429" s="334"/>
      <c r="B1429" s="337"/>
      <c r="C1429" s="337"/>
      <c r="D1429" s="341"/>
      <c r="E1429" s="370"/>
      <c r="F1429" s="370"/>
      <c r="G1429" s="111" t="s">
        <v>41</v>
      </c>
      <c r="H1429" s="69">
        <f t="shared" ref="H1429" si="257">H1427*0.95</f>
        <v>133</v>
      </c>
      <c r="I1429" s="344"/>
      <c r="J1429" s="348"/>
    </row>
    <row r="1430" spans="1:10" x14ac:dyDescent="0.25">
      <c r="A1430" s="334"/>
      <c r="B1430" s="337"/>
      <c r="C1430" s="337"/>
      <c r="D1430" s="341"/>
      <c r="E1430" s="295">
        <f>F1425+1</f>
        <v>43104</v>
      </c>
      <c r="F1430" s="295">
        <v>43131</v>
      </c>
      <c r="G1430" s="51" t="s">
        <v>154</v>
      </c>
      <c r="H1430" s="67">
        <f t="shared" ref="H1430" si="258">H1432/2</f>
        <v>57.5</v>
      </c>
      <c r="I1430" s="344"/>
      <c r="J1430" s="348"/>
    </row>
    <row r="1431" spans="1:10" x14ac:dyDescent="0.25">
      <c r="A1431" s="334"/>
      <c r="B1431" s="337"/>
      <c r="C1431" s="337"/>
      <c r="D1431" s="341"/>
      <c r="E1431" s="285"/>
      <c r="F1431" s="285"/>
      <c r="G1431" s="7" t="s">
        <v>153</v>
      </c>
      <c r="H1431" s="68">
        <f t="shared" ref="H1431" si="259">H1432/2</f>
        <v>57.5</v>
      </c>
      <c r="I1431" s="344"/>
      <c r="J1431" s="348"/>
    </row>
    <row r="1432" spans="1:10" x14ac:dyDescent="0.25">
      <c r="A1432" s="334"/>
      <c r="B1432" s="337"/>
      <c r="C1432" s="337"/>
      <c r="D1432" s="341"/>
      <c r="E1432" s="285"/>
      <c r="F1432" s="285"/>
      <c r="G1432" s="108" t="s">
        <v>40</v>
      </c>
      <c r="H1432" s="68">
        <v>115</v>
      </c>
      <c r="I1432" s="344"/>
      <c r="J1432" s="348"/>
    </row>
    <row r="1433" spans="1:10" x14ac:dyDescent="0.25">
      <c r="A1433" s="334"/>
      <c r="B1433" s="337"/>
      <c r="C1433" s="337"/>
      <c r="D1433" s="341"/>
      <c r="E1433" s="285"/>
      <c r="F1433" s="285"/>
      <c r="G1433" s="108" t="s">
        <v>39</v>
      </c>
      <c r="H1433" s="68">
        <f>H1432+45</f>
        <v>160</v>
      </c>
      <c r="I1433" s="344"/>
      <c r="J1433" s="348"/>
    </row>
    <row r="1434" spans="1:10" ht="15.75" thickBot="1" x14ac:dyDescent="0.3">
      <c r="A1434" s="334"/>
      <c r="B1434" s="337"/>
      <c r="C1434" s="337"/>
      <c r="D1434" s="341"/>
      <c r="E1434" s="370"/>
      <c r="F1434" s="370"/>
      <c r="G1434" s="109" t="s">
        <v>41</v>
      </c>
      <c r="H1434" s="69">
        <f t="shared" ref="H1434" si="260">H1432*0.95</f>
        <v>109.25</v>
      </c>
      <c r="I1434" s="344"/>
      <c r="J1434" s="348"/>
    </row>
    <row r="1435" spans="1:10" x14ac:dyDescent="0.25">
      <c r="A1435" s="334"/>
      <c r="B1435" s="337"/>
      <c r="C1435" s="337"/>
      <c r="D1435" s="437"/>
      <c r="E1435" s="295">
        <f>F1430+1</f>
        <v>43132</v>
      </c>
      <c r="F1435" s="295">
        <v>43190</v>
      </c>
      <c r="G1435" s="51" t="s">
        <v>154</v>
      </c>
      <c r="H1435" s="67">
        <f t="shared" ref="H1435" si="261">H1437/2</f>
        <v>62.5</v>
      </c>
      <c r="I1435" s="448"/>
      <c r="J1435" s="348"/>
    </row>
    <row r="1436" spans="1:10" x14ac:dyDescent="0.25">
      <c r="A1436" s="334"/>
      <c r="B1436" s="337"/>
      <c r="C1436" s="337"/>
      <c r="D1436" s="437"/>
      <c r="E1436" s="285"/>
      <c r="F1436" s="285"/>
      <c r="G1436" s="7" t="s">
        <v>153</v>
      </c>
      <c r="H1436" s="68">
        <f t="shared" ref="H1436" si="262">H1437/2</f>
        <v>62.5</v>
      </c>
      <c r="I1436" s="448"/>
      <c r="J1436" s="348"/>
    </row>
    <row r="1437" spans="1:10" x14ac:dyDescent="0.25">
      <c r="A1437" s="334"/>
      <c r="B1437" s="337"/>
      <c r="C1437" s="337"/>
      <c r="D1437" s="437"/>
      <c r="E1437" s="285"/>
      <c r="F1437" s="285"/>
      <c r="G1437" s="70" t="s">
        <v>40</v>
      </c>
      <c r="H1437" s="68">
        <v>125</v>
      </c>
      <c r="I1437" s="448"/>
      <c r="J1437" s="348"/>
    </row>
    <row r="1438" spans="1:10" x14ac:dyDescent="0.25">
      <c r="A1438" s="334"/>
      <c r="B1438" s="337"/>
      <c r="C1438" s="337"/>
      <c r="D1438" s="437"/>
      <c r="E1438" s="285"/>
      <c r="F1438" s="285"/>
      <c r="G1438" s="70" t="s">
        <v>39</v>
      </c>
      <c r="H1438" s="68">
        <f>H1437+45</f>
        <v>170</v>
      </c>
      <c r="I1438" s="448"/>
      <c r="J1438" s="348"/>
    </row>
    <row r="1439" spans="1:10" ht="15.75" thickBot="1" x14ac:dyDescent="0.3">
      <c r="A1439" s="334"/>
      <c r="B1439" s="337"/>
      <c r="C1439" s="337"/>
      <c r="D1439" s="437"/>
      <c r="E1439" s="370"/>
      <c r="F1439" s="370"/>
      <c r="G1439" s="74" t="s">
        <v>41</v>
      </c>
      <c r="H1439" s="69">
        <f t="shared" ref="H1439" si="263">H1437*0.95</f>
        <v>118.75</v>
      </c>
      <c r="I1439" s="448"/>
      <c r="J1439" s="348"/>
    </row>
    <row r="1440" spans="1:10" x14ac:dyDescent="0.25">
      <c r="A1440" s="334"/>
      <c r="B1440" s="337"/>
      <c r="C1440" s="337"/>
      <c r="D1440" s="437"/>
      <c r="E1440" s="295">
        <f>F1435+1</f>
        <v>43191</v>
      </c>
      <c r="F1440" s="295">
        <v>43220</v>
      </c>
      <c r="G1440" s="51" t="s">
        <v>154</v>
      </c>
      <c r="H1440" s="67">
        <f t="shared" ref="H1440" si="264">H1442/2</f>
        <v>50</v>
      </c>
      <c r="I1440" s="448"/>
      <c r="J1440" s="348"/>
    </row>
    <row r="1441" spans="1:10" x14ac:dyDescent="0.25">
      <c r="A1441" s="334"/>
      <c r="B1441" s="337"/>
      <c r="C1441" s="337"/>
      <c r="D1441" s="437"/>
      <c r="E1441" s="285"/>
      <c r="F1441" s="285"/>
      <c r="G1441" s="7" t="s">
        <v>153</v>
      </c>
      <c r="H1441" s="68">
        <f t="shared" ref="H1441" si="265">H1442/2</f>
        <v>50</v>
      </c>
      <c r="I1441" s="448"/>
      <c r="J1441" s="348"/>
    </row>
    <row r="1442" spans="1:10" x14ac:dyDescent="0.25">
      <c r="A1442" s="334"/>
      <c r="B1442" s="337"/>
      <c r="C1442" s="337"/>
      <c r="D1442" s="437"/>
      <c r="E1442" s="285"/>
      <c r="F1442" s="285"/>
      <c r="G1442" s="70" t="s">
        <v>40</v>
      </c>
      <c r="H1442" s="68">
        <v>100</v>
      </c>
      <c r="I1442" s="448"/>
      <c r="J1442" s="348"/>
    </row>
    <row r="1443" spans="1:10" x14ac:dyDescent="0.25">
      <c r="A1443" s="334"/>
      <c r="B1443" s="337"/>
      <c r="C1443" s="337"/>
      <c r="D1443" s="437"/>
      <c r="E1443" s="285"/>
      <c r="F1443" s="285"/>
      <c r="G1443" s="70" t="s">
        <v>39</v>
      </c>
      <c r="H1443" s="68">
        <f>H1442+45</f>
        <v>145</v>
      </c>
      <c r="I1443" s="448"/>
      <c r="J1443" s="348"/>
    </row>
    <row r="1444" spans="1:10" ht="15.75" thickBot="1" x14ac:dyDescent="0.3">
      <c r="A1444" s="334"/>
      <c r="B1444" s="337"/>
      <c r="C1444" s="337"/>
      <c r="D1444" s="437"/>
      <c r="E1444" s="370"/>
      <c r="F1444" s="370"/>
      <c r="G1444" s="71" t="s">
        <v>41</v>
      </c>
      <c r="H1444" s="69">
        <f t="shared" ref="H1444" si="266">H1442*0.95</f>
        <v>95</v>
      </c>
      <c r="I1444" s="448"/>
      <c r="J1444" s="348"/>
    </row>
    <row r="1445" spans="1:10" x14ac:dyDescent="0.25">
      <c r="A1445" s="334"/>
      <c r="B1445" s="337"/>
      <c r="C1445" s="337"/>
      <c r="D1445" s="437" t="s">
        <v>348</v>
      </c>
      <c r="E1445" s="298">
        <v>43040</v>
      </c>
      <c r="F1445" s="298">
        <v>43090</v>
      </c>
      <c r="G1445" s="11" t="s">
        <v>154</v>
      </c>
      <c r="H1445" s="67">
        <f t="shared" ref="H1445" si="267">H1447/2</f>
        <v>55</v>
      </c>
      <c r="I1445" s="448"/>
      <c r="J1445" s="348"/>
    </row>
    <row r="1446" spans="1:10" x14ac:dyDescent="0.25">
      <c r="A1446" s="334"/>
      <c r="B1446" s="337"/>
      <c r="C1446" s="337"/>
      <c r="D1446" s="437"/>
      <c r="E1446" s="285"/>
      <c r="F1446" s="285"/>
      <c r="G1446" s="7" t="s">
        <v>153</v>
      </c>
      <c r="H1446" s="68">
        <f t="shared" ref="H1446" si="268">H1447/2</f>
        <v>55</v>
      </c>
      <c r="I1446" s="448"/>
      <c r="J1446" s="348"/>
    </row>
    <row r="1447" spans="1:10" x14ac:dyDescent="0.25">
      <c r="A1447" s="334"/>
      <c r="B1447" s="337"/>
      <c r="C1447" s="337"/>
      <c r="D1447" s="437"/>
      <c r="E1447" s="285"/>
      <c r="F1447" s="285"/>
      <c r="G1447" s="70" t="s">
        <v>40</v>
      </c>
      <c r="H1447" s="68">
        <v>110</v>
      </c>
      <c r="I1447" s="448"/>
      <c r="J1447" s="348"/>
    </row>
    <row r="1448" spans="1:10" x14ac:dyDescent="0.25">
      <c r="A1448" s="334"/>
      <c r="B1448" s="337"/>
      <c r="C1448" s="337"/>
      <c r="D1448" s="437"/>
      <c r="E1448" s="285"/>
      <c r="F1448" s="285"/>
      <c r="G1448" s="70" t="s">
        <v>39</v>
      </c>
      <c r="H1448" s="68">
        <f>H1447+45</f>
        <v>155</v>
      </c>
      <c r="I1448" s="448"/>
      <c r="J1448" s="348"/>
    </row>
    <row r="1449" spans="1:10" ht="15.75" thickBot="1" x14ac:dyDescent="0.3">
      <c r="A1449" s="334"/>
      <c r="B1449" s="337"/>
      <c r="C1449" s="337"/>
      <c r="D1449" s="437"/>
      <c r="E1449" s="370"/>
      <c r="F1449" s="370"/>
      <c r="G1449" s="74" t="s">
        <v>41</v>
      </c>
      <c r="H1449" s="69">
        <f t="shared" ref="H1449" si="269">H1447*0.95</f>
        <v>104.5</v>
      </c>
      <c r="I1449" s="448"/>
      <c r="J1449" s="348"/>
    </row>
    <row r="1450" spans="1:10" x14ac:dyDescent="0.25">
      <c r="A1450" s="334"/>
      <c r="B1450" s="337"/>
      <c r="C1450" s="337"/>
      <c r="D1450" s="341"/>
      <c r="E1450" s="295">
        <f>F1445+1</f>
        <v>43091</v>
      </c>
      <c r="F1450" s="295">
        <v>43103</v>
      </c>
      <c r="G1450" s="51" t="s">
        <v>154</v>
      </c>
      <c r="H1450" s="67">
        <f t="shared" ref="H1450" si="270">H1452/2</f>
        <v>77.5</v>
      </c>
      <c r="I1450" s="344"/>
      <c r="J1450" s="348"/>
    </row>
    <row r="1451" spans="1:10" x14ac:dyDescent="0.25">
      <c r="A1451" s="334"/>
      <c r="B1451" s="337"/>
      <c r="C1451" s="337"/>
      <c r="D1451" s="341"/>
      <c r="E1451" s="285"/>
      <c r="F1451" s="285"/>
      <c r="G1451" s="7" t="s">
        <v>153</v>
      </c>
      <c r="H1451" s="68">
        <f t="shared" ref="H1451" si="271">H1452/2</f>
        <v>77.5</v>
      </c>
      <c r="I1451" s="344"/>
      <c r="J1451" s="348"/>
    </row>
    <row r="1452" spans="1:10" x14ac:dyDescent="0.25">
      <c r="A1452" s="334"/>
      <c r="B1452" s="337"/>
      <c r="C1452" s="337"/>
      <c r="D1452" s="341"/>
      <c r="E1452" s="285"/>
      <c r="F1452" s="285"/>
      <c r="G1452" s="108" t="s">
        <v>40</v>
      </c>
      <c r="H1452" s="68">
        <v>155</v>
      </c>
      <c r="I1452" s="344"/>
      <c r="J1452" s="348"/>
    </row>
    <row r="1453" spans="1:10" x14ac:dyDescent="0.25">
      <c r="A1453" s="334"/>
      <c r="B1453" s="337"/>
      <c r="C1453" s="337"/>
      <c r="D1453" s="341"/>
      <c r="E1453" s="285"/>
      <c r="F1453" s="285"/>
      <c r="G1453" s="108" t="s">
        <v>39</v>
      </c>
      <c r="H1453" s="68">
        <f>H1452+45</f>
        <v>200</v>
      </c>
      <c r="I1453" s="344"/>
      <c r="J1453" s="348"/>
    </row>
    <row r="1454" spans="1:10" ht="15.75" thickBot="1" x14ac:dyDescent="0.3">
      <c r="A1454" s="334"/>
      <c r="B1454" s="337"/>
      <c r="C1454" s="337"/>
      <c r="D1454" s="341"/>
      <c r="E1454" s="370"/>
      <c r="F1454" s="370"/>
      <c r="G1454" s="111" t="s">
        <v>41</v>
      </c>
      <c r="H1454" s="69">
        <f t="shared" ref="H1454" si="272">H1452*0.95</f>
        <v>147.25</v>
      </c>
      <c r="I1454" s="344"/>
      <c r="J1454" s="348"/>
    </row>
    <row r="1455" spans="1:10" x14ac:dyDescent="0.25">
      <c r="A1455" s="334"/>
      <c r="B1455" s="337"/>
      <c r="C1455" s="337"/>
      <c r="D1455" s="341"/>
      <c r="E1455" s="295">
        <f>F1450+1</f>
        <v>43104</v>
      </c>
      <c r="F1455" s="295">
        <v>43131</v>
      </c>
      <c r="G1455" s="51" t="s">
        <v>154</v>
      </c>
      <c r="H1455" s="67">
        <f t="shared" ref="H1455" si="273">H1457/2</f>
        <v>65</v>
      </c>
      <c r="I1455" s="344"/>
      <c r="J1455" s="348"/>
    </row>
    <row r="1456" spans="1:10" x14ac:dyDescent="0.25">
      <c r="A1456" s="334"/>
      <c r="B1456" s="337"/>
      <c r="C1456" s="337"/>
      <c r="D1456" s="341"/>
      <c r="E1456" s="285"/>
      <c r="F1456" s="285"/>
      <c r="G1456" s="7" t="s">
        <v>153</v>
      </c>
      <c r="H1456" s="68">
        <f t="shared" ref="H1456" si="274">H1457/2</f>
        <v>65</v>
      </c>
      <c r="I1456" s="344"/>
      <c r="J1456" s="348"/>
    </row>
    <row r="1457" spans="1:10" x14ac:dyDescent="0.25">
      <c r="A1457" s="334"/>
      <c r="B1457" s="337"/>
      <c r="C1457" s="337"/>
      <c r="D1457" s="341"/>
      <c r="E1457" s="285"/>
      <c r="F1457" s="285"/>
      <c r="G1457" s="108" t="s">
        <v>40</v>
      </c>
      <c r="H1457" s="68">
        <v>130</v>
      </c>
      <c r="I1457" s="344"/>
      <c r="J1457" s="348"/>
    </row>
    <row r="1458" spans="1:10" x14ac:dyDescent="0.25">
      <c r="A1458" s="334"/>
      <c r="B1458" s="337"/>
      <c r="C1458" s="337"/>
      <c r="D1458" s="341"/>
      <c r="E1458" s="285"/>
      <c r="F1458" s="285"/>
      <c r="G1458" s="108" t="s">
        <v>39</v>
      </c>
      <c r="H1458" s="68">
        <f>H1457+45</f>
        <v>175</v>
      </c>
      <c r="I1458" s="344"/>
      <c r="J1458" s="348"/>
    </row>
    <row r="1459" spans="1:10" ht="15.75" thickBot="1" x14ac:dyDescent="0.3">
      <c r="A1459" s="334"/>
      <c r="B1459" s="337"/>
      <c r="C1459" s="337"/>
      <c r="D1459" s="341"/>
      <c r="E1459" s="370"/>
      <c r="F1459" s="370"/>
      <c r="G1459" s="109" t="s">
        <v>41</v>
      </c>
      <c r="H1459" s="69">
        <f t="shared" ref="H1459" si="275">H1457*0.95</f>
        <v>123.5</v>
      </c>
      <c r="I1459" s="344"/>
      <c r="J1459" s="348"/>
    </row>
    <row r="1460" spans="1:10" x14ac:dyDescent="0.25">
      <c r="A1460" s="334"/>
      <c r="B1460" s="337"/>
      <c r="C1460" s="337"/>
      <c r="D1460" s="437"/>
      <c r="E1460" s="295">
        <f>F1455+1</f>
        <v>43132</v>
      </c>
      <c r="F1460" s="295">
        <v>43190</v>
      </c>
      <c r="G1460" s="51" t="s">
        <v>154</v>
      </c>
      <c r="H1460" s="67">
        <f t="shared" ref="H1460" si="276">H1462/2</f>
        <v>70</v>
      </c>
      <c r="I1460" s="448"/>
      <c r="J1460" s="348"/>
    </row>
    <row r="1461" spans="1:10" x14ac:dyDescent="0.25">
      <c r="A1461" s="334"/>
      <c r="B1461" s="337"/>
      <c r="C1461" s="337"/>
      <c r="D1461" s="437"/>
      <c r="E1461" s="285"/>
      <c r="F1461" s="285"/>
      <c r="G1461" s="7" t="s">
        <v>153</v>
      </c>
      <c r="H1461" s="68">
        <f t="shared" ref="H1461" si="277">H1462/2</f>
        <v>70</v>
      </c>
      <c r="I1461" s="448"/>
      <c r="J1461" s="348"/>
    </row>
    <row r="1462" spans="1:10" x14ac:dyDescent="0.25">
      <c r="A1462" s="334"/>
      <c r="B1462" s="337"/>
      <c r="C1462" s="337"/>
      <c r="D1462" s="437"/>
      <c r="E1462" s="285"/>
      <c r="F1462" s="285"/>
      <c r="G1462" s="70" t="s">
        <v>40</v>
      </c>
      <c r="H1462" s="68">
        <v>140</v>
      </c>
      <c r="I1462" s="448"/>
      <c r="J1462" s="348"/>
    </row>
    <row r="1463" spans="1:10" x14ac:dyDescent="0.25">
      <c r="A1463" s="334"/>
      <c r="B1463" s="337"/>
      <c r="C1463" s="337"/>
      <c r="D1463" s="437"/>
      <c r="E1463" s="285"/>
      <c r="F1463" s="285"/>
      <c r="G1463" s="70" t="s">
        <v>39</v>
      </c>
      <c r="H1463" s="68">
        <f>H1462+45</f>
        <v>185</v>
      </c>
      <c r="I1463" s="448"/>
      <c r="J1463" s="348"/>
    </row>
    <row r="1464" spans="1:10" ht="15.75" thickBot="1" x14ac:dyDescent="0.3">
      <c r="A1464" s="334"/>
      <c r="B1464" s="337"/>
      <c r="C1464" s="337"/>
      <c r="D1464" s="437"/>
      <c r="E1464" s="370"/>
      <c r="F1464" s="370"/>
      <c r="G1464" s="74" t="s">
        <v>41</v>
      </c>
      <c r="H1464" s="69">
        <f t="shared" ref="H1464" si="278">H1462*0.95</f>
        <v>133</v>
      </c>
      <c r="I1464" s="448"/>
      <c r="J1464" s="348"/>
    </row>
    <row r="1465" spans="1:10" x14ac:dyDescent="0.25">
      <c r="A1465" s="334"/>
      <c r="B1465" s="337"/>
      <c r="C1465" s="337"/>
      <c r="D1465" s="437"/>
      <c r="E1465" s="295">
        <f>F1460+1</f>
        <v>43191</v>
      </c>
      <c r="F1465" s="295">
        <v>43220</v>
      </c>
      <c r="G1465" s="51" t="s">
        <v>154</v>
      </c>
      <c r="H1465" s="67">
        <f t="shared" ref="H1465" si="279">H1467/2</f>
        <v>57.5</v>
      </c>
      <c r="I1465" s="448"/>
      <c r="J1465" s="348"/>
    </row>
    <row r="1466" spans="1:10" x14ac:dyDescent="0.25">
      <c r="A1466" s="334"/>
      <c r="B1466" s="337"/>
      <c r="C1466" s="337"/>
      <c r="D1466" s="437"/>
      <c r="E1466" s="285"/>
      <c r="F1466" s="285"/>
      <c r="G1466" s="7" t="s">
        <v>153</v>
      </c>
      <c r="H1466" s="68">
        <f t="shared" ref="H1466" si="280">H1467/2</f>
        <v>57.5</v>
      </c>
      <c r="I1466" s="448"/>
      <c r="J1466" s="348"/>
    </row>
    <row r="1467" spans="1:10" x14ac:dyDescent="0.25">
      <c r="A1467" s="334"/>
      <c r="B1467" s="337"/>
      <c r="C1467" s="337"/>
      <c r="D1467" s="437"/>
      <c r="E1467" s="285"/>
      <c r="F1467" s="285"/>
      <c r="G1467" s="70" t="s">
        <v>40</v>
      </c>
      <c r="H1467" s="68">
        <v>115</v>
      </c>
      <c r="I1467" s="448"/>
      <c r="J1467" s="348"/>
    </row>
    <row r="1468" spans="1:10" x14ac:dyDescent="0.25">
      <c r="A1468" s="334"/>
      <c r="B1468" s="337"/>
      <c r="C1468" s="337"/>
      <c r="D1468" s="437"/>
      <c r="E1468" s="285"/>
      <c r="F1468" s="285"/>
      <c r="G1468" s="70" t="s">
        <v>39</v>
      </c>
      <c r="H1468" s="68">
        <f>H1467+45</f>
        <v>160</v>
      </c>
      <c r="I1468" s="448"/>
      <c r="J1468" s="348"/>
    </row>
    <row r="1469" spans="1:10" ht="15.75" thickBot="1" x14ac:dyDescent="0.3">
      <c r="A1469" s="334"/>
      <c r="B1469" s="337"/>
      <c r="C1469" s="337"/>
      <c r="D1469" s="437"/>
      <c r="E1469" s="370"/>
      <c r="F1469" s="370"/>
      <c r="G1469" s="71" t="s">
        <v>41</v>
      </c>
      <c r="H1469" s="69">
        <f t="shared" ref="H1469" si="281">H1467*0.95</f>
        <v>109.25</v>
      </c>
      <c r="I1469" s="448"/>
      <c r="J1469" s="348"/>
    </row>
    <row r="1470" spans="1:10" x14ac:dyDescent="0.25">
      <c r="A1470" s="334"/>
      <c r="B1470" s="337"/>
      <c r="C1470" s="337"/>
      <c r="D1470" s="437" t="s">
        <v>343</v>
      </c>
      <c r="E1470" s="298">
        <v>43040</v>
      </c>
      <c r="F1470" s="298">
        <v>43090</v>
      </c>
      <c r="G1470" s="11" t="s">
        <v>154</v>
      </c>
      <c r="H1470" s="67">
        <f>H1472/2</f>
        <v>62.5</v>
      </c>
      <c r="I1470" s="446"/>
      <c r="J1470" s="348"/>
    </row>
    <row r="1471" spans="1:10" x14ac:dyDescent="0.25">
      <c r="A1471" s="334"/>
      <c r="B1471" s="337"/>
      <c r="C1471" s="337"/>
      <c r="D1471" s="437"/>
      <c r="E1471" s="285"/>
      <c r="F1471" s="285"/>
      <c r="G1471" s="7" t="s">
        <v>153</v>
      </c>
      <c r="H1471" s="68">
        <f>H1472/2</f>
        <v>62.5</v>
      </c>
      <c r="I1471" s="447"/>
      <c r="J1471" s="348"/>
    </row>
    <row r="1472" spans="1:10" x14ac:dyDescent="0.25">
      <c r="A1472" s="334"/>
      <c r="B1472" s="337"/>
      <c r="C1472" s="337"/>
      <c r="D1472" s="437"/>
      <c r="E1472" s="285"/>
      <c r="F1472" s="285"/>
      <c r="G1472" s="70" t="s">
        <v>40</v>
      </c>
      <c r="H1472" s="68">
        <v>125</v>
      </c>
      <c r="I1472" s="447"/>
      <c r="J1472" s="348"/>
    </row>
    <row r="1473" spans="1:10" x14ac:dyDescent="0.25">
      <c r="A1473" s="334"/>
      <c r="B1473" s="337"/>
      <c r="C1473" s="337"/>
      <c r="D1473" s="437"/>
      <c r="E1473" s="285"/>
      <c r="F1473" s="285"/>
      <c r="G1473" s="70" t="s">
        <v>39</v>
      </c>
      <c r="H1473" s="68">
        <f>H1472+55</f>
        <v>180</v>
      </c>
      <c r="I1473" s="447"/>
      <c r="J1473" s="348"/>
    </row>
    <row r="1474" spans="1:10" ht="15.75" thickBot="1" x14ac:dyDescent="0.3">
      <c r="A1474" s="334"/>
      <c r="B1474" s="337"/>
      <c r="C1474" s="337"/>
      <c r="D1474" s="437"/>
      <c r="E1474" s="370"/>
      <c r="F1474" s="370"/>
      <c r="G1474" s="74" t="s">
        <v>41</v>
      </c>
      <c r="H1474" s="69">
        <f>H1472*0.95</f>
        <v>118.75</v>
      </c>
      <c r="I1474" s="447"/>
      <c r="J1474" s="348"/>
    </row>
    <row r="1475" spans="1:10" x14ac:dyDescent="0.25">
      <c r="A1475" s="334"/>
      <c r="B1475" s="337"/>
      <c r="C1475" s="337"/>
      <c r="D1475" s="341"/>
      <c r="E1475" s="295">
        <f>F1470+1</f>
        <v>43091</v>
      </c>
      <c r="F1475" s="295">
        <v>43103</v>
      </c>
      <c r="G1475" s="51" t="s">
        <v>154</v>
      </c>
      <c r="H1475" s="67">
        <f t="shared" ref="H1475" si="282">H1477/2</f>
        <v>85</v>
      </c>
      <c r="I1475" s="447"/>
      <c r="J1475" s="348"/>
    </row>
    <row r="1476" spans="1:10" x14ac:dyDescent="0.25">
      <c r="A1476" s="334"/>
      <c r="B1476" s="337"/>
      <c r="C1476" s="337"/>
      <c r="D1476" s="341"/>
      <c r="E1476" s="285"/>
      <c r="F1476" s="285"/>
      <c r="G1476" s="7" t="s">
        <v>153</v>
      </c>
      <c r="H1476" s="68">
        <f t="shared" ref="H1476" si="283">H1477/2</f>
        <v>85</v>
      </c>
      <c r="I1476" s="447"/>
      <c r="J1476" s="348"/>
    </row>
    <row r="1477" spans="1:10" x14ac:dyDescent="0.25">
      <c r="A1477" s="334"/>
      <c r="B1477" s="337"/>
      <c r="C1477" s="337"/>
      <c r="D1477" s="341"/>
      <c r="E1477" s="285"/>
      <c r="F1477" s="285"/>
      <c r="G1477" s="108" t="s">
        <v>40</v>
      </c>
      <c r="H1477" s="68">
        <v>170</v>
      </c>
      <c r="I1477" s="447"/>
      <c r="J1477" s="348"/>
    </row>
    <row r="1478" spans="1:10" x14ac:dyDescent="0.25">
      <c r="A1478" s="334"/>
      <c r="B1478" s="337"/>
      <c r="C1478" s="337"/>
      <c r="D1478" s="341"/>
      <c r="E1478" s="285"/>
      <c r="F1478" s="285"/>
      <c r="G1478" s="108" t="s">
        <v>39</v>
      </c>
      <c r="H1478" s="68">
        <f>H1477+55</f>
        <v>225</v>
      </c>
      <c r="I1478" s="447"/>
      <c r="J1478" s="348"/>
    </row>
    <row r="1479" spans="1:10" ht="15.75" thickBot="1" x14ac:dyDescent="0.3">
      <c r="A1479" s="334"/>
      <c r="B1479" s="337"/>
      <c r="C1479" s="337"/>
      <c r="D1479" s="341"/>
      <c r="E1479" s="370"/>
      <c r="F1479" s="370"/>
      <c r="G1479" s="111" t="s">
        <v>41</v>
      </c>
      <c r="H1479" s="69">
        <f t="shared" ref="H1479" si="284">H1477*0.95</f>
        <v>161.5</v>
      </c>
      <c r="I1479" s="447"/>
      <c r="J1479" s="348"/>
    </row>
    <row r="1480" spans="1:10" x14ac:dyDescent="0.25">
      <c r="A1480" s="334"/>
      <c r="B1480" s="337"/>
      <c r="C1480" s="337"/>
      <c r="D1480" s="341"/>
      <c r="E1480" s="295">
        <f>F1475+1</f>
        <v>43104</v>
      </c>
      <c r="F1480" s="295">
        <v>43131</v>
      </c>
      <c r="G1480" s="51" t="s">
        <v>154</v>
      </c>
      <c r="H1480" s="67">
        <f t="shared" ref="H1480" si="285">H1482/2</f>
        <v>72.5</v>
      </c>
      <c r="I1480" s="447"/>
      <c r="J1480" s="348"/>
    </row>
    <row r="1481" spans="1:10" x14ac:dyDescent="0.25">
      <c r="A1481" s="334"/>
      <c r="B1481" s="337"/>
      <c r="C1481" s="337"/>
      <c r="D1481" s="341"/>
      <c r="E1481" s="285"/>
      <c r="F1481" s="285"/>
      <c r="G1481" s="7" t="s">
        <v>153</v>
      </c>
      <c r="H1481" s="68">
        <f t="shared" ref="H1481" si="286">H1482/2</f>
        <v>72.5</v>
      </c>
      <c r="I1481" s="447"/>
      <c r="J1481" s="348"/>
    </row>
    <row r="1482" spans="1:10" x14ac:dyDescent="0.25">
      <c r="A1482" s="334"/>
      <c r="B1482" s="337"/>
      <c r="C1482" s="337"/>
      <c r="D1482" s="341"/>
      <c r="E1482" s="285"/>
      <c r="F1482" s="285"/>
      <c r="G1482" s="108" t="s">
        <v>40</v>
      </c>
      <c r="H1482" s="68">
        <v>145</v>
      </c>
      <c r="I1482" s="447"/>
      <c r="J1482" s="348"/>
    </row>
    <row r="1483" spans="1:10" x14ac:dyDescent="0.25">
      <c r="A1483" s="334"/>
      <c r="B1483" s="337"/>
      <c r="C1483" s="337"/>
      <c r="D1483" s="341"/>
      <c r="E1483" s="285"/>
      <c r="F1483" s="285"/>
      <c r="G1483" s="108" t="s">
        <v>39</v>
      </c>
      <c r="H1483" s="68">
        <f>H1482+55</f>
        <v>200</v>
      </c>
      <c r="I1483" s="447"/>
      <c r="J1483" s="348"/>
    </row>
    <row r="1484" spans="1:10" ht="15.75" thickBot="1" x14ac:dyDescent="0.3">
      <c r="A1484" s="334"/>
      <c r="B1484" s="337"/>
      <c r="C1484" s="337"/>
      <c r="D1484" s="341"/>
      <c r="E1484" s="370"/>
      <c r="F1484" s="370"/>
      <c r="G1484" s="109" t="s">
        <v>41</v>
      </c>
      <c r="H1484" s="69">
        <f t="shared" ref="H1484" si="287">H1482*0.95</f>
        <v>137.75</v>
      </c>
      <c r="I1484" s="447"/>
      <c r="J1484" s="348"/>
    </row>
    <row r="1485" spans="1:10" x14ac:dyDescent="0.25">
      <c r="A1485" s="334"/>
      <c r="B1485" s="337"/>
      <c r="C1485" s="337"/>
      <c r="D1485" s="437"/>
      <c r="E1485" s="295">
        <f>F1480+1</f>
        <v>43132</v>
      </c>
      <c r="F1485" s="295">
        <v>43190</v>
      </c>
      <c r="G1485" s="51" t="s">
        <v>154</v>
      </c>
      <c r="H1485" s="67">
        <f t="shared" ref="H1485" si="288">H1487/2</f>
        <v>77.5</v>
      </c>
      <c r="I1485" s="447"/>
      <c r="J1485" s="348"/>
    </row>
    <row r="1486" spans="1:10" x14ac:dyDescent="0.25">
      <c r="A1486" s="334"/>
      <c r="B1486" s="337"/>
      <c r="C1486" s="337"/>
      <c r="D1486" s="437"/>
      <c r="E1486" s="285"/>
      <c r="F1486" s="285"/>
      <c r="G1486" s="7" t="s">
        <v>153</v>
      </c>
      <c r="H1486" s="68">
        <f t="shared" ref="H1486" si="289">H1487/2</f>
        <v>77.5</v>
      </c>
      <c r="I1486" s="447"/>
      <c r="J1486" s="348"/>
    </row>
    <row r="1487" spans="1:10" x14ac:dyDescent="0.25">
      <c r="A1487" s="334"/>
      <c r="B1487" s="337"/>
      <c r="C1487" s="337"/>
      <c r="D1487" s="437"/>
      <c r="E1487" s="285"/>
      <c r="F1487" s="285"/>
      <c r="G1487" s="70" t="s">
        <v>40</v>
      </c>
      <c r="H1487" s="68">
        <v>155</v>
      </c>
      <c r="I1487" s="447"/>
      <c r="J1487" s="348"/>
    </row>
    <row r="1488" spans="1:10" x14ac:dyDescent="0.25">
      <c r="A1488" s="334"/>
      <c r="B1488" s="337"/>
      <c r="C1488" s="337"/>
      <c r="D1488" s="437"/>
      <c r="E1488" s="285"/>
      <c r="F1488" s="285"/>
      <c r="G1488" s="70" t="s">
        <v>39</v>
      </c>
      <c r="H1488" s="68">
        <f>H1487+55</f>
        <v>210</v>
      </c>
      <c r="I1488" s="447"/>
      <c r="J1488" s="348"/>
    </row>
    <row r="1489" spans="1:10" ht="15.75" thickBot="1" x14ac:dyDescent="0.3">
      <c r="A1489" s="334"/>
      <c r="B1489" s="337"/>
      <c r="C1489" s="337"/>
      <c r="D1489" s="437"/>
      <c r="E1489" s="370"/>
      <c r="F1489" s="370"/>
      <c r="G1489" s="74" t="s">
        <v>41</v>
      </c>
      <c r="H1489" s="69">
        <f t="shared" ref="H1489" si="290">H1487*0.95</f>
        <v>147.25</v>
      </c>
      <c r="I1489" s="447"/>
      <c r="J1489" s="348"/>
    </row>
    <row r="1490" spans="1:10" x14ac:dyDescent="0.25">
      <c r="A1490" s="334"/>
      <c r="B1490" s="337"/>
      <c r="C1490" s="337"/>
      <c r="D1490" s="437"/>
      <c r="E1490" s="295">
        <f>F1485+1</f>
        <v>43191</v>
      </c>
      <c r="F1490" s="295">
        <v>43220</v>
      </c>
      <c r="G1490" s="51" t="s">
        <v>154</v>
      </c>
      <c r="H1490" s="67">
        <f t="shared" ref="H1490" si="291">H1492/2</f>
        <v>65</v>
      </c>
      <c r="I1490" s="447"/>
      <c r="J1490" s="348"/>
    </row>
    <row r="1491" spans="1:10" x14ac:dyDescent="0.25">
      <c r="A1491" s="334"/>
      <c r="B1491" s="337"/>
      <c r="C1491" s="337"/>
      <c r="D1491" s="437"/>
      <c r="E1491" s="285"/>
      <c r="F1491" s="285"/>
      <c r="G1491" s="7" t="s">
        <v>153</v>
      </c>
      <c r="H1491" s="68">
        <f t="shared" ref="H1491" si="292">H1492/2</f>
        <v>65</v>
      </c>
      <c r="I1491" s="447"/>
      <c r="J1491" s="348"/>
    </row>
    <row r="1492" spans="1:10" x14ac:dyDescent="0.25">
      <c r="A1492" s="334"/>
      <c r="B1492" s="337"/>
      <c r="C1492" s="337"/>
      <c r="D1492" s="437"/>
      <c r="E1492" s="285"/>
      <c r="F1492" s="285"/>
      <c r="G1492" s="70" t="s">
        <v>40</v>
      </c>
      <c r="H1492" s="68">
        <v>130</v>
      </c>
      <c r="I1492" s="447"/>
      <c r="J1492" s="348"/>
    </row>
    <row r="1493" spans="1:10" x14ac:dyDescent="0.25">
      <c r="A1493" s="334"/>
      <c r="B1493" s="337"/>
      <c r="C1493" s="337"/>
      <c r="D1493" s="437"/>
      <c r="E1493" s="285"/>
      <c r="F1493" s="285"/>
      <c r="G1493" s="70" t="s">
        <v>39</v>
      </c>
      <c r="H1493" s="68">
        <f>H1492+55</f>
        <v>185</v>
      </c>
      <c r="I1493" s="447"/>
      <c r="J1493" s="348"/>
    </row>
    <row r="1494" spans="1:10" ht="15.75" thickBot="1" x14ac:dyDescent="0.3">
      <c r="A1494" s="334"/>
      <c r="B1494" s="337"/>
      <c r="C1494" s="337"/>
      <c r="D1494" s="437"/>
      <c r="E1494" s="370"/>
      <c r="F1494" s="370"/>
      <c r="G1494" s="71" t="s">
        <v>41</v>
      </c>
      <c r="H1494" s="69">
        <f t="shared" ref="H1494" si="293">H1492*0.95</f>
        <v>123.5</v>
      </c>
      <c r="I1494" s="447"/>
      <c r="J1494" s="348"/>
    </row>
    <row r="1495" spans="1:10" x14ac:dyDescent="0.25">
      <c r="A1495" s="334"/>
      <c r="B1495" s="337"/>
      <c r="C1495" s="337"/>
      <c r="D1495" s="437" t="s">
        <v>349</v>
      </c>
      <c r="E1495" s="298">
        <v>43040</v>
      </c>
      <c r="F1495" s="298">
        <v>43090</v>
      </c>
      <c r="G1495" s="11" t="s">
        <v>154</v>
      </c>
      <c r="H1495" s="67">
        <f t="shared" ref="H1495" si="294">H1497/2</f>
        <v>65</v>
      </c>
      <c r="I1495" s="392"/>
      <c r="J1495" s="348"/>
    </row>
    <row r="1496" spans="1:10" x14ac:dyDescent="0.25">
      <c r="A1496" s="334"/>
      <c r="B1496" s="337"/>
      <c r="C1496" s="337"/>
      <c r="D1496" s="437"/>
      <c r="E1496" s="285"/>
      <c r="F1496" s="285"/>
      <c r="G1496" s="7" t="s">
        <v>153</v>
      </c>
      <c r="H1496" s="68">
        <f t="shared" ref="H1496" si="295">H1497/2</f>
        <v>65</v>
      </c>
      <c r="I1496" s="365"/>
      <c r="J1496" s="348"/>
    </row>
    <row r="1497" spans="1:10" x14ac:dyDescent="0.25">
      <c r="A1497" s="334"/>
      <c r="B1497" s="337"/>
      <c r="C1497" s="337"/>
      <c r="D1497" s="437"/>
      <c r="E1497" s="285"/>
      <c r="F1497" s="285"/>
      <c r="G1497" s="70" t="s">
        <v>40</v>
      </c>
      <c r="H1497" s="68">
        <v>130</v>
      </c>
      <c r="I1497" s="365"/>
      <c r="J1497" s="348"/>
    </row>
    <row r="1498" spans="1:10" x14ac:dyDescent="0.25">
      <c r="A1498" s="334"/>
      <c r="B1498" s="337"/>
      <c r="C1498" s="337"/>
      <c r="D1498" s="437"/>
      <c r="E1498" s="285"/>
      <c r="F1498" s="285"/>
      <c r="G1498" s="70" t="s">
        <v>39</v>
      </c>
      <c r="H1498" s="68">
        <f>H1497+55</f>
        <v>185</v>
      </c>
      <c r="I1498" s="365"/>
      <c r="J1498" s="348"/>
    </row>
    <row r="1499" spans="1:10" ht="15.75" thickBot="1" x14ac:dyDescent="0.3">
      <c r="A1499" s="334"/>
      <c r="B1499" s="337"/>
      <c r="C1499" s="337"/>
      <c r="D1499" s="437"/>
      <c r="E1499" s="370"/>
      <c r="F1499" s="370"/>
      <c r="G1499" s="74" t="s">
        <v>41</v>
      </c>
      <c r="H1499" s="69">
        <f t="shared" ref="H1499" si="296">H1497*0.95</f>
        <v>123.5</v>
      </c>
      <c r="I1499" s="365"/>
      <c r="J1499" s="348"/>
    </row>
    <row r="1500" spans="1:10" x14ac:dyDescent="0.25">
      <c r="A1500" s="334"/>
      <c r="B1500" s="337"/>
      <c r="C1500" s="337"/>
      <c r="D1500" s="341"/>
      <c r="E1500" s="295">
        <f>F1495+1</f>
        <v>43091</v>
      </c>
      <c r="F1500" s="295">
        <v>43103</v>
      </c>
      <c r="G1500" s="51" t="s">
        <v>154</v>
      </c>
      <c r="H1500" s="67">
        <f t="shared" ref="H1500" si="297">H1502/2</f>
        <v>87.5</v>
      </c>
      <c r="I1500" s="365"/>
      <c r="J1500" s="348"/>
    </row>
    <row r="1501" spans="1:10" x14ac:dyDescent="0.25">
      <c r="A1501" s="334"/>
      <c r="B1501" s="337"/>
      <c r="C1501" s="337"/>
      <c r="D1501" s="341"/>
      <c r="E1501" s="285"/>
      <c r="F1501" s="285"/>
      <c r="G1501" s="7" t="s">
        <v>153</v>
      </c>
      <c r="H1501" s="68">
        <f t="shared" ref="H1501" si="298">H1502/2</f>
        <v>87.5</v>
      </c>
      <c r="I1501" s="365"/>
      <c r="J1501" s="348"/>
    </row>
    <row r="1502" spans="1:10" x14ac:dyDescent="0.25">
      <c r="A1502" s="334"/>
      <c r="B1502" s="337"/>
      <c r="C1502" s="337"/>
      <c r="D1502" s="341"/>
      <c r="E1502" s="285"/>
      <c r="F1502" s="285"/>
      <c r="G1502" s="108" t="s">
        <v>40</v>
      </c>
      <c r="H1502" s="68">
        <v>175</v>
      </c>
      <c r="I1502" s="365"/>
      <c r="J1502" s="348"/>
    </row>
    <row r="1503" spans="1:10" x14ac:dyDescent="0.25">
      <c r="A1503" s="334"/>
      <c r="B1503" s="337"/>
      <c r="C1503" s="337"/>
      <c r="D1503" s="341"/>
      <c r="E1503" s="285"/>
      <c r="F1503" s="285"/>
      <c r="G1503" s="108" t="s">
        <v>39</v>
      </c>
      <c r="H1503" s="68">
        <f>H1502+55</f>
        <v>230</v>
      </c>
      <c r="I1503" s="365"/>
      <c r="J1503" s="348"/>
    </row>
    <row r="1504" spans="1:10" ht="15.75" thickBot="1" x14ac:dyDescent="0.3">
      <c r="A1504" s="334"/>
      <c r="B1504" s="337"/>
      <c r="C1504" s="337"/>
      <c r="D1504" s="341"/>
      <c r="E1504" s="370"/>
      <c r="F1504" s="370"/>
      <c r="G1504" s="111" t="s">
        <v>41</v>
      </c>
      <c r="H1504" s="69">
        <f t="shared" ref="H1504" si="299">H1502*0.95</f>
        <v>166.25</v>
      </c>
      <c r="I1504" s="365"/>
      <c r="J1504" s="348"/>
    </row>
    <row r="1505" spans="1:10" x14ac:dyDescent="0.25">
      <c r="A1505" s="334"/>
      <c r="B1505" s="337"/>
      <c r="C1505" s="337"/>
      <c r="D1505" s="341"/>
      <c r="E1505" s="295">
        <f>F1500+1</f>
        <v>43104</v>
      </c>
      <c r="F1505" s="295">
        <v>43131</v>
      </c>
      <c r="G1505" s="51" t="s">
        <v>154</v>
      </c>
      <c r="H1505" s="67">
        <f t="shared" ref="H1505" si="300">H1507/2</f>
        <v>75</v>
      </c>
      <c r="I1505" s="365"/>
      <c r="J1505" s="348"/>
    </row>
    <row r="1506" spans="1:10" x14ac:dyDescent="0.25">
      <c r="A1506" s="334"/>
      <c r="B1506" s="337"/>
      <c r="C1506" s="337"/>
      <c r="D1506" s="341"/>
      <c r="E1506" s="285"/>
      <c r="F1506" s="285"/>
      <c r="G1506" s="7" t="s">
        <v>153</v>
      </c>
      <c r="H1506" s="68">
        <f t="shared" ref="H1506" si="301">H1507/2</f>
        <v>75</v>
      </c>
      <c r="I1506" s="365"/>
      <c r="J1506" s="348"/>
    </row>
    <row r="1507" spans="1:10" x14ac:dyDescent="0.25">
      <c r="A1507" s="334"/>
      <c r="B1507" s="337"/>
      <c r="C1507" s="337"/>
      <c r="D1507" s="341"/>
      <c r="E1507" s="285"/>
      <c r="F1507" s="285"/>
      <c r="G1507" s="108" t="s">
        <v>40</v>
      </c>
      <c r="H1507" s="68">
        <v>150</v>
      </c>
      <c r="I1507" s="365"/>
      <c r="J1507" s="348"/>
    </row>
    <row r="1508" spans="1:10" x14ac:dyDescent="0.25">
      <c r="A1508" s="334"/>
      <c r="B1508" s="337"/>
      <c r="C1508" s="337"/>
      <c r="D1508" s="341"/>
      <c r="E1508" s="285"/>
      <c r="F1508" s="285"/>
      <c r="G1508" s="108" t="s">
        <v>39</v>
      </c>
      <c r="H1508" s="68">
        <f>H1507+55</f>
        <v>205</v>
      </c>
      <c r="I1508" s="365"/>
      <c r="J1508" s="348"/>
    </row>
    <row r="1509" spans="1:10" ht="15.75" thickBot="1" x14ac:dyDescent="0.3">
      <c r="A1509" s="334"/>
      <c r="B1509" s="337"/>
      <c r="C1509" s="337"/>
      <c r="D1509" s="341"/>
      <c r="E1509" s="370"/>
      <c r="F1509" s="370"/>
      <c r="G1509" s="109" t="s">
        <v>41</v>
      </c>
      <c r="H1509" s="69">
        <f t="shared" ref="H1509" si="302">H1507*0.95</f>
        <v>142.5</v>
      </c>
      <c r="I1509" s="365"/>
      <c r="J1509" s="348"/>
    </row>
    <row r="1510" spans="1:10" x14ac:dyDescent="0.25">
      <c r="A1510" s="334"/>
      <c r="B1510" s="337"/>
      <c r="C1510" s="337"/>
      <c r="D1510" s="437"/>
      <c r="E1510" s="295">
        <f>F1505+1</f>
        <v>43132</v>
      </c>
      <c r="F1510" s="295">
        <v>43190</v>
      </c>
      <c r="G1510" s="51" t="s">
        <v>154</v>
      </c>
      <c r="H1510" s="67">
        <f t="shared" ref="H1510" si="303">H1512/2</f>
        <v>80</v>
      </c>
      <c r="I1510" s="365"/>
      <c r="J1510" s="348"/>
    </row>
    <row r="1511" spans="1:10" x14ac:dyDescent="0.25">
      <c r="A1511" s="334"/>
      <c r="B1511" s="337"/>
      <c r="C1511" s="337"/>
      <c r="D1511" s="437"/>
      <c r="E1511" s="285"/>
      <c r="F1511" s="285"/>
      <c r="G1511" s="7" t="s">
        <v>153</v>
      </c>
      <c r="H1511" s="68">
        <f t="shared" ref="H1511" si="304">H1512/2</f>
        <v>80</v>
      </c>
      <c r="I1511" s="365"/>
      <c r="J1511" s="348"/>
    </row>
    <row r="1512" spans="1:10" x14ac:dyDescent="0.25">
      <c r="A1512" s="334"/>
      <c r="B1512" s="337"/>
      <c r="C1512" s="337"/>
      <c r="D1512" s="437"/>
      <c r="E1512" s="285"/>
      <c r="F1512" s="285"/>
      <c r="G1512" s="70" t="s">
        <v>40</v>
      </c>
      <c r="H1512" s="68">
        <v>160</v>
      </c>
      <c r="I1512" s="365"/>
      <c r="J1512" s="348"/>
    </row>
    <row r="1513" spans="1:10" x14ac:dyDescent="0.25">
      <c r="A1513" s="334"/>
      <c r="B1513" s="337"/>
      <c r="C1513" s="337"/>
      <c r="D1513" s="437"/>
      <c r="E1513" s="285"/>
      <c r="F1513" s="285"/>
      <c r="G1513" s="70" t="s">
        <v>39</v>
      </c>
      <c r="H1513" s="68">
        <f>H1512+55</f>
        <v>215</v>
      </c>
      <c r="I1513" s="365"/>
      <c r="J1513" s="348"/>
    </row>
    <row r="1514" spans="1:10" ht="15.75" thickBot="1" x14ac:dyDescent="0.3">
      <c r="A1514" s="334"/>
      <c r="B1514" s="337"/>
      <c r="C1514" s="337"/>
      <c r="D1514" s="437"/>
      <c r="E1514" s="370"/>
      <c r="F1514" s="370"/>
      <c r="G1514" s="74" t="s">
        <v>41</v>
      </c>
      <c r="H1514" s="69">
        <f t="shared" ref="H1514" si="305">H1512*0.95</f>
        <v>152</v>
      </c>
      <c r="I1514" s="365"/>
      <c r="J1514" s="348"/>
    </row>
    <row r="1515" spans="1:10" x14ac:dyDescent="0.25">
      <c r="A1515" s="334"/>
      <c r="B1515" s="337"/>
      <c r="C1515" s="337"/>
      <c r="D1515" s="437"/>
      <c r="E1515" s="295">
        <f>F1510+1</f>
        <v>43191</v>
      </c>
      <c r="F1515" s="295">
        <v>43220</v>
      </c>
      <c r="G1515" s="51" t="s">
        <v>154</v>
      </c>
      <c r="H1515" s="67">
        <f t="shared" ref="H1515" si="306">H1517/2</f>
        <v>67.5</v>
      </c>
      <c r="I1515" s="365"/>
      <c r="J1515" s="348"/>
    </row>
    <row r="1516" spans="1:10" x14ac:dyDescent="0.25">
      <c r="A1516" s="334"/>
      <c r="B1516" s="337"/>
      <c r="C1516" s="337"/>
      <c r="D1516" s="437"/>
      <c r="E1516" s="285"/>
      <c r="F1516" s="285"/>
      <c r="G1516" s="7" t="s">
        <v>153</v>
      </c>
      <c r="H1516" s="68">
        <f t="shared" ref="H1516" si="307">H1517/2</f>
        <v>67.5</v>
      </c>
      <c r="I1516" s="365"/>
      <c r="J1516" s="348"/>
    </row>
    <row r="1517" spans="1:10" x14ac:dyDescent="0.25">
      <c r="A1517" s="334"/>
      <c r="B1517" s="337"/>
      <c r="C1517" s="337"/>
      <c r="D1517" s="437"/>
      <c r="E1517" s="285"/>
      <c r="F1517" s="285"/>
      <c r="G1517" s="70" t="s">
        <v>40</v>
      </c>
      <c r="H1517" s="68">
        <v>135</v>
      </c>
      <c r="I1517" s="365"/>
      <c r="J1517" s="348"/>
    </row>
    <row r="1518" spans="1:10" x14ac:dyDescent="0.25">
      <c r="A1518" s="334"/>
      <c r="B1518" s="337"/>
      <c r="C1518" s="337"/>
      <c r="D1518" s="437"/>
      <c r="E1518" s="285"/>
      <c r="F1518" s="285"/>
      <c r="G1518" s="70" t="s">
        <v>39</v>
      </c>
      <c r="H1518" s="68">
        <f>H1517+55</f>
        <v>190</v>
      </c>
      <c r="I1518" s="365"/>
      <c r="J1518" s="348"/>
    </row>
    <row r="1519" spans="1:10" ht="15.75" thickBot="1" x14ac:dyDescent="0.3">
      <c r="A1519" s="334"/>
      <c r="B1519" s="337"/>
      <c r="C1519" s="337"/>
      <c r="D1519" s="437"/>
      <c r="E1519" s="370"/>
      <c r="F1519" s="370"/>
      <c r="G1519" s="71" t="s">
        <v>41</v>
      </c>
      <c r="H1519" s="69">
        <f t="shared" ref="H1519" si="308">H1517*0.95</f>
        <v>128.25</v>
      </c>
      <c r="I1519" s="365"/>
      <c r="J1519" s="348"/>
    </row>
    <row r="1520" spans="1:10" x14ac:dyDescent="0.25">
      <c r="A1520" s="334"/>
      <c r="B1520" s="337"/>
      <c r="C1520" s="337"/>
      <c r="D1520" s="437" t="s">
        <v>9</v>
      </c>
      <c r="E1520" s="298">
        <v>43040</v>
      </c>
      <c r="F1520" s="298">
        <v>43090</v>
      </c>
      <c r="G1520" s="11" t="s">
        <v>154</v>
      </c>
      <c r="H1520" s="67">
        <f>H1522/2</f>
        <v>67.5</v>
      </c>
      <c r="I1520" s="448"/>
      <c r="J1520" s="348"/>
    </row>
    <row r="1521" spans="1:10" x14ac:dyDescent="0.25">
      <c r="A1521" s="334"/>
      <c r="B1521" s="337"/>
      <c r="C1521" s="337"/>
      <c r="D1521" s="437"/>
      <c r="E1521" s="285"/>
      <c r="F1521" s="285"/>
      <c r="G1521" s="7" t="s">
        <v>153</v>
      </c>
      <c r="H1521" s="68" t="e">
        <f>NA()</f>
        <v>#N/A</v>
      </c>
      <c r="I1521" s="448"/>
      <c r="J1521" s="348"/>
    </row>
    <row r="1522" spans="1:10" x14ac:dyDescent="0.25">
      <c r="A1522" s="334"/>
      <c r="B1522" s="337"/>
      <c r="C1522" s="337"/>
      <c r="D1522" s="437"/>
      <c r="E1522" s="285"/>
      <c r="F1522" s="285"/>
      <c r="G1522" s="70" t="s">
        <v>40</v>
      </c>
      <c r="H1522" s="68">
        <v>135</v>
      </c>
      <c r="I1522" s="448"/>
      <c r="J1522" s="348"/>
    </row>
    <row r="1523" spans="1:10" x14ac:dyDescent="0.25">
      <c r="A1523" s="334"/>
      <c r="B1523" s="337"/>
      <c r="C1523" s="337"/>
      <c r="D1523" s="437"/>
      <c r="E1523" s="285"/>
      <c r="F1523" s="285"/>
      <c r="G1523" s="70" t="s">
        <v>39</v>
      </c>
      <c r="H1523" s="68">
        <f>H1522+75</f>
        <v>210</v>
      </c>
      <c r="I1523" s="448"/>
      <c r="J1523" s="348"/>
    </row>
    <row r="1524" spans="1:10" ht="15.75" thickBot="1" x14ac:dyDescent="0.3">
      <c r="A1524" s="334"/>
      <c r="B1524" s="337"/>
      <c r="C1524" s="337"/>
      <c r="D1524" s="437"/>
      <c r="E1524" s="370"/>
      <c r="F1524" s="370"/>
      <c r="G1524" s="74" t="s">
        <v>41</v>
      </c>
      <c r="H1524" s="69">
        <f>H1522*0.95</f>
        <v>128.25</v>
      </c>
      <c r="I1524" s="448"/>
      <c r="J1524" s="348"/>
    </row>
    <row r="1525" spans="1:10" x14ac:dyDescent="0.25">
      <c r="A1525" s="334"/>
      <c r="B1525" s="337"/>
      <c r="C1525" s="337"/>
      <c r="D1525" s="341"/>
      <c r="E1525" s="295">
        <f>F1520+1</f>
        <v>43091</v>
      </c>
      <c r="F1525" s="295">
        <v>43103</v>
      </c>
      <c r="G1525" s="51" t="s">
        <v>154</v>
      </c>
      <c r="H1525" s="67">
        <f t="shared" ref="H1525" si="309">H1527/2</f>
        <v>90</v>
      </c>
      <c r="I1525" s="344"/>
      <c r="J1525" s="348"/>
    </row>
    <row r="1526" spans="1:10" x14ac:dyDescent="0.25">
      <c r="A1526" s="334"/>
      <c r="B1526" s="337"/>
      <c r="C1526" s="337"/>
      <c r="D1526" s="341"/>
      <c r="E1526" s="285"/>
      <c r="F1526" s="285"/>
      <c r="G1526" s="7" t="s">
        <v>153</v>
      </c>
      <c r="H1526" s="68" t="e">
        <f>NA()</f>
        <v>#N/A</v>
      </c>
      <c r="I1526" s="344"/>
      <c r="J1526" s="348"/>
    </row>
    <row r="1527" spans="1:10" x14ac:dyDescent="0.25">
      <c r="A1527" s="334"/>
      <c r="B1527" s="337"/>
      <c r="C1527" s="337"/>
      <c r="D1527" s="341"/>
      <c r="E1527" s="285"/>
      <c r="F1527" s="285"/>
      <c r="G1527" s="108" t="s">
        <v>40</v>
      </c>
      <c r="H1527" s="68">
        <v>180</v>
      </c>
      <c r="I1527" s="344"/>
      <c r="J1527" s="348"/>
    </row>
    <row r="1528" spans="1:10" x14ac:dyDescent="0.25">
      <c r="A1528" s="334"/>
      <c r="B1528" s="337"/>
      <c r="C1528" s="337"/>
      <c r="D1528" s="341"/>
      <c r="E1528" s="285"/>
      <c r="F1528" s="285"/>
      <c r="G1528" s="108" t="s">
        <v>39</v>
      </c>
      <c r="H1528" s="68">
        <f>H1527+75</f>
        <v>255</v>
      </c>
      <c r="I1528" s="344"/>
      <c r="J1528" s="348"/>
    </row>
    <row r="1529" spans="1:10" ht="15.75" thickBot="1" x14ac:dyDescent="0.3">
      <c r="A1529" s="334"/>
      <c r="B1529" s="337"/>
      <c r="C1529" s="337"/>
      <c r="D1529" s="341"/>
      <c r="E1529" s="370"/>
      <c r="F1529" s="370"/>
      <c r="G1529" s="111" t="s">
        <v>41</v>
      </c>
      <c r="H1529" s="69">
        <f t="shared" ref="H1529" si="310">H1527*0.95</f>
        <v>171</v>
      </c>
      <c r="I1529" s="344"/>
      <c r="J1529" s="348"/>
    </row>
    <row r="1530" spans="1:10" x14ac:dyDescent="0.25">
      <c r="A1530" s="334"/>
      <c r="B1530" s="337"/>
      <c r="C1530" s="337"/>
      <c r="D1530" s="341"/>
      <c r="E1530" s="295">
        <f>F1525+1</f>
        <v>43104</v>
      </c>
      <c r="F1530" s="295">
        <v>43131</v>
      </c>
      <c r="G1530" s="51" t="s">
        <v>154</v>
      </c>
      <c r="H1530" s="67">
        <f t="shared" ref="H1530" si="311">H1532/2</f>
        <v>77.5</v>
      </c>
      <c r="I1530" s="344"/>
      <c r="J1530" s="348"/>
    </row>
    <row r="1531" spans="1:10" x14ac:dyDescent="0.25">
      <c r="A1531" s="334"/>
      <c r="B1531" s="337"/>
      <c r="C1531" s="337"/>
      <c r="D1531" s="341"/>
      <c r="E1531" s="285"/>
      <c r="F1531" s="285"/>
      <c r="G1531" s="7" t="s">
        <v>153</v>
      </c>
      <c r="H1531" s="68" t="e">
        <f>NA()</f>
        <v>#N/A</v>
      </c>
      <c r="I1531" s="344"/>
      <c r="J1531" s="348"/>
    </row>
    <row r="1532" spans="1:10" x14ac:dyDescent="0.25">
      <c r="A1532" s="334"/>
      <c r="B1532" s="337"/>
      <c r="C1532" s="337"/>
      <c r="D1532" s="341"/>
      <c r="E1532" s="285"/>
      <c r="F1532" s="285"/>
      <c r="G1532" s="108" t="s">
        <v>40</v>
      </c>
      <c r="H1532" s="68">
        <v>155</v>
      </c>
      <c r="I1532" s="344"/>
      <c r="J1532" s="348"/>
    </row>
    <row r="1533" spans="1:10" x14ac:dyDescent="0.25">
      <c r="A1533" s="334"/>
      <c r="B1533" s="337"/>
      <c r="C1533" s="337"/>
      <c r="D1533" s="341"/>
      <c r="E1533" s="285"/>
      <c r="F1533" s="285"/>
      <c r="G1533" s="108" t="s">
        <v>39</v>
      </c>
      <c r="H1533" s="68">
        <f>H1532+75</f>
        <v>230</v>
      </c>
      <c r="I1533" s="344"/>
      <c r="J1533" s="348"/>
    </row>
    <row r="1534" spans="1:10" ht="15.75" thickBot="1" x14ac:dyDescent="0.3">
      <c r="A1534" s="334"/>
      <c r="B1534" s="337"/>
      <c r="C1534" s="337"/>
      <c r="D1534" s="341"/>
      <c r="E1534" s="370"/>
      <c r="F1534" s="370"/>
      <c r="G1534" s="109" t="s">
        <v>41</v>
      </c>
      <c r="H1534" s="69">
        <f t="shared" ref="H1534" si="312">H1532*0.95</f>
        <v>147.25</v>
      </c>
      <c r="I1534" s="344"/>
      <c r="J1534" s="348"/>
    </row>
    <row r="1535" spans="1:10" x14ac:dyDescent="0.25">
      <c r="A1535" s="334"/>
      <c r="B1535" s="337"/>
      <c r="C1535" s="337"/>
      <c r="D1535" s="437"/>
      <c r="E1535" s="295">
        <f>F1530+1</f>
        <v>43132</v>
      </c>
      <c r="F1535" s="295">
        <v>43190</v>
      </c>
      <c r="G1535" s="51" t="s">
        <v>154</v>
      </c>
      <c r="H1535" s="67">
        <f t="shared" ref="H1535" si="313">H1537/2</f>
        <v>82.5</v>
      </c>
      <c r="I1535" s="448"/>
      <c r="J1535" s="348"/>
    </row>
    <row r="1536" spans="1:10" x14ac:dyDescent="0.25">
      <c r="A1536" s="334"/>
      <c r="B1536" s="337"/>
      <c r="C1536" s="337"/>
      <c r="D1536" s="437"/>
      <c r="E1536" s="285"/>
      <c r="F1536" s="285"/>
      <c r="G1536" s="7" t="s">
        <v>153</v>
      </c>
      <c r="H1536" s="68" t="e">
        <f>NA()</f>
        <v>#N/A</v>
      </c>
      <c r="I1536" s="448"/>
      <c r="J1536" s="348"/>
    </row>
    <row r="1537" spans="1:10" x14ac:dyDescent="0.25">
      <c r="A1537" s="334"/>
      <c r="B1537" s="337"/>
      <c r="C1537" s="337"/>
      <c r="D1537" s="437"/>
      <c r="E1537" s="285"/>
      <c r="F1537" s="285"/>
      <c r="G1537" s="70" t="s">
        <v>40</v>
      </c>
      <c r="H1537" s="68">
        <v>165</v>
      </c>
      <c r="I1537" s="448"/>
      <c r="J1537" s="348"/>
    </row>
    <row r="1538" spans="1:10" x14ac:dyDescent="0.25">
      <c r="A1538" s="334"/>
      <c r="B1538" s="337"/>
      <c r="C1538" s="337"/>
      <c r="D1538" s="437"/>
      <c r="E1538" s="285"/>
      <c r="F1538" s="285"/>
      <c r="G1538" s="70" t="s">
        <v>39</v>
      </c>
      <c r="H1538" s="68">
        <f>H1537+75</f>
        <v>240</v>
      </c>
      <c r="I1538" s="448"/>
      <c r="J1538" s="348"/>
    </row>
    <row r="1539" spans="1:10" ht="15.75" thickBot="1" x14ac:dyDescent="0.3">
      <c r="A1539" s="334"/>
      <c r="B1539" s="337"/>
      <c r="C1539" s="337"/>
      <c r="D1539" s="437"/>
      <c r="E1539" s="370"/>
      <c r="F1539" s="370"/>
      <c r="G1539" s="74" t="s">
        <v>41</v>
      </c>
      <c r="H1539" s="69">
        <f t="shared" ref="H1539" si="314">H1537*0.95</f>
        <v>156.75</v>
      </c>
      <c r="I1539" s="448"/>
      <c r="J1539" s="348"/>
    </row>
    <row r="1540" spans="1:10" x14ac:dyDescent="0.25">
      <c r="A1540" s="334"/>
      <c r="B1540" s="337"/>
      <c r="C1540" s="337"/>
      <c r="D1540" s="437"/>
      <c r="E1540" s="295">
        <f>F1535+1</f>
        <v>43191</v>
      </c>
      <c r="F1540" s="295">
        <v>43220</v>
      </c>
      <c r="G1540" s="51" t="s">
        <v>154</v>
      </c>
      <c r="H1540" s="67">
        <f t="shared" ref="H1540" si="315">H1542/2</f>
        <v>70</v>
      </c>
      <c r="I1540" s="448"/>
      <c r="J1540" s="348"/>
    </row>
    <row r="1541" spans="1:10" x14ac:dyDescent="0.25">
      <c r="A1541" s="334"/>
      <c r="B1541" s="337"/>
      <c r="C1541" s="337"/>
      <c r="D1541" s="437"/>
      <c r="E1541" s="285"/>
      <c r="F1541" s="285"/>
      <c r="G1541" s="7" t="s">
        <v>153</v>
      </c>
      <c r="H1541" s="68" t="e">
        <f>NA()</f>
        <v>#N/A</v>
      </c>
      <c r="I1541" s="448"/>
      <c r="J1541" s="348"/>
    </row>
    <row r="1542" spans="1:10" x14ac:dyDescent="0.25">
      <c r="A1542" s="334"/>
      <c r="B1542" s="337"/>
      <c r="C1542" s="337"/>
      <c r="D1542" s="437"/>
      <c r="E1542" s="285"/>
      <c r="F1542" s="285"/>
      <c r="G1542" s="70" t="s">
        <v>40</v>
      </c>
      <c r="H1542" s="68">
        <v>140</v>
      </c>
      <c r="I1542" s="448"/>
      <c r="J1542" s="348"/>
    </row>
    <row r="1543" spans="1:10" x14ac:dyDescent="0.25">
      <c r="A1543" s="334"/>
      <c r="B1543" s="337"/>
      <c r="C1543" s="337"/>
      <c r="D1543" s="437"/>
      <c r="E1543" s="285"/>
      <c r="F1543" s="285"/>
      <c r="G1543" s="70" t="s">
        <v>39</v>
      </c>
      <c r="H1543" s="68">
        <f>H1542+75</f>
        <v>215</v>
      </c>
      <c r="I1543" s="448"/>
      <c r="J1543" s="348"/>
    </row>
    <row r="1544" spans="1:10" ht="15.75" thickBot="1" x14ac:dyDescent="0.3">
      <c r="A1544" s="334"/>
      <c r="B1544" s="337"/>
      <c r="C1544" s="337"/>
      <c r="D1544" s="437"/>
      <c r="E1544" s="370"/>
      <c r="F1544" s="370"/>
      <c r="G1544" s="71" t="s">
        <v>41</v>
      </c>
      <c r="H1544" s="69">
        <f t="shared" ref="H1544" si="316">H1542*0.95</f>
        <v>133</v>
      </c>
      <c r="I1544" s="448"/>
      <c r="J1544" s="348"/>
    </row>
    <row r="1545" spans="1:10" x14ac:dyDescent="0.25">
      <c r="A1545" s="334"/>
      <c r="B1545" s="337"/>
      <c r="C1545" s="337"/>
      <c r="D1545" s="437" t="s">
        <v>231</v>
      </c>
      <c r="E1545" s="298">
        <v>43040</v>
      </c>
      <c r="F1545" s="298">
        <v>43090</v>
      </c>
      <c r="G1545" s="11" t="s">
        <v>154</v>
      </c>
      <c r="H1545" s="67">
        <f t="shared" ref="H1545" si="317">H1547/2</f>
        <v>70</v>
      </c>
      <c r="I1545" s="448"/>
      <c r="J1545" s="348"/>
    </row>
    <row r="1546" spans="1:10" x14ac:dyDescent="0.25">
      <c r="A1546" s="334"/>
      <c r="B1546" s="337"/>
      <c r="C1546" s="337"/>
      <c r="D1546" s="437"/>
      <c r="E1546" s="285"/>
      <c r="F1546" s="285"/>
      <c r="G1546" s="7" t="s">
        <v>153</v>
      </c>
      <c r="H1546" s="68" t="e">
        <f>NA()</f>
        <v>#N/A</v>
      </c>
      <c r="I1546" s="448"/>
      <c r="J1546" s="348"/>
    </row>
    <row r="1547" spans="1:10" x14ac:dyDescent="0.25">
      <c r="A1547" s="334"/>
      <c r="B1547" s="337"/>
      <c r="C1547" s="337"/>
      <c r="D1547" s="437"/>
      <c r="E1547" s="285"/>
      <c r="F1547" s="285"/>
      <c r="G1547" s="70" t="s">
        <v>40</v>
      </c>
      <c r="H1547" s="68">
        <v>140</v>
      </c>
      <c r="I1547" s="448"/>
      <c r="J1547" s="348"/>
    </row>
    <row r="1548" spans="1:10" x14ac:dyDescent="0.25">
      <c r="A1548" s="334"/>
      <c r="B1548" s="337"/>
      <c r="C1548" s="337"/>
      <c r="D1548" s="437"/>
      <c r="E1548" s="285"/>
      <c r="F1548" s="285"/>
      <c r="G1548" s="70" t="s">
        <v>39</v>
      </c>
      <c r="H1548" s="68">
        <f>H1547+75</f>
        <v>215</v>
      </c>
      <c r="I1548" s="448"/>
      <c r="J1548" s="348"/>
    </row>
    <row r="1549" spans="1:10" ht="15.75" thickBot="1" x14ac:dyDescent="0.3">
      <c r="A1549" s="334"/>
      <c r="B1549" s="337"/>
      <c r="C1549" s="337"/>
      <c r="D1549" s="437"/>
      <c r="E1549" s="370"/>
      <c r="F1549" s="370"/>
      <c r="G1549" s="74" t="s">
        <v>41</v>
      </c>
      <c r="H1549" s="69">
        <f t="shared" ref="H1549" si="318">H1547*0.95</f>
        <v>133</v>
      </c>
      <c r="I1549" s="448"/>
      <c r="J1549" s="348"/>
    </row>
    <row r="1550" spans="1:10" x14ac:dyDescent="0.25">
      <c r="A1550" s="334"/>
      <c r="B1550" s="337"/>
      <c r="C1550" s="337"/>
      <c r="D1550" s="341"/>
      <c r="E1550" s="295">
        <f>F1545+1</f>
        <v>43091</v>
      </c>
      <c r="F1550" s="295">
        <v>43103</v>
      </c>
      <c r="G1550" s="51" t="s">
        <v>154</v>
      </c>
      <c r="H1550" s="67">
        <f t="shared" ref="H1550" si="319">H1552/2</f>
        <v>92.5</v>
      </c>
      <c r="I1550" s="344"/>
      <c r="J1550" s="348"/>
    </row>
    <row r="1551" spans="1:10" x14ac:dyDescent="0.25">
      <c r="A1551" s="334"/>
      <c r="B1551" s="337"/>
      <c r="C1551" s="337"/>
      <c r="D1551" s="341"/>
      <c r="E1551" s="285"/>
      <c r="F1551" s="285"/>
      <c r="G1551" s="7" t="s">
        <v>153</v>
      </c>
      <c r="H1551" s="68" t="e">
        <f>NA()</f>
        <v>#N/A</v>
      </c>
      <c r="I1551" s="344"/>
      <c r="J1551" s="348"/>
    </row>
    <row r="1552" spans="1:10" x14ac:dyDescent="0.25">
      <c r="A1552" s="334"/>
      <c r="B1552" s="337"/>
      <c r="C1552" s="337"/>
      <c r="D1552" s="341"/>
      <c r="E1552" s="285"/>
      <c r="F1552" s="285"/>
      <c r="G1552" s="108" t="s">
        <v>40</v>
      </c>
      <c r="H1552" s="68">
        <v>185</v>
      </c>
      <c r="I1552" s="344"/>
      <c r="J1552" s="348"/>
    </row>
    <row r="1553" spans="1:10" x14ac:dyDescent="0.25">
      <c r="A1553" s="334"/>
      <c r="B1553" s="337"/>
      <c r="C1553" s="337"/>
      <c r="D1553" s="341"/>
      <c r="E1553" s="285"/>
      <c r="F1553" s="285"/>
      <c r="G1553" s="108" t="s">
        <v>39</v>
      </c>
      <c r="H1553" s="68">
        <f>H1552+75</f>
        <v>260</v>
      </c>
      <c r="I1553" s="344"/>
      <c r="J1553" s="348"/>
    </row>
    <row r="1554" spans="1:10" ht="15.75" thickBot="1" x14ac:dyDescent="0.3">
      <c r="A1554" s="334"/>
      <c r="B1554" s="337"/>
      <c r="C1554" s="337"/>
      <c r="D1554" s="341"/>
      <c r="E1554" s="370"/>
      <c r="F1554" s="370"/>
      <c r="G1554" s="111" t="s">
        <v>41</v>
      </c>
      <c r="H1554" s="69">
        <f t="shared" ref="H1554" si="320">H1552*0.95</f>
        <v>175.75</v>
      </c>
      <c r="I1554" s="344"/>
      <c r="J1554" s="348"/>
    </row>
    <row r="1555" spans="1:10" x14ac:dyDescent="0.25">
      <c r="A1555" s="334"/>
      <c r="B1555" s="337"/>
      <c r="C1555" s="337"/>
      <c r="D1555" s="341"/>
      <c r="E1555" s="295">
        <f>F1550+1</f>
        <v>43104</v>
      </c>
      <c r="F1555" s="295">
        <v>43131</v>
      </c>
      <c r="G1555" s="51" t="s">
        <v>154</v>
      </c>
      <c r="H1555" s="67">
        <f t="shared" ref="H1555" si="321">H1557/2</f>
        <v>80</v>
      </c>
      <c r="I1555" s="344"/>
      <c r="J1555" s="348"/>
    </row>
    <row r="1556" spans="1:10" x14ac:dyDescent="0.25">
      <c r="A1556" s="334"/>
      <c r="B1556" s="337"/>
      <c r="C1556" s="337"/>
      <c r="D1556" s="341"/>
      <c r="E1556" s="285"/>
      <c r="F1556" s="285"/>
      <c r="G1556" s="7" t="s">
        <v>153</v>
      </c>
      <c r="H1556" s="68" t="e">
        <f>NA()</f>
        <v>#N/A</v>
      </c>
      <c r="I1556" s="344"/>
      <c r="J1556" s="348"/>
    </row>
    <row r="1557" spans="1:10" x14ac:dyDescent="0.25">
      <c r="A1557" s="334"/>
      <c r="B1557" s="337"/>
      <c r="C1557" s="337"/>
      <c r="D1557" s="341"/>
      <c r="E1557" s="285"/>
      <c r="F1557" s="285"/>
      <c r="G1557" s="108" t="s">
        <v>40</v>
      </c>
      <c r="H1557" s="68">
        <v>160</v>
      </c>
      <c r="I1557" s="344"/>
      <c r="J1557" s="348"/>
    </row>
    <row r="1558" spans="1:10" x14ac:dyDescent="0.25">
      <c r="A1558" s="334"/>
      <c r="B1558" s="337"/>
      <c r="C1558" s="337"/>
      <c r="D1558" s="341"/>
      <c r="E1558" s="285"/>
      <c r="F1558" s="285"/>
      <c r="G1558" s="108" t="s">
        <v>39</v>
      </c>
      <c r="H1558" s="68">
        <f>H1557+75</f>
        <v>235</v>
      </c>
      <c r="I1558" s="344"/>
      <c r="J1558" s="348"/>
    </row>
    <row r="1559" spans="1:10" ht="15.75" thickBot="1" x14ac:dyDescent="0.3">
      <c r="A1559" s="334"/>
      <c r="B1559" s="337"/>
      <c r="C1559" s="337"/>
      <c r="D1559" s="341"/>
      <c r="E1559" s="370"/>
      <c r="F1559" s="370"/>
      <c r="G1559" s="109" t="s">
        <v>41</v>
      </c>
      <c r="H1559" s="69">
        <f t="shared" ref="H1559" si="322">H1557*0.95</f>
        <v>152</v>
      </c>
      <c r="I1559" s="344"/>
      <c r="J1559" s="348"/>
    </row>
    <row r="1560" spans="1:10" x14ac:dyDescent="0.25">
      <c r="A1560" s="334"/>
      <c r="B1560" s="337"/>
      <c r="C1560" s="337"/>
      <c r="D1560" s="437"/>
      <c r="E1560" s="295">
        <f>F1555+1</f>
        <v>43132</v>
      </c>
      <c r="F1560" s="295">
        <v>43190</v>
      </c>
      <c r="G1560" s="51" t="s">
        <v>154</v>
      </c>
      <c r="H1560" s="67">
        <f t="shared" ref="H1560" si="323">H1562/2</f>
        <v>85</v>
      </c>
      <c r="I1560" s="448"/>
      <c r="J1560" s="348"/>
    </row>
    <row r="1561" spans="1:10" x14ac:dyDescent="0.25">
      <c r="A1561" s="334"/>
      <c r="B1561" s="337"/>
      <c r="C1561" s="337"/>
      <c r="D1561" s="437"/>
      <c r="E1561" s="285"/>
      <c r="F1561" s="285"/>
      <c r="G1561" s="7" t="s">
        <v>153</v>
      </c>
      <c r="H1561" s="68" t="e">
        <f>NA()</f>
        <v>#N/A</v>
      </c>
      <c r="I1561" s="448"/>
      <c r="J1561" s="348"/>
    </row>
    <row r="1562" spans="1:10" x14ac:dyDescent="0.25">
      <c r="A1562" s="334"/>
      <c r="B1562" s="337"/>
      <c r="C1562" s="337"/>
      <c r="D1562" s="437"/>
      <c r="E1562" s="285"/>
      <c r="F1562" s="285"/>
      <c r="G1562" s="70" t="s">
        <v>40</v>
      </c>
      <c r="H1562" s="68">
        <v>170</v>
      </c>
      <c r="I1562" s="448"/>
      <c r="J1562" s="348"/>
    </row>
    <row r="1563" spans="1:10" x14ac:dyDescent="0.25">
      <c r="A1563" s="334"/>
      <c r="B1563" s="337"/>
      <c r="C1563" s="337"/>
      <c r="D1563" s="437"/>
      <c r="E1563" s="285"/>
      <c r="F1563" s="285"/>
      <c r="G1563" s="70" t="s">
        <v>39</v>
      </c>
      <c r="H1563" s="68">
        <f>H1562+75</f>
        <v>245</v>
      </c>
      <c r="I1563" s="448"/>
      <c r="J1563" s="348"/>
    </row>
    <row r="1564" spans="1:10" ht="15.75" thickBot="1" x14ac:dyDescent="0.3">
      <c r="A1564" s="334"/>
      <c r="B1564" s="337"/>
      <c r="C1564" s="337"/>
      <c r="D1564" s="437"/>
      <c r="E1564" s="370"/>
      <c r="F1564" s="370"/>
      <c r="G1564" s="74" t="s">
        <v>41</v>
      </c>
      <c r="H1564" s="69">
        <f t="shared" ref="H1564" si="324">H1562*0.95</f>
        <v>161.5</v>
      </c>
      <c r="I1564" s="448"/>
      <c r="J1564" s="348"/>
    </row>
    <row r="1565" spans="1:10" x14ac:dyDescent="0.25">
      <c r="A1565" s="334"/>
      <c r="B1565" s="337"/>
      <c r="C1565" s="337"/>
      <c r="D1565" s="437"/>
      <c r="E1565" s="295">
        <f>F1560+1</f>
        <v>43191</v>
      </c>
      <c r="F1565" s="295">
        <v>43220</v>
      </c>
      <c r="G1565" s="51" t="s">
        <v>154</v>
      </c>
      <c r="H1565" s="67">
        <f t="shared" ref="H1565" si="325">H1567/2</f>
        <v>72.5</v>
      </c>
      <c r="I1565" s="448"/>
      <c r="J1565" s="348"/>
    </row>
    <row r="1566" spans="1:10" x14ac:dyDescent="0.25">
      <c r="A1566" s="334"/>
      <c r="B1566" s="337"/>
      <c r="C1566" s="337"/>
      <c r="D1566" s="437"/>
      <c r="E1566" s="285"/>
      <c r="F1566" s="285"/>
      <c r="G1566" s="7" t="s">
        <v>153</v>
      </c>
      <c r="H1566" s="68" t="e">
        <f>NA()</f>
        <v>#N/A</v>
      </c>
      <c r="I1566" s="448"/>
      <c r="J1566" s="348"/>
    </row>
    <row r="1567" spans="1:10" x14ac:dyDescent="0.25">
      <c r="A1567" s="334"/>
      <c r="B1567" s="337"/>
      <c r="C1567" s="337"/>
      <c r="D1567" s="437"/>
      <c r="E1567" s="285"/>
      <c r="F1567" s="285"/>
      <c r="G1567" s="70" t="s">
        <v>40</v>
      </c>
      <c r="H1567" s="68">
        <v>145</v>
      </c>
      <c r="I1567" s="448"/>
      <c r="J1567" s="348"/>
    </row>
    <row r="1568" spans="1:10" x14ac:dyDescent="0.25">
      <c r="A1568" s="334"/>
      <c r="B1568" s="337"/>
      <c r="C1568" s="337"/>
      <c r="D1568" s="437"/>
      <c r="E1568" s="285"/>
      <c r="F1568" s="285"/>
      <c r="G1568" s="70" t="s">
        <v>39</v>
      </c>
      <c r="H1568" s="68">
        <f>H1567+75</f>
        <v>220</v>
      </c>
      <c r="I1568" s="448"/>
      <c r="J1568" s="348"/>
    </row>
    <row r="1569" spans="1:10" ht="15.75" thickBot="1" x14ac:dyDescent="0.3">
      <c r="A1569" s="394"/>
      <c r="B1569" s="395"/>
      <c r="C1569" s="395"/>
      <c r="D1569" s="342"/>
      <c r="E1569" s="370"/>
      <c r="F1569" s="370"/>
      <c r="G1569" s="71" t="s">
        <v>41</v>
      </c>
      <c r="H1569" s="69">
        <f t="shared" ref="H1569" si="326">H1567*0.95</f>
        <v>137.75</v>
      </c>
      <c r="I1569" s="345"/>
      <c r="J1569" s="449"/>
    </row>
    <row r="1570" spans="1:10" x14ac:dyDescent="0.25">
      <c r="A1570" s="333" t="s">
        <v>278</v>
      </c>
      <c r="B1570" s="336" t="s">
        <v>37</v>
      </c>
      <c r="C1570" s="336" t="s">
        <v>191</v>
      </c>
      <c r="D1570" s="336" t="s">
        <v>337</v>
      </c>
      <c r="E1570" s="298">
        <v>43040</v>
      </c>
      <c r="F1570" s="298">
        <v>43090</v>
      </c>
      <c r="G1570" s="51" t="s">
        <v>154</v>
      </c>
      <c r="H1570" s="84" t="e">
        <f>NA()</f>
        <v>#N/A</v>
      </c>
      <c r="I1570" s="392"/>
      <c r="J1570" s="347" t="s">
        <v>197</v>
      </c>
    </row>
    <row r="1571" spans="1:10" x14ac:dyDescent="0.25">
      <c r="A1571" s="334"/>
      <c r="B1571" s="337"/>
      <c r="C1571" s="337"/>
      <c r="D1571" s="337"/>
      <c r="E1571" s="285"/>
      <c r="F1571" s="285"/>
      <c r="G1571" s="7" t="s">
        <v>153</v>
      </c>
      <c r="H1571" s="68" t="e">
        <f>NA()</f>
        <v>#N/A</v>
      </c>
      <c r="I1571" s="365"/>
      <c r="J1571" s="348"/>
    </row>
    <row r="1572" spans="1:10" x14ac:dyDescent="0.25">
      <c r="A1572" s="334"/>
      <c r="B1572" s="337"/>
      <c r="C1572" s="337"/>
      <c r="D1572" s="337"/>
      <c r="E1572" s="285"/>
      <c r="F1572" s="285"/>
      <c r="G1572" s="70" t="s">
        <v>40</v>
      </c>
      <c r="H1572" s="68">
        <v>110</v>
      </c>
      <c r="I1572" s="365"/>
      <c r="J1572" s="348"/>
    </row>
    <row r="1573" spans="1:10" x14ac:dyDescent="0.25">
      <c r="A1573" s="334"/>
      <c r="B1573" s="337"/>
      <c r="C1573" s="337"/>
      <c r="D1573" s="337"/>
      <c r="E1573" s="285"/>
      <c r="F1573" s="285"/>
      <c r="G1573" s="70" t="s">
        <v>39</v>
      </c>
      <c r="H1573" s="68">
        <f>H1572+60</f>
        <v>170</v>
      </c>
      <c r="I1573" s="365"/>
      <c r="J1573" s="348"/>
    </row>
    <row r="1574" spans="1:10" x14ac:dyDescent="0.25">
      <c r="A1574" s="334"/>
      <c r="B1574" s="337"/>
      <c r="C1574" s="337"/>
      <c r="D1574" s="337"/>
      <c r="E1574" s="370"/>
      <c r="F1574" s="370"/>
      <c r="G1574" s="74" t="s">
        <v>41</v>
      </c>
      <c r="H1574" s="69">
        <f>H1572*0.95</f>
        <v>104.5</v>
      </c>
      <c r="I1574" s="365"/>
      <c r="J1574" s="348"/>
    </row>
    <row r="1575" spans="1:10" x14ac:dyDescent="0.25">
      <c r="A1575" s="334"/>
      <c r="B1575" s="337"/>
      <c r="C1575" s="337"/>
      <c r="D1575" s="337"/>
      <c r="E1575" s="295">
        <f>F1570+1</f>
        <v>43091</v>
      </c>
      <c r="F1575" s="295">
        <v>43103</v>
      </c>
      <c r="G1575" s="7" t="s">
        <v>154</v>
      </c>
      <c r="H1575" s="68" t="e">
        <f>NA()</f>
        <v>#N/A</v>
      </c>
      <c r="I1575" s="365"/>
      <c r="J1575" s="348"/>
    </row>
    <row r="1576" spans="1:10" x14ac:dyDescent="0.25">
      <c r="A1576" s="334"/>
      <c r="B1576" s="337"/>
      <c r="C1576" s="337"/>
      <c r="D1576" s="337"/>
      <c r="E1576" s="285"/>
      <c r="F1576" s="285"/>
      <c r="G1576" s="7" t="s">
        <v>153</v>
      </c>
      <c r="H1576" s="68" t="e">
        <f>NA()</f>
        <v>#N/A</v>
      </c>
      <c r="I1576" s="365"/>
      <c r="J1576" s="348"/>
    </row>
    <row r="1577" spans="1:10" x14ac:dyDescent="0.25">
      <c r="A1577" s="334"/>
      <c r="B1577" s="337"/>
      <c r="C1577" s="337"/>
      <c r="D1577" s="337"/>
      <c r="E1577" s="285"/>
      <c r="F1577" s="285"/>
      <c r="G1577" s="108" t="s">
        <v>40</v>
      </c>
      <c r="H1577" s="68">
        <v>165</v>
      </c>
      <c r="I1577" s="365"/>
      <c r="J1577" s="348"/>
    </row>
    <row r="1578" spans="1:10" x14ac:dyDescent="0.25">
      <c r="A1578" s="334"/>
      <c r="B1578" s="337"/>
      <c r="C1578" s="337"/>
      <c r="D1578" s="337"/>
      <c r="E1578" s="285"/>
      <c r="F1578" s="285"/>
      <c r="G1578" s="108" t="s">
        <v>39</v>
      </c>
      <c r="H1578" s="68">
        <f>H1577+60</f>
        <v>225</v>
      </c>
      <c r="I1578" s="365"/>
      <c r="J1578" s="348"/>
    </row>
    <row r="1579" spans="1:10" x14ac:dyDescent="0.25">
      <c r="A1579" s="334"/>
      <c r="B1579" s="337"/>
      <c r="C1579" s="337"/>
      <c r="D1579" s="337"/>
      <c r="E1579" s="370"/>
      <c r="F1579" s="370"/>
      <c r="G1579" s="108" t="s">
        <v>41</v>
      </c>
      <c r="H1579" s="68">
        <f>H1577*0.95</f>
        <v>156.75</v>
      </c>
      <c r="I1579" s="365"/>
      <c r="J1579" s="348"/>
    </row>
    <row r="1580" spans="1:10" x14ac:dyDescent="0.25">
      <c r="A1580" s="334"/>
      <c r="B1580" s="337"/>
      <c r="C1580" s="337"/>
      <c r="D1580" s="337"/>
      <c r="E1580" s="295">
        <f>F1575+1</f>
        <v>43104</v>
      </c>
      <c r="F1580" s="295">
        <v>43131</v>
      </c>
      <c r="G1580" s="51" t="s">
        <v>154</v>
      </c>
      <c r="H1580" s="84" t="e">
        <f>NA()</f>
        <v>#N/A</v>
      </c>
      <c r="I1580" s="365"/>
      <c r="J1580" s="348"/>
    </row>
    <row r="1581" spans="1:10" x14ac:dyDescent="0.25">
      <c r="A1581" s="334"/>
      <c r="B1581" s="337"/>
      <c r="C1581" s="337"/>
      <c r="D1581" s="337"/>
      <c r="E1581" s="285"/>
      <c r="F1581" s="285"/>
      <c r="G1581" s="7" t="s">
        <v>153</v>
      </c>
      <c r="H1581" s="68" t="e">
        <f>NA()</f>
        <v>#N/A</v>
      </c>
      <c r="I1581" s="365"/>
      <c r="J1581" s="348"/>
    </row>
    <row r="1582" spans="1:10" x14ac:dyDescent="0.25">
      <c r="A1582" s="334"/>
      <c r="B1582" s="337"/>
      <c r="C1582" s="337"/>
      <c r="D1582" s="337"/>
      <c r="E1582" s="285"/>
      <c r="F1582" s="285"/>
      <c r="G1582" s="108" t="s">
        <v>40</v>
      </c>
      <c r="H1582" s="68">
        <v>135</v>
      </c>
      <c r="I1582" s="365"/>
      <c r="J1582" s="348"/>
    </row>
    <row r="1583" spans="1:10" x14ac:dyDescent="0.25">
      <c r="A1583" s="334"/>
      <c r="B1583" s="337"/>
      <c r="C1583" s="337"/>
      <c r="D1583" s="337"/>
      <c r="E1583" s="285"/>
      <c r="F1583" s="285"/>
      <c r="G1583" s="108" t="s">
        <v>39</v>
      </c>
      <c r="H1583" s="68">
        <f>H1582+60</f>
        <v>195</v>
      </c>
      <c r="I1583" s="365"/>
      <c r="J1583" s="348"/>
    </row>
    <row r="1584" spans="1:10" x14ac:dyDescent="0.25">
      <c r="A1584" s="334"/>
      <c r="B1584" s="337"/>
      <c r="C1584" s="337"/>
      <c r="D1584" s="337"/>
      <c r="E1584" s="370"/>
      <c r="F1584" s="370"/>
      <c r="G1584" s="111" t="s">
        <v>41</v>
      </c>
      <c r="H1584" s="69">
        <f>H1582*0.95</f>
        <v>128.25</v>
      </c>
      <c r="I1584" s="365"/>
      <c r="J1584" s="348"/>
    </row>
    <row r="1585" spans="1:10" x14ac:dyDescent="0.25">
      <c r="A1585" s="334"/>
      <c r="B1585" s="337"/>
      <c r="C1585" s="337"/>
      <c r="D1585" s="337"/>
      <c r="E1585" s="295">
        <f>F1580+1</f>
        <v>43132</v>
      </c>
      <c r="F1585" s="295">
        <v>43190</v>
      </c>
      <c r="G1585" s="7" t="s">
        <v>154</v>
      </c>
      <c r="H1585" s="68" t="e">
        <f>NA()</f>
        <v>#N/A</v>
      </c>
      <c r="I1585" s="365"/>
      <c r="J1585" s="348"/>
    </row>
    <row r="1586" spans="1:10" x14ac:dyDescent="0.25">
      <c r="A1586" s="334"/>
      <c r="B1586" s="337"/>
      <c r="C1586" s="337"/>
      <c r="D1586" s="337"/>
      <c r="E1586" s="285"/>
      <c r="F1586" s="285"/>
      <c r="G1586" s="7" t="s">
        <v>153</v>
      </c>
      <c r="H1586" s="68" t="e">
        <f>NA()</f>
        <v>#N/A</v>
      </c>
      <c r="I1586" s="365"/>
      <c r="J1586" s="348"/>
    </row>
    <row r="1587" spans="1:10" x14ac:dyDescent="0.25">
      <c r="A1587" s="334"/>
      <c r="B1587" s="337"/>
      <c r="C1587" s="337"/>
      <c r="D1587" s="337"/>
      <c r="E1587" s="285"/>
      <c r="F1587" s="285"/>
      <c r="G1587" s="70" t="s">
        <v>40</v>
      </c>
      <c r="H1587" s="68">
        <v>150</v>
      </c>
      <c r="I1587" s="365"/>
      <c r="J1587" s="348"/>
    </row>
    <row r="1588" spans="1:10" x14ac:dyDescent="0.25">
      <c r="A1588" s="334"/>
      <c r="B1588" s="337"/>
      <c r="C1588" s="337"/>
      <c r="D1588" s="337"/>
      <c r="E1588" s="285"/>
      <c r="F1588" s="285"/>
      <c r="G1588" s="70" t="s">
        <v>39</v>
      </c>
      <c r="H1588" s="68">
        <f>H1587+60</f>
        <v>210</v>
      </c>
      <c r="I1588" s="365"/>
      <c r="J1588" s="348"/>
    </row>
    <row r="1589" spans="1:10" x14ac:dyDescent="0.25">
      <c r="A1589" s="334"/>
      <c r="B1589" s="337"/>
      <c r="C1589" s="337"/>
      <c r="D1589" s="337"/>
      <c r="E1589" s="370"/>
      <c r="F1589" s="370"/>
      <c r="G1589" s="70" t="s">
        <v>41</v>
      </c>
      <c r="H1589" s="68">
        <f>H1587*0.95</f>
        <v>142.5</v>
      </c>
      <c r="I1589" s="365"/>
      <c r="J1589" s="348"/>
    </row>
    <row r="1590" spans="1:10" x14ac:dyDescent="0.25">
      <c r="A1590" s="334"/>
      <c r="B1590" s="337"/>
      <c r="C1590" s="337"/>
      <c r="D1590" s="337"/>
      <c r="E1590" s="295">
        <f>F1585+1</f>
        <v>43191</v>
      </c>
      <c r="F1590" s="295">
        <v>43220</v>
      </c>
      <c r="G1590" s="51" t="s">
        <v>154</v>
      </c>
      <c r="H1590" s="84" t="e">
        <f>NA()</f>
        <v>#N/A</v>
      </c>
      <c r="I1590" s="365"/>
      <c r="J1590" s="348"/>
    </row>
    <row r="1591" spans="1:10" x14ac:dyDescent="0.25">
      <c r="A1591" s="334"/>
      <c r="B1591" s="337"/>
      <c r="C1591" s="337"/>
      <c r="D1591" s="337"/>
      <c r="E1591" s="285"/>
      <c r="F1591" s="285"/>
      <c r="G1591" s="7" t="s">
        <v>153</v>
      </c>
      <c r="H1591" s="68" t="e">
        <f>NA()</f>
        <v>#N/A</v>
      </c>
      <c r="I1591" s="365"/>
      <c r="J1591" s="348"/>
    </row>
    <row r="1592" spans="1:10" x14ac:dyDescent="0.25">
      <c r="A1592" s="334"/>
      <c r="B1592" s="337"/>
      <c r="C1592" s="337"/>
      <c r="D1592" s="337"/>
      <c r="E1592" s="285"/>
      <c r="F1592" s="285"/>
      <c r="G1592" s="70" t="s">
        <v>40</v>
      </c>
      <c r="H1592" s="68">
        <v>130</v>
      </c>
      <c r="I1592" s="365"/>
      <c r="J1592" s="348"/>
    </row>
    <row r="1593" spans="1:10" x14ac:dyDescent="0.25">
      <c r="A1593" s="334"/>
      <c r="B1593" s="337"/>
      <c r="C1593" s="337"/>
      <c r="D1593" s="337"/>
      <c r="E1593" s="285"/>
      <c r="F1593" s="285"/>
      <c r="G1593" s="70" t="s">
        <v>39</v>
      </c>
      <c r="H1593" s="68">
        <f>H1592+60</f>
        <v>190</v>
      </c>
      <c r="I1593" s="365"/>
      <c r="J1593" s="348"/>
    </row>
    <row r="1594" spans="1:10" ht="15.75" thickBot="1" x14ac:dyDescent="0.3">
      <c r="A1594" s="334"/>
      <c r="B1594" s="337"/>
      <c r="C1594" s="337"/>
      <c r="D1594" s="436"/>
      <c r="E1594" s="370"/>
      <c r="F1594" s="370"/>
      <c r="G1594" s="74" t="s">
        <v>41</v>
      </c>
      <c r="H1594" s="69">
        <f>H1592*0.95</f>
        <v>123.5</v>
      </c>
      <c r="I1594" s="365"/>
      <c r="J1594" s="348"/>
    </row>
    <row r="1595" spans="1:10" x14ac:dyDescent="0.25">
      <c r="A1595" s="334"/>
      <c r="B1595" s="337"/>
      <c r="C1595" s="337"/>
      <c r="D1595" s="440" t="s">
        <v>338</v>
      </c>
      <c r="E1595" s="298">
        <v>43040</v>
      </c>
      <c r="F1595" s="298">
        <v>43090</v>
      </c>
      <c r="G1595" s="51" t="s">
        <v>154</v>
      </c>
      <c r="H1595" s="84" t="e">
        <f>NA()</f>
        <v>#N/A</v>
      </c>
      <c r="I1595" s="365"/>
      <c r="J1595" s="348"/>
    </row>
    <row r="1596" spans="1:10" x14ac:dyDescent="0.25">
      <c r="A1596" s="334"/>
      <c r="B1596" s="337"/>
      <c r="C1596" s="337"/>
      <c r="D1596" s="337"/>
      <c r="E1596" s="285"/>
      <c r="F1596" s="285"/>
      <c r="G1596" s="7" t="s">
        <v>153</v>
      </c>
      <c r="H1596" s="68" t="e">
        <f>NA()</f>
        <v>#N/A</v>
      </c>
      <c r="I1596" s="365"/>
      <c r="J1596" s="348"/>
    </row>
    <row r="1597" spans="1:10" x14ac:dyDescent="0.25">
      <c r="A1597" s="334"/>
      <c r="B1597" s="337"/>
      <c r="C1597" s="337"/>
      <c r="D1597" s="337"/>
      <c r="E1597" s="285"/>
      <c r="F1597" s="285"/>
      <c r="G1597" s="196" t="s">
        <v>40</v>
      </c>
      <c r="H1597" s="68">
        <v>140</v>
      </c>
      <c r="I1597" s="365"/>
      <c r="J1597" s="348"/>
    </row>
    <row r="1598" spans="1:10" x14ac:dyDescent="0.25">
      <c r="A1598" s="334"/>
      <c r="B1598" s="337"/>
      <c r="C1598" s="337"/>
      <c r="D1598" s="337"/>
      <c r="E1598" s="285"/>
      <c r="F1598" s="285"/>
      <c r="G1598" s="196" t="s">
        <v>39</v>
      </c>
      <c r="H1598" s="68">
        <f>H1597+60</f>
        <v>200</v>
      </c>
      <c r="I1598" s="365"/>
      <c r="J1598" s="348"/>
    </row>
    <row r="1599" spans="1:10" x14ac:dyDescent="0.25">
      <c r="A1599" s="334"/>
      <c r="B1599" s="337"/>
      <c r="C1599" s="337"/>
      <c r="D1599" s="337"/>
      <c r="E1599" s="370"/>
      <c r="F1599" s="370"/>
      <c r="G1599" s="198" t="s">
        <v>41</v>
      </c>
      <c r="H1599" s="69">
        <f>H1597*0.95</f>
        <v>133</v>
      </c>
      <c r="I1599" s="365"/>
      <c r="J1599" s="348"/>
    </row>
    <row r="1600" spans="1:10" x14ac:dyDescent="0.25">
      <c r="A1600" s="334"/>
      <c r="B1600" s="337"/>
      <c r="C1600" s="337"/>
      <c r="D1600" s="337"/>
      <c r="E1600" s="295">
        <f>F1595+1</f>
        <v>43091</v>
      </c>
      <c r="F1600" s="295">
        <v>43103</v>
      </c>
      <c r="G1600" s="7" t="s">
        <v>154</v>
      </c>
      <c r="H1600" s="68" t="e">
        <f>NA()</f>
        <v>#N/A</v>
      </c>
      <c r="I1600" s="365"/>
      <c r="J1600" s="348"/>
    </row>
    <row r="1601" spans="1:10" x14ac:dyDescent="0.25">
      <c r="A1601" s="334"/>
      <c r="B1601" s="337"/>
      <c r="C1601" s="337"/>
      <c r="D1601" s="337"/>
      <c r="E1601" s="285"/>
      <c r="F1601" s="285"/>
      <c r="G1601" s="7" t="s">
        <v>153</v>
      </c>
      <c r="H1601" s="68" t="e">
        <f>NA()</f>
        <v>#N/A</v>
      </c>
      <c r="I1601" s="365"/>
      <c r="J1601" s="348"/>
    </row>
    <row r="1602" spans="1:10" x14ac:dyDescent="0.25">
      <c r="A1602" s="334"/>
      <c r="B1602" s="337"/>
      <c r="C1602" s="337"/>
      <c r="D1602" s="337"/>
      <c r="E1602" s="285"/>
      <c r="F1602" s="285"/>
      <c r="G1602" s="196" t="s">
        <v>40</v>
      </c>
      <c r="H1602" s="68">
        <v>195</v>
      </c>
      <c r="I1602" s="365"/>
      <c r="J1602" s="348"/>
    </row>
    <row r="1603" spans="1:10" x14ac:dyDescent="0.25">
      <c r="A1603" s="334"/>
      <c r="B1603" s="337"/>
      <c r="C1603" s="337"/>
      <c r="D1603" s="337"/>
      <c r="E1603" s="285"/>
      <c r="F1603" s="285"/>
      <c r="G1603" s="196" t="s">
        <v>39</v>
      </c>
      <c r="H1603" s="68">
        <f>H1602+60</f>
        <v>255</v>
      </c>
      <c r="I1603" s="365"/>
      <c r="J1603" s="348"/>
    </row>
    <row r="1604" spans="1:10" x14ac:dyDescent="0.25">
      <c r="A1604" s="334"/>
      <c r="B1604" s="337"/>
      <c r="C1604" s="337"/>
      <c r="D1604" s="337"/>
      <c r="E1604" s="370"/>
      <c r="F1604" s="370"/>
      <c r="G1604" s="196" t="s">
        <v>41</v>
      </c>
      <c r="H1604" s="68">
        <f>H1602*0.95</f>
        <v>185.25</v>
      </c>
      <c r="I1604" s="365"/>
      <c r="J1604" s="348"/>
    </row>
    <row r="1605" spans="1:10" x14ac:dyDescent="0.25">
      <c r="A1605" s="334"/>
      <c r="B1605" s="337"/>
      <c r="C1605" s="337"/>
      <c r="D1605" s="337"/>
      <c r="E1605" s="295">
        <f>F1600+1</f>
        <v>43104</v>
      </c>
      <c r="F1605" s="295">
        <v>43131</v>
      </c>
      <c r="G1605" s="51" t="s">
        <v>154</v>
      </c>
      <c r="H1605" s="84" t="e">
        <f>NA()</f>
        <v>#N/A</v>
      </c>
      <c r="I1605" s="365"/>
      <c r="J1605" s="348"/>
    </row>
    <row r="1606" spans="1:10" x14ac:dyDescent="0.25">
      <c r="A1606" s="334"/>
      <c r="B1606" s="337"/>
      <c r="C1606" s="337"/>
      <c r="D1606" s="337"/>
      <c r="E1606" s="285"/>
      <c r="F1606" s="285"/>
      <c r="G1606" s="7" t="s">
        <v>153</v>
      </c>
      <c r="H1606" s="68" t="e">
        <f>NA()</f>
        <v>#N/A</v>
      </c>
      <c r="I1606" s="365"/>
      <c r="J1606" s="348"/>
    </row>
    <row r="1607" spans="1:10" x14ac:dyDescent="0.25">
      <c r="A1607" s="334"/>
      <c r="B1607" s="337"/>
      <c r="C1607" s="337"/>
      <c r="D1607" s="337"/>
      <c r="E1607" s="285"/>
      <c r="F1607" s="285"/>
      <c r="G1607" s="196" t="s">
        <v>40</v>
      </c>
      <c r="H1607" s="68">
        <v>165</v>
      </c>
      <c r="I1607" s="365"/>
      <c r="J1607" s="348"/>
    </row>
    <row r="1608" spans="1:10" x14ac:dyDescent="0.25">
      <c r="A1608" s="334"/>
      <c r="B1608" s="337"/>
      <c r="C1608" s="337"/>
      <c r="D1608" s="337"/>
      <c r="E1608" s="285"/>
      <c r="F1608" s="285"/>
      <c r="G1608" s="196" t="s">
        <v>39</v>
      </c>
      <c r="H1608" s="68">
        <f>H1607+60</f>
        <v>225</v>
      </c>
      <c r="I1608" s="365"/>
      <c r="J1608" s="348"/>
    </row>
    <row r="1609" spans="1:10" x14ac:dyDescent="0.25">
      <c r="A1609" s="334"/>
      <c r="B1609" s="337"/>
      <c r="C1609" s="337"/>
      <c r="D1609" s="337"/>
      <c r="E1609" s="370"/>
      <c r="F1609" s="370"/>
      <c r="G1609" s="198" t="s">
        <v>41</v>
      </c>
      <c r="H1609" s="69">
        <f>H1607*0.95</f>
        <v>156.75</v>
      </c>
      <c r="I1609" s="365"/>
      <c r="J1609" s="348"/>
    </row>
    <row r="1610" spans="1:10" x14ac:dyDescent="0.25">
      <c r="A1610" s="334"/>
      <c r="B1610" s="337"/>
      <c r="C1610" s="337"/>
      <c r="D1610" s="337"/>
      <c r="E1610" s="295">
        <f>F1605+1</f>
        <v>43132</v>
      </c>
      <c r="F1610" s="295">
        <v>43190</v>
      </c>
      <c r="G1610" s="7" t="s">
        <v>154</v>
      </c>
      <c r="H1610" s="68" t="e">
        <f>NA()</f>
        <v>#N/A</v>
      </c>
      <c r="I1610" s="365"/>
      <c r="J1610" s="348"/>
    </row>
    <row r="1611" spans="1:10" x14ac:dyDescent="0.25">
      <c r="A1611" s="334"/>
      <c r="B1611" s="337"/>
      <c r="C1611" s="337"/>
      <c r="D1611" s="337"/>
      <c r="E1611" s="285"/>
      <c r="F1611" s="285"/>
      <c r="G1611" s="7" t="s">
        <v>153</v>
      </c>
      <c r="H1611" s="68" t="e">
        <f>NA()</f>
        <v>#N/A</v>
      </c>
      <c r="I1611" s="365"/>
      <c r="J1611" s="348"/>
    </row>
    <row r="1612" spans="1:10" x14ac:dyDescent="0.25">
      <c r="A1612" s="334"/>
      <c r="B1612" s="337"/>
      <c r="C1612" s="337"/>
      <c r="D1612" s="337"/>
      <c r="E1612" s="285"/>
      <c r="F1612" s="285"/>
      <c r="G1612" s="196" t="s">
        <v>40</v>
      </c>
      <c r="H1612" s="68">
        <v>180</v>
      </c>
      <c r="I1612" s="365"/>
      <c r="J1612" s="348"/>
    </row>
    <row r="1613" spans="1:10" x14ac:dyDescent="0.25">
      <c r="A1613" s="334"/>
      <c r="B1613" s="337"/>
      <c r="C1613" s="337"/>
      <c r="D1613" s="337"/>
      <c r="E1613" s="285"/>
      <c r="F1613" s="285"/>
      <c r="G1613" s="196" t="s">
        <v>39</v>
      </c>
      <c r="H1613" s="68">
        <f>H1612+60</f>
        <v>240</v>
      </c>
      <c r="I1613" s="365"/>
      <c r="J1613" s="348"/>
    </row>
    <row r="1614" spans="1:10" x14ac:dyDescent="0.25">
      <c r="A1614" s="334"/>
      <c r="B1614" s="337"/>
      <c r="C1614" s="337"/>
      <c r="D1614" s="337"/>
      <c r="E1614" s="370"/>
      <c r="F1614" s="370"/>
      <c r="G1614" s="196" t="s">
        <v>41</v>
      </c>
      <c r="H1614" s="68">
        <f>H1612*0.95</f>
        <v>171</v>
      </c>
      <c r="I1614" s="365"/>
      <c r="J1614" s="348"/>
    </row>
    <row r="1615" spans="1:10" x14ac:dyDescent="0.25">
      <c r="A1615" s="334"/>
      <c r="B1615" s="337"/>
      <c r="C1615" s="337"/>
      <c r="D1615" s="337"/>
      <c r="E1615" s="295">
        <f>F1610+1</f>
        <v>43191</v>
      </c>
      <c r="F1615" s="295">
        <v>43220</v>
      </c>
      <c r="G1615" s="51" t="s">
        <v>154</v>
      </c>
      <c r="H1615" s="84" t="e">
        <f>NA()</f>
        <v>#N/A</v>
      </c>
      <c r="I1615" s="365"/>
      <c r="J1615" s="348"/>
    </row>
    <row r="1616" spans="1:10" x14ac:dyDescent="0.25">
      <c r="A1616" s="334"/>
      <c r="B1616" s="337"/>
      <c r="C1616" s="337"/>
      <c r="D1616" s="337"/>
      <c r="E1616" s="285"/>
      <c r="F1616" s="285"/>
      <c r="G1616" s="7" t="s">
        <v>153</v>
      </c>
      <c r="H1616" s="68" t="e">
        <f>NA()</f>
        <v>#N/A</v>
      </c>
      <c r="I1616" s="365"/>
      <c r="J1616" s="348"/>
    </row>
    <row r="1617" spans="1:10" x14ac:dyDescent="0.25">
      <c r="A1617" s="334"/>
      <c r="B1617" s="337"/>
      <c r="C1617" s="337"/>
      <c r="D1617" s="337"/>
      <c r="E1617" s="285"/>
      <c r="F1617" s="285"/>
      <c r="G1617" s="196" t="s">
        <v>40</v>
      </c>
      <c r="H1617" s="68">
        <v>160</v>
      </c>
      <c r="I1617" s="365"/>
      <c r="J1617" s="348"/>
    </row>
    <row r="1618" spans="1:10" x14ac:dyDescent="0.25">
      <c r="A1618" s="334"/>
      <c r="B1618" s="337"/>
      <c r="C1618" s="337"/>
      <c r="D1618" s="337"/>
      <c r="E1618" s="285"/>
      <c r="F1618" s="285"/>
      <c r="G1618" s="196" t="s">
        <v>39</v>
      </c>
      <c r="H1618" s="68">
        <f>H1617+60</f>
        <v>220</v>
      </c>
      <c r="I1618" s="365"/>
      <c r="J1618" s="348"/>
    </row>
    <row r="1619" spans="1:10" ht="15.75" thickBot="1" x14ac:dyDescent="0.3">
      <c r="A1619" s="334"/>
      <c r="B1619" s="337"/>
      <c r="C1619" s="337"/>
      <c r="D1619" s="436"/>
      <c r="E1619" s="370"/>
      <c r="F1619" s="370"/>
      <c r="G1619" s="198" t="s">
        <v>41</v>
      </c>
      <c r="H1619" s="69">
        <f>H1617*0.95</f>
        <v>152</v>
      </c>
      <c r="I1619" s="365"/>
      <c r="J1619" s="348"/>
    </row>
    <row r="1620" spans="1:10" x14ac:dyDescent="0.25">
      <c r="A1620" s="334"/>
      <c r="B1620" s="337"/>
      <c r="C1620" s="337"/>
      <c r="D1620" s="440" t="s">
        <v>344</v>
      </c>
      <c r="E1620" s="298">
        <v>43040</v>
      </c>
      <c r="F1620" s="298">
        <v>43090</v>
      </c>
      <c r="G1620" s="51" t="s">
        <v>154</v>
      </c>
      <c r="H1620" s="84" t="e">
        <f>NA()</f>
        <v>#N/A</v>
      </c>
      <c r="I1620" s="365"/>
      <c r="J1620" s="348"/>
    </row>
    <row r="1621" spans="1:10" x14ac:dyDescent="0.25">
      <c r="A1621" s="334"/>
      <c r="B1621" s="337"/>
      <c r="C1621" s="337"/>
      <c r="D1621" s="337"/>
      <c r="E1621" s="285"/>
      <c r="F1621" s="285"/>
      <c r="G1621" s="7" t="s">
        <v>153</v>
      </c>
      <c r="H1621" s="68" t="e">
        <f>NA()</f>
        <v>#N/A</v>
      </c>
      <c r="I1621" s="365"/>
      <c r="J1621" s="348"/>
    </row>
    <row r="1622" spans="1:10" x14ac:dyDescent="0.25">
      <c r="A1622" s="334"/>
      <c r="B1622" s="337"/>
      <c r="C1622" s="337"/>
      <c r="D1622" s="337"/>
      <c r="E1622" s="285"/>
      <c r="F1622" s="285"/>
      <c r="G1622" s="196" t="s">
        <v>40</v>
      </c>
      <c r="H1622" s="68">
        <v>140</v>
      </c>
      <c r="I1622" s="365"/>
      <c r="J1622" s="348"/>
    </row>
    <row r="1623" spans="1:10" x14ac:dyDescent="0.25">
      <c r="A1623" s="334"/>
      <c r="B1623" s="337"/>
      <c r="C1623" s="337"/>
      <c r="D1623" s="337"/>
      <c r="E1623" s="285"/>
      <c r="F1623" s="285"/>
      <c r="G1623" s="196" t="s">
        <v>39</v>
      </c>
      <c r="H1623" s="68">
        <f>H1622+70</f>
        <v>210</v>
      </c>
      <c r="I1623" s="365"/>
      <c r="J1623" s="348"/>
    </row>
    <row r="1624" spans="1:10" x14ac:dyDescent="0.25">
      <c r="A1624" s="334"/>
      <c r="B1624" s="337"/>
      <c r="C1624" s="337"/>
      <c r="D1624" s="337"/>
      <c r="E1624" s="370"/>
      <c r="F1624" s="370"/>
      <c r="G1624" s="198" t="s">
        <v>41</v>
      </c>
      <c r="H1624" s="69">
        <f>H1622*0.95</f>
        <v>133</v>
      </c>
      <c r="I1624" s="365"/>
      <c r="J1624" s="348"/>
    </row>
    <row r="1625" spans="1:10" x14ac:dyDescent="0.25">
      <c r="A1625" s="334"/>
      <c r="B1625" s="337"/>
      <c r="C1625" s="337"/>
      <c r="D1625" s="337"/>
      <c r="E1625" s="295">
        <f>F1620+1</f>
        <v>43091</v>
      </c>
      <c r="F1625" s="295">
        <v>43103</v>
      </c>
      <c r="G1625" s="7" t="s">
        <v>154</v>
      </c>
      <c r="H1625" s="68" t="e">
        <f>NA()</f>
        <v>#N/A</v>
      </c>
      <c r="I1625" s="365"/>
      <c r="J1625" s="348"/>
    </row>
    <row r="1626" spans="1:10" x14ac:dyDescent="0.25">
      <c r="A1626" s="334"/>
      <c r="B1626" s="337"/>
      <c r="C1626" s="337"/>
      <c r="D1626" s="337"/>
      <c r="E1626" s="285"/>
      <c r="F1626" s="285"/>
      <c r="G1626" s="7" t="s">
        <v>153</v>
      </c>
      <c r="H1626" s="68" t="e">
        <f>NA()</f>
        <v>#N/A</v>
      </c>
      <c r="I1626" s="365"/>
      <c r="J1626" s="348"/>
    </row>
    <row r="1627" spans="1:10" x14ac:dyDescent="0.25">
      <c r="A1627" s="334"/>
      <c r="B1627" s="337"/>
      <c r="C1627" s="337"/>
      <c r="D1627" s="337"/>
      <c r="E1627" s="285"/>
      <c r="F1627" s="285"/>
      <c r="G1627" s="196" t="s">
        <v>40</v>
      </c>
      <c r="H1627" s="68">
        <v>195</v>
      </c>
      <c r="I1627" s="365"/>
      <c r="J1627" s="348"/>
    </row>
    <row r="1628" spans="1:10" x14ac:dyDescent="0.25">
      <c r="A1628" s="334"/>
      <c r="B1628" s="337"/>
      <c r="C1628" s="337"/>
      <c r="D1628" s="337"/>
      <c r="E1628" s="285"/>
      <c r="F1628" s="285"/>
      <c r="G1628" s="196" t="s">
        <v>39</v>
      </c>
      <c r="H1628" s="68">
        <f>H1627+70</f>
        <v>265</v>
      </c>
      <c r="I1628" s="365"/>
      <c r="J1628" s="348"/>
    </row>
    <row r="1629" spans="1:10" x14ac:dyDescent="0.25">
      <c r="A1629" s="334"/>
      <c r="B1629" s="337"/>
      <c r="C1629" s="337"/>
      <c r="D1629" s="337"/>
      <c r="E1629" s="370"/>
      <c r="F1629" s="370"/>
      <c r="G1629" s="196" t="s">
        <v>41</v>
      </c>
      <c r="H1629" s="68">
        <f>H1627*0.95</f>
        <v>185.25</v>
      </c>
      <c r="I1629" s="365"/>
      <c r="J1629" s="348"/>
    </row>
    <row r="1630" spans="1:10" x14ac:dyDescent="0.25">
      <c r="A1630" s="334"/>
      <c r="B1630" s="337"/>
      <c r="C1630" s="337"/>
      <c r="D1630" s="337"/>
      <c r="E1630" s="295">
        <f>F1625+1</f>
        <v>43104</v>
      </c>
      <c r="F1630" s="295">
        <v>43131</v>
      </c>
      <c r="G1630" s="51" t="s">
        <v>154</v>
      </c>
      <c r="H1630" s="84" t="e">
        <f>NA()</f>
        <v>#N/A</v>
      </c>
      <c r="I1630" s="365"/>
      <c r="J1630" s="348"/>
    </row>
    <row r="1631" spans="1:10" x14ac:dyDescent="0.25">
      <c r="A1631" s="334"/>
      <c r="B1631" s="337"/>
      <c r="C1631" s="337"/>
      <c r="D1631" s="337"/>
      <c r="E1631" s="285"/>
      <c r="F1631" s="285"/>
      <c r="G1631" s="7" t="s">
        <v>153</v>
      </c>
      <c r="H1631" s="68" t="e">
        <f>NA()</f>
        <v>#N/A</v>
      </c>
      <c r="I1631" s="365"/>
      <c r="J1631" s="348"/>
    </row>
    <row r="1632" spans="1:10" x14ac:dyDescent="0.25">
      <c r="A1632" s="334"/>
      <c r="B1632" s="337"/>
      <c r="C1632" s="337"/>
      <c r="D1632" s="337"/>
      <c r="E1632" s="285"/>
      <c r="F1632" s="285"/>
      <c r="G1632" s="196" t="s">
        <v>40</v>
      </c>
      <c r="H1632" s="68">
        <v>165</v>
      </c>
      <c r="I1632" s="365"/>
      <c r="J1632" s="348"/>
    </row>
    <row r="1633" spans="1:10" x14ac:dyDescent="0.25">
      <c r="A1633" s="334"/>
      <c r="B1633" s="337"/>
      <c r="C1633" s="337"/>
      <c r="D1633" s="337"/>
      <c r="E1633" s="285"/>
      <c r="F1633" s="285"/>
      <c r="G1633" s="196" t="s">
        <v>39</v>
      </c>
      <c r="H1633" s="68">
        <f>H1632+70</f>
        <v>235</v>
      </c>
      <c r="I1633" s="365"/>
      <c r="J1633" s="348"/>
    </row>
    <row r="1634" spans="1:10" x14ac:dyDescent="0.25">
      <c r="A1634" s="334"/>
      <c r="B1634" s="337"/>
      <c r="C1634" s="337"/>
      <c r="D1634" s="337"/>
      <c r="E1634" s="370"/>
      <c r="F1634" s="370"/>
      <c r="G1634" s="198" t="s">
        <v>41</v>
      </c>
      <c r="H1634" s="69">
        <f>H1632*0.95</f>
        <v>156.75</v>
      </c>
      <c r="I1634" s="365"/>
      <c r="J1634" s="348"/>
    </row>
    <row r="1635" spans="1:10" x14ac:dyDescent="0.25">
      <c r="A1635" s="334"/>
      <c r="B1635" s="337"/>
      <c r="C1635" s="337"/>
      <c r="D1635" s="337"/>
      <c r="E1635" s="295">
        <f>F1630+1</f>
        <v>43132</v>
      </c>
      <c r="F1635" s="295">
        <v>43190</v>
      </c>
      <c r="G1635" s="7" t="s">
        <v>154</v>
      </c>
      <c r="H1635" s="68" t="e">
        <f>NA()</f>
        <v>#N/A</v>
      </c>
      <c r="I1635" s="365"/>
      <c r="J1635" s="348"/>
    </row>
    <row r="1636" spans="1:10" x14ac:dyDescent="0.25">
      <c r="A1636" s="334"/>
      <c r="B1636" s="337"/>
      <c r="C1636" s="337"/>
      <c r="D1636" s="337"/>
      <c r="E1636" s="285"/>
      <c r="F1636" s="285"/>
      <c r="G1636" s="7" t="s">
        <v>153</v>
      </c>
      <c r="H1636" s="68" t="e">
        <f>NA()</f>
        <v>#N/A</v>
      </c>
      <c r="I1636" s="365"/>
      <c r="J1636" s="348"/>
    </row>
    <row r="1637" spans="1:10" x14ac:dyDescent="0.25">
      <c r="A1637" s="334"/>
      <c r="B1637" s="337"/>
      <c r="C1637" s="337"/>
      <c r="D1637" s="337"/>
      <c r="E1637" s="285"/>
      <c r="F1637" s="285"/>
      <c r="G1637" s="196" t="s">
        <v>40</v>
      </c>
      <c r="H1637" s="68">
        <v>180</v>
      </c>
      <c r="I1637" s="365"/>
      <c r="J1637" s="348"/>
    </row>
    <row r="1638" spans="1:10" x14ac:dyDescent="0.25">
      <c r="A1638" s="334"/>
      <c r="B1638" s="337"/>
      <c r="C1638" s="337"/>
      <c r="D1638" s="337"/>
      <c r="E1638" s="285"/>
      <c r="F1638" s="285"/>
      <c r="G1638" s="196" t="s">
        <v>39</v>
      </c>
      <c r="H1638" s="68">
        <f>H1637+70</f>
        <v>250</v>
      </c>
      <c r="I1638" s="365"/>
      <c r="J1638" s="348"/>
    </row>
    <row r="1639" spans="1:10" x14ac:dyDescent="0.25">
      <c r="A1639" s="334"/>
      <c r="B1639" s="337"/>
      <c r="C1639" s="337"/>
      <c r="D1639" s="337"/>
      <c r="E1639" s="370"/>
      <c r="F1639" s="370"/>
      <c r="G1639" s="196" t="s">
        <v>41</v>
      </c>
      <c r="H1639" s="68">
        <f>H1637*0.95</f>
        <v>171</v>
      </c>
      <c r="I1639" s="365"/>
      <c r="J1639" s="348"/>
    </row>
    <row r="1640" spans="1:10" x14ac:dyDescent="0.25">
      <c r="A1640" s="334"/>
      <c r="B1640" s="337"/>
      <c r="C1640" s="337"/>
      <c r="D1640" s="337"/>
      <c r="E1640" s="295">
        <f>F1635+1</f>
        <v>43191</v>
      </c>
      <c r="F1640" s="295">
        <v>43220</v>
      </c>
      <c r="G1640" s="51" t="s">
        <v>154</v>
      </c>
      <c r="H1640" s="84" t="e">
        <f>NA()</f>
        <v>#N/A</v>
      </c>
      <c r="I1640" s="365"/>
      <c r="J1640" s="348"/>
    </row>
    <row r="1641" spans="1:10" x14ac:dyDescent="0.25">
      <c r="A1641" s="334"/>
      <c r="B1641" s="337"/>
      <c r="C1641" s="337"/>
      <c r="D1641" s="337"/>
      <c r="E1641" s="285"/>
      <c r="F1641" s="285"/>
      <c r="G1641" s="7" t="s">
        <v>153</v>
      </c>
      <c r="H1641" s="68" t="e">
        <f>NA()</f>
        <v>#N/A</v>
      </c>
      <c r="I1641" s="365"/>
      <c r="J1641" s="348"/>
    </row>
    <row r="1642" spans="1:10" x14ac:dyDescent="0.25">
      <c r="A1642" s="334"/>
      <c r="B1642" s="337"/>
      <c r="C1642" s="337"/>
      <c r="D1642" s="337"/>
      <c r="E1642" s="285"/>
      <c r="F1642" s="285"/>
      <c r="G1642" s="196" t="s">
        <v>40</v>
      </c>
      <c r="H1642" s="68">
        <v>160</v>
      </c>
      <c r="I1642" s="365"/>
      <c r="J1642" s="348"/>
    </row>
    <row r="1643" spans="1:10" x14ac:dyDescent="0.25">
      <c r="A1643" s="334"/>
      <c r="B1643" s="337"/>
      <c r="C1643" s="337"/>
      <c r="D1643" s="337"/>
      <c r="E1643" s="285"/>
      <c r="F1643" s="285"/>
      <c r="G1643" s="196" t="s">
        <v>39</v>
      </c>
      <c r="H1643" s="68">
        <f>H1642+70</f>
        <v>230</v>
      </c>
      <c r="I1643" s="365"/>
      <c r="J1643" s="348"/>
    </row>
    <row r="1644" spans="1:10" ht="15.75" thickBot="1" x14ac:dyDescent="0.3">
      <c r="A1644" s="334"/>
      <c r="B1644" s="337"/>
      <c r="C1644" s="337"/>
      <c r="D1644" s="436"/>
      <c r="E1644" s="370"/>
      <c r="F1644" s="370"/>
      <c r="G1644" s="198" t="s">
        <v>41</v>
      </c>
      <c r="H1644" s="69">
        <f>H1642*0.95</f>
        <v>152</v>
      </c>
      <c r="I1644" s="365"/>
      <c r="J1644" s="348"/>
    </row>
    <row r="1645" spans="1:10" ht="15" customHeight="1" x14ac:dyDescent="0.25">
      <c r="A1645" s="334"/>
      <c r="B1645" s="337"/>
      <c r="C1645" s="337"/>
      <c r="D1645" s="440" t="s">
        <v>43</v>
      </c>
      <c r="E1645" s="298">
        <v>43040</v>
      </c>
      <c r="F1645" s="298">
        <v>43090</v>
      </c>
      <c r="G1645" s="51" t="s">
        <v>154</v>
      </c>
      <c r="H1645" s="84" t="e">
        <f>NA()</f>
        <v>#N/A</v>
      </c>
      <c r="I1645" s="365"/>
      <c r="J1645" s="348"/>
    </row>
    <row r="1646" spans="1:10" x14ac:dyDescent="0.25">
      <c r="A1646" s="334"/>
      <c r="B1646" s="337"/>
      <c r="C1646" s="337"/>
      <c r="D1646" s="337"/>
      <c r="E1646" s="285"/>
      <c r="F1646" s="285"/>
      <c r="G1646" s="7" t="s">
        <v>153</v>
      </c>
      <c r="H1646" s="68" t="e">
        <f>NA()</f>
        <v>#N/A</v>
      </c>
      <c r="I1646" s="365"/>
      <c r="J1646" s="348"/>
    </row>
    <row r="1647" spans="1:10" x14ac:dyDescent="0.25">
      <c r="A1647" s="334"/>
      <c r="B1647" s="337"/>
      <c r="C1647" s="337"/>
      <c r="D1647" s="337"/>
      <c r="E1647" s="285"/>
      <c r="F1647" s="285"/>
      <c r="G1647" s="70" t="s">
        <v>40</v>
      </c>
      <c r="H1647" s="68">
        <v>150</v>
      </c>
      <c r="I1647" s="365"/>
      <c r="J1647" s="348"/>
    </row>
    <row r="1648" spans="1:10" x14ac:dyDescent="0.25">
      <c r="A1648" s="334"/>
      <c r="B1648" s="337"/>
      <c r="C1648" s="337"/>
      <c r="D1648" s="337"/>
      <c r="E1648" s="285"/>
      <c r="F1648" s="285"/>
      <c r="G1648" s="70" t="s">
        <v>39</v>
      </c>
      <c r="H1648" s="68">
        <f>H1647+70</f>
        <v>220</v>
      </c>
      <c r="I1648" s="365"/>
      <c r="J1648" s="348"/>
    </row>
    <row r="1649" spans="1:10" x14ac:dyDescent="0.25">
      <c r="A1649" s="334"/>
      <c r="B1649" s="337"/>
      <c r="C1649" s="337"/>
      <c r="D1649" s="337"/>
      <c r="E1649" s="370"/>
      <c r="F1649" s="370"/>
      <c r="G1649" s="74" t="s">
        <v>41</v>
      </c>
      <c r="H1649" s="69" t="e">
        <f>NA()</f>
        <v>#N/A</v>
      </c>
      <c r="I1649" s="365"/>
      <c r="J1649" s="348"/>
    </row>
    <row r="1650" spans="1:10" x14ac:dyDescent="0.25">
      <c r="A1650" s="334"/>
      <c r="B1650" s="337"/>
      <c r="C1650" s="337"/>
      <c r="D1650" s="337"/>
      <c r="E1650" s="295">
        <f>F1645+1</f>
        <v>43091</v>
      </c>
      <c r="F1650" s="295">
        <v>43103</v>
      </c>
      <c r="G1650" s="7" t="s">
        <v>154</v>
      </c>
      <c r="H1650" s="68" t="e">
        <f>NA()</f>
        <v>#N/A</v>
      </c>
      <c r="I1650" s="365"/>
      <c r="J1650" s="348"/>
    </row>
    <row r="1651" spans="1:10" x14ac:dyDescent="0.25">
      <c r="A1651" s="334"/>
      <c r="B1651" s="337"/>
      <c r="C1651" s="337"/>
      <c r="D1651" s="337"/>
      <c r="E1651" s="285"/>
      <c r="F1651" s="285"/>
      <c r="G1651" s="7" t="s">
        <v>153</v>
      </c>
      <c r="H1651" s="68" t="e">
        <f>NA()</f>
        <v>#N/A</v>
      </c>
      <c r="I1651" s="365"/>
      <c r="J1651" s="348"/>
    </row>
    <row r="1652" spans="1:10" x14ac:dyDescent="0.25">
      <c r="A1652" s="334"/>
      <c r="B1652" s="337"/>
      <c r="C1652" s="337"/>
      <c r="D1652" s="337"/>
      <c r="E1652" s="285"/>
      <c r="F1652" s="285"/>
      <c r="G1652" s="108" t="s">
        <v>40</v>
      </c>
      <c r="H1652" s="68">
        <v>205</v>
      </c>
      <c r="I1652" s="365"/>
      <c r="J1652" s="348"/>
    </row>
    <row r="1653" spans="1:10" x14ac:dyDescent="0.25">
      <c r="A1653" s="334"/>
      <c r="B1653" s="337"/>
      <c r="C1653" s="337"/>
      <c r="D1653" s="337"/>
      <c r="E1653" s="285"/>
      <c r="F1653" s="285"/>
      <c r="G1653" s="108" t="s">
        <v>39</v>
      </c>
      <c r="H1653" s="68">
        <f>H1652+70</f>
        <v>275</v>
      </c>
      <c r="I1653" s="365"/>
      <c r="J1653" s="348"/>
    </row>
    <row r="1654" spans="1:10" x14ac:dyDescent="0.25">
      <c r="A1654" s="334"/>
      <c r="B1654" s="337"/>
      <c r="C1654" s="337"/>
      <c r="D1654" s="337"/>
      <c r="E1654" s="370"/>
      <c r="F1654" s="370"/>
      <c r="G1654" s="108" t="s">
        <v>41</v>
      </c>
      <c r="H1654" s="69" t="e">
        <f>NA()</f>
        <v>#N/A</v>
      </c>
      <c r="I1654" s="365"/>
      <c r="J1654" s="348"/>
    </row>
    <row r="1655" spans="1:10" x14ac:dyDescent="0.25">
      <c r="A1655" s="334"/>
      <c r="B1655" s="337"/>
      <c r="C1655" s="337"/>
      <c r="D1655" s="337"/>
      <c r="E1655" s="295">
        <f>F1650+1</f>
        <v>43104</v>
      </c>
      <c r="F1655" s="295">
        <v>43131</v>
      </c>
      <c r="G1655" s="51" t="s">
        <v>154</v>
      </c>
      <c r="H1655" s="84" t="e">
        <f>NA()</f>
        <v>#N/A</v>
      </c>
      <c r="I1655" s="365"/>
      <c r="J1655" s="348"/>
    </row>
    <row r="1656" spans="1:10" x14ac:dyDescent="0.25">
      <c r="A1656" s="334"/>
      <c r="B1656" s="337"/>
      <c r="C1656" s="337"/>
      <c r="D1656" s="337"/>
      <c r="E1656" s="285"/>
      <c r="F1656" s="285"/>
      <c r="G1656" s="7" t="s">
        <v>153</v>
      </c>
      <c r="H1656" s="68" t="e">
        <f>NA()</f>
        <v>#N/A</v>
      </c>
      <c r="I1656" s="365"/>
      <c r="J1656" s="348"/>
    </row>
    <row r="1657" spans="1:10" x14ac:dyDescent="0.25">
      <c r="A1657" s="334"/>
      <c r="B1657" s="337"/>
      <c r="C1657" s="337"/>
      <c r="D1657" s="337"/>
      <c r="E1657" s="285"/>
      <c r="F1657" s="285"/>
      <c r="G1657" s="108" t="s">
        <v>40</v>
      </c>
      <c r="H1657" s="68">
        <v>175</v>
      </c>
      <c r="I1657" s="365"/>
      <c r="J1657" s="348"/>
    </row>
    <row r="1658" spans="1:10" x14ac:dyDescent="0.25">
      <c r="A1658" s="334"/>
      <c r="B1658" s="337"/>
      <c r="C1658" s="337"/>
      <c r="D1658" s="337"/>
      <c r="E1658" s="285"/>
      <c r="F1658" s="285"/>
      <c r="G1658" s="108" t="s">
        <v>39</v>
      </c>
      <c r="H1658" s="68">
        <f>H1657+70</f>
        <v>245</v>
      </c>
      <c r="I1658" s="365"/>
      <c r="J1658" s="348"/>
    </row>
    <row r="1659" spans="1:10" x14ac:dyDescent="0.25">
      <c r="A1659" s="334"/>
      <c r="B1659" s="337"/>
      <c r="C1659" s="337"/>
      <c r="D1659" s="337"/>
      <c r="E1659" s="370"/>
      <c r="F1659" s="370"/>
      <c r="G1659" s="111" t="s">
        <v>41</v>
      </c>
      <c r="H1659" s="69" t="e">
        <f>NA()</f>
        <v>#N/A</v>
      </c>
      <c r="I1659" s="365"/>
      <c r="J1659" s="348"/>
    </row>
    <row r="1660" spans="1:10" x14ac:dyDescent="0.25">
      <c r="A1660" s="334"/>
      <c r="B1660" s="337"/>
      <c r="C1660" s="337"/>
      <c r="D1660" s="337"/>
      <c r="E1660" s="295">
        <f>F1655+1</f>
        <v>43132</v>
      </c>
      <c r="F1660" s="295">
        <v>43190</v>
      </c>
      <c r="G1660" s="7" t="s">
        <v>154</v>
      </c>
      <c r="H1660" s="68" t="e">
        <f>NA()</f>
        <v>#N/A</v>
      </c>
      <c r="I1660" s="365"/>
      <c r="J1660" s="348"/>
    </row>
    <row r="1661" spans="1:10" x14ac:dyDescent="0.25">
      <c r="A1661" s="334"/>
      <c r="B1661" s="337"/>
      <c r="C1661" s="337"/>
      <c r="D1661" s="337"/>
      <c r="E1661" s="285"/>
      <c r="F1661" s="285"/>
      <c r="G1661" s="7" t="s">
        <v>153</v>
      </c>
      <c r="H1661" s="68" t="e">
        <f>NA()</f>
        <v>#N/A</v>
      </c>
      <c r="I1661" s="365"/>
      <c r="J1661" s="348"/>
    </row>
    <row r="1662" spans="1:10" x14ac:dyDescent="0.25">
      <c r="A1662" s="334"/>
      <c r="B1662" s="337"/>
      <c r="C1662" s="337"/>
      <c r="D1662" s="337"/>
      <c r="E1662" s="285"/>
      <c r="F1662" s="285"/>
      <c r="G1662" s="70" t="s">
        <v>40</v>
      </c>
      <c r="H1662" s="68">
        <v>190</v>
      </c>
      <c r="I1662" s="365"/>
      <c r="J1662" s="348"/>
    </row>
    <row r="1663" spans="1:10" x14ac:dyDescent="0.25">
      <c r="A1663" s="334"/>
      <c r="B1663" s="337"/>
      <c r="C1663" s="337"/>
      <c r="D1663" s="337"/>
      <c r="E1663" s="285"/>
      <c r="F1663" s="285"/>
      <c r="G1663" s="70" t="s">
        <v>39</v>
      </c>
      <c r="H1663" s="68">
        <f>H1662+70</f>
        <v>260</v>
      </c>
      <c r="I1663" s="365"/>
      <c r="J1663" s="348"/>
    </row>
    <row r="1664" spans="1:10" x14ac:dyDescent="0.25">
      <c r="A1664" s="334"/>
      <c r="B1664" s="337"/>
      <c r="C1664" s="337"/>
      <c r="D1664" s="337"/>
      <c r="E1664" s="370"/>
      <c r="F1664" s="370"/>
      <c r="G1664" s="70" t="s">
        <v>41</v>
      </c>
      <c r="H1664" s="69" t="e">
        <f>NA()</f>
        <v>#N/A</v>
      </c>
      <c r="I1664" s="365"/>
      <c r="J1664" s="348"/>
    </row>
    <row r="1665" spans="1:10" x14ac:dyDescent="0.25">
      <c r="A1665" s="334"/>
      <c r="B1665" s="337"/>
      <c r="C1665" s="337"/>
      <c r="D1665" s="337"/>
      <c r="E1665" s="295">
        <f>F1660+1</f>
        <v>43191</v>
      </c>
      <c r="F1665" s="295">
        <v>43220</v>
      </c>
      <c r="G1665" s="51" t="s">
        <v>154</v>
      </c>
      <c r="H1665" s="84" t="e">
        <f>NA()</f>
        <v>#N/A</v>
      </c>
      <c r="I1665" s="365"/>
      <c r="J1665" s="348"/>
    </row>
    <row r="1666" spans="1:10" x14ac:dyDescent="0.25">
      <c r="A1666" s="334"/>
      <c r="B1666" s="337"/>
      <c r="C1666" s="337"/>
      <c r="D1666" s="337"/>
      <c r="E1666" s="285"/>
      <c r="F1666" s="285"/>
      <c r="G1666" s="7" t="s">
        <v>153</v>
      </c>
      <c r="H1666" s="68" t="e">
        <f>NA()</f>
        <v>#N/A</v>
      </c>
      <c r="I1666" s="365"/>
      <c r="J1666" s="348"/>
    </row>
    <row r="1667" spans="1:10" x14ac:dyDescent="0.25">
      <c r="A1667" s="334"/>
      <c r="B1667" s="337"/>
      <c r="C1667" s="337"/>
      <c r="D1667" s="337"/>
      <c r="E1667" s="285"/>
      <c r="F1667" s="285"/>
      <c r="G1667" s="70" t="s">
        <v>40</v>
      </c>
      <c r="H1667" s="68">
        <v>170</v>
      </c>
      <c r="I1667" s="365"/>
      <c r="J1667" s="348"/>
    </row>
    <row r="1668" spans="1:10" x14ac:dyDescent="0.25">
      <c r="A1668" s="334"/>
      <c r="B1668" s="337"/>
      <c r="C1668" s="337"/>
      <c r="D1668" s="337"/>
      <c r="E1668" s="285"/>
      <c r="F1668" s="285"/>
      <c r="G1668" s="70" t="s">
        <v>39</v>
      </c>
      <c r="H1668" s="68">
        <f>H1667+70</f>
        <v>240</v>
      </c>
      <c r="I1668" s="365"/>
      <c r="J1668" s="348"/>
    </row>
    <row r="1669" spans="1:10" ht="15.75" thickBot="1" x14ac:dyDescent="0.3">
      <c r="A1669" s="334"/>
      <c r="B1669" s="337"/>
      <c r="C1669" s="337"/>
      <c r="D1669" s="436"/>
      <c r="E1669" s="370"/>
      <c r="F1669" s="370"/>
      <c r="G1669" s="74" t="s">
        <v>41</v>
      </c>
      <c r="H1669" s="69" t="e">
        <f>NA()</f>
        <v>#N/A</v>
      </c>
      <c r="I1669" s="365"/>
      <c r="J1669" s="348"/>
    </row>
    <row r="1670" spans="1:10" x14ac:dyDescent="0.25">
      <c r="A1670" s="333" t="s">
        <v>190</v>
      </c>
      <c r="B1670" s="336" t="s">
        <v>37</v>
      </c>
      <c r="C1670" s="336" t="s">
        <v>191</v>
      </c>
      <c r="D1670" s="336" t="s">
        <v>243</v>
      </c>
      <c r="E1670" s="298">
        <v>43040</v>
      </c>
      <c r="F1670" s="298">
        <v>43090</v>
      </c>
      <c r="G1670" s="24" t="s">
        <v>154</v>
      </c>
      <c r="H1670" s="63" t="e">
        <f>NA()</f>
        <v>#N/A</v>
      </c>
      <c r="I1670" s="392" t="s">
        <v>14</v>
      </c>
      <c r="J1670" s="347" t="s">
        <v>193</v>
      </c>
    </row>
    <row r="1671" spans="1:10" x14ac:dyDescent="0.25">
      <c r="A1671" s="334"/>
      <c r="B1671" s="337"/>
      <c r="C1671" s="337"/>
      <c r="D1671" s="337"/>
      <c r="E1671" s="285"/>
      <c r="F1671" s="285"/>
      <c r="G1671" s="7" t="s">
        <v>153</v>
      </c>
      <c r="H1671" s="63" t="e">
        <f>NA()</f>
        <v>#N/A</v>
      </c>
      <c r="I1671" s="365"/>
      <c r="J1671" s="348"/>
    </row>
    <row r="1672" spans="1:10" x14ac:dyDescent="0.25">
      <c r="A1672" s="334"/>
      <c r="B1672" s="337"/>
      <c r="C1672" s="337"/>
      <c r="D1672" s="337"/>
      <c r="E1672" s="285"/>
      <c r="F1672" s="285"/>
      <c r="G1672" s="48" t="s">
        <v>40</v>
      </c>
      <c r="H1672" s="63">
        <v>80</v>
      </c>
      <c r="I1672" s="365"/>
      <c r="J1672" s="348"/>
    </row>
    <row r="1673" spans="1:10" x14ac:dyDescent="0.25">
      <c r="A1673" s="334"/>
      <c r="B1673" s="337"/>
      <c r="C1673" s="337"/>
      <c r="D1673" s="337"/>
      <c r="E1673" s="285"/>
      <c r="F1673" s="285"/>
      <c r="G1673" s="48" t="s">
        <v>39</v>
      </c>
      <c r="H1673" s="63">
        <f>H1672+50</f>
        <v>130</v>
      </c>
      <c r="I1673" s="365"/>
      <c r="J1673" s="348"/>
    </row>
    <row r="1674" spans="1:10" x14ac:dyDescent="0.25">
      <c r="A1674" s="334"/>
      <c r="B1674" s="337"/>
      <c r="C1674" s="337"/>
      <c r="D1674" s="337"/>
      <c r="E1674" s="370"/>
      <c r="F1674" s="370"/>
      <c r="G1674" s="25" t="s">
        <v>41</v>
      </c>
      <c r="H1674" s="63" t="e">
        <f>NA()</f>
        <v>#N/A</v>
      </c>
      <c r="I1674" s="365"/>
      <c r="J1674" s="348"/>
    </row>
    <row r="1675" spans="1:10" x14ac:dyDescent="0.25">
      <c r="A1675" s="334"/>
      <c r="B1675" s="337"/>
      <c r="C1675" s="337"/>
      <c r="D1675" s="337"/>
      <c r="E1675" s="295">
        <f>F1670+1</f>
        <v>43091</v>
      </c>
      <c r="F1675" s="295">
        <v>43103</v>
      </c>
      <c r="G1675" s="51" t="s">
        <v>154</v>
      </c>
      <c r="H1675" s="63" t="e">
        <f>NA()</f>
        <v>#N/A</v>
      </c>
      <c r="I1675" s="365"/>
      <c r="J1675" s="348"/>
    </row>
    <row r="1676" spans="1:10" ht="15.75" customHeight="1" x14ac:dyDescent="0.25">
      <c r="A1676" s="334"/>
      <c r="B1676" s="337"/>
      <c r="C1676" s="337"/>
      <c r="D1676" s="337"/>
      <c r="E1676" s="285"/>
      <c r="F1676" s="285"/>
      <c r="G1676" s="7" t="s">
        <v>153</v>
      </c>
      <c r="H1676" s="63" t="e">
        <f>NA()</f>
        <v>#N/A</v>
      </c>
      <c r="I1676" s="365"/>
      <c r="J1676" s="348"/>
    </row>
    <row r="1677" spans="1:10" x14ac:dyDescent="0.25">
      <c r="A1677" s="334"/>
      <c r="B1677" s="337"/>
      <c r="C1677" s="337"/>
      <c r="D1677" s="337"/>
      <c r="E1677" s="285"/>
      <c r="F1677" s="285"/>
      <c r="G1677" s="108" t="s">
        <v>40</v>
      </c>
      <c r="H1677" s="63">
        <v>120</v>
      </c>
      <c r="I1677" s="365"/>
      <c r="J1677" s="348"/>
    </row>
    <row r="1678" spans="1:10" x14ac:dyDescent="0.25">
      <c r="A1678" s="334"/>
      <c r="B1678" s="337"/>
      <c r="C1678" s="337"/>
      <c r="D1678" s="337"/>
      <c r="E1678" s="285"/>
      <c r="F1678" s="285"/>
      <c r="G1678" s="108" t="s">
        <v>39</v>
      </c>
      <c r="H1678" s="63">
        <f>H1677+50</f>
        <v>170</v>
      </c>
      <c r="I1678" s="365"/>
      <c r="J1678" s="348"/>
    </row>
    <row r="1679" spans="1:10" x14ac:dyDescent="0.25">
      <c r="A1679" s="334"/>
      <c r="B1679" s="337"/>
      <c r="C1679" s="337"/>
      <c r="D1679" s="337"/>
      <c r="E1679" s="370"/>
      <c r="F1679" s="370"/>
      <c r="G1679" s="104" t="s">
        <v>41</v>
      </c>
      <c r="H1679" s="63" t="e">
        <f>NA()</f>
        <v>#N/A</v>
      </c>
      <c r="I1679" s="365"/>
      <c r="J1679" s="348"/>
    </row>
    <row r="1680" spans="1:10" ht="15" customHeight="1" x14ac:dyDescent="0.25">
      <c r="A1680" s="334"/>
      <c r="B1680" s="337"/>
      <c r="C1680" s="337"/>
      <c r="D1680" s="337"/>
      <c r="E1680" s="295">
        <f>F1675+1</f>
        <v>43104</v>
      </c>
      <c r="F1680" s="295">
        <v>43131</v>
      </c>
      <c r="G1680" s="51" t="s">
        <v>154</v>
      </c>
      <c r="H1680" s="63" t="e">
        <f>NA()</f>
        <v>#N/A</v>
      </c>
      <c r="I1680" s="365"/>
      <c r="J1680" s="348"/>
    </row>
    <row r="1681" spans="1:10" x14ac:dyDescent="0.25">
      <c r="A1681" s="334"/>
      <c r="B1681" s="337"/>
      <c r="C1681" s="337"/>
      <c r="D1681" s="337"/>
      <c r="E1681" s="285"/>
      <c r="F1681" s="285"/>
      <c r="G1681" s="7" t="s">
        <v>153</v>
      </c>
      <c r="H1681" s="63" t="e">
        <f>NA()</f>
        <v>#N/A</v>
      </c>
      <c r="I1681" s="365"/>
      <c r="J1681" s="348"/>
    </row>
    <row r="1682" spans="1:10" x14ac:dyDescent="0.25">
      <c r="A1682" s="334"/>
      <c r="B1682" s="337"/>
      <c r="C1682" s="337"/>
      <c r="D1682" s="337"/>
      <c r="E1682" s="285"/>
      <c r="F1682" s="285"/>
      <c r="G1682" s="108" t="s">
        <v>40</v>
      </c>
      <c r="H1682" s="63">
        <v>100</v>
      </c>
      <c r="I1682" s="365"/>
      <c r="J1682" s="348"/>
    </row>
    <row r="1683" spans="1:10" x14ac:dyDescent="0.25">
      <c r="A1683" s="334"/>
      <c r="B1683" s="337"/>
      <c r="C1683" s="337"/>
      <c r="D1683" s="337"/>
      <c r="E1683" s="285"/>
      <c r="F1683" s="285"/>
      <c r="G1683" s="108" t="s">
        <v>39</v>
      </c>
      <c r="H1683" s="63">
        <f>H1682+50</f>
        <v>150</v>
      </c>
      <c r="I1683" s="365"/>
      <c r="J1683" s="348"/>
    </row>
    <row r="1684" spans="1:10" x14ac:dyDescent="0.25">
      <c r="A1684" s="334"/>
      <c r="B1684" s="337"/>
      <c r="C1684" s="337"/>
      <c r="D1684" s="337"/>
      <c r="E1684" s="370"/>
      <c r="F1684" s="370"/>
      <c r="G1684" s="104" t="s">
        <v>41</v>
      </c>
      <c r="H1684" s="63" t="e">
        <f>NA()</f>
        <v>#N/A</v>
      </c>
      <c r="I1684" s="365"/>
      <c r="J1684" s="348"/>
    </row>
    <row r="1685" spans="1:10" x14ac:dyDescent="0.25">
      <c r="A1685" s="334"/>
      <c r="B1685" s="337"/>
      <c r="C1685" s="337"/>
      <c r="D1685" s="337"/>
      <c r="E1685" s="295">
        <f>F1680+1</f>
        <v>43132</v>
      </c>
      <c r="F1685" s="295">
        <v>43190</v>
      </c>
      <c r="G1685" s="51" t="s">
        <v>154</v>
      </c>
      <c r="H1685" s="63" t="e">
        <f>NA()</f>
        <v>#N/A</v>
      </c>
      <c r="I1685" s="365"/>
      <c r="J1685" s="348"/>
    </row>
    <row r="1686" spans="1:10" ht="15.75" customHeight="1" x14ac:dyDescent="0.25">
      <c r="A1686" s="334"/>
      <c r="B1686" s="337"/>
      <c r="C1686" s="337"/>
      <c r="D1686" s="337"/>
      <c r="E1686" s="285"/>
      <c r="F1686" s="285"/>
      <c r="G1686" s="7" t="s">
        <v>153</v>
      </c>
      <c r="H1686" s="63" t="e">
        <f>NA()</f>
        <v>#N/A</v>
      </c>
      <c r="I1686" s="365"/>
      <c r="J1686" s="348"/>
    </row>
    <row r="1687" spans="1:10" x14ac:dyDescent="0.25">
      <c r="A1687" s="334"/>
      <c r="B1687" s="337"/>
      <c r="C1687" s="337"/>
      <c r="D1687" s="337"/>
      <c r="E1687" s="285"/>
      <c r="F1687" s="285"/>
      <c r="G1687" s="48" t="s">
        <v>40</v>
      </c>
      <c r="H1687" s="63">
        <v>105</v>
      </c>
      <c r="I1687" s="365"/>
      <c r="J1687" s="348"/>
    </row>
    <row r="1688" spans="1:10" x14ac:dyDescent="0.25">
      <c r="A1688" s="334"/>
      <c r="B1688" s="337"/>
      <c r="C1688" s="337"/>
      <c r="D1688" s="337"/>
      <c r="E1688" s="285"/>
      <c r="F1688" s="285"/>
      <c r="G1688" s="48" t="s">
        <v>39</v>
      </c>
      <c r="H1688" s="63">
        <f>H1687+50</f>
        <v>155</v>
      </c>
      <c r="I1688" s="365"/>
      <c r="J1688" s="348"/>
    </row>
    <row r="1689" spans="1:10" x14ac:dyDescent="0.25">
      <c r="A1689" s="334"/>
      <c r="B1689" s="337"/>
      <c r="C1689" s="337"/>
      <c r="D1689" s="337"/>
      <c r="E1689" s="370"/>
      <c r="F1689" s="370"/>
      <c r="G1689" s="49" t="s">
        <v>41</v>
      </c>
      <c r="H1689" s="63" t="e">
        <f>NA()</f>
        <v>#N/A</v>
      </c>
      <c r="I1689" s="365"/>
      <c r="J1689" s="348"/>
    </row>
    <row r="1690" spans="1:10" ht="15" customHeight="1" x14ac:dyDescent="0.25">
      <c r="A1690" s="334"/>
      <c r="B1690" s="337"/>
      <c r="C1690" s="337"/>
      <c r="D1690" s="337"/>
      <c r="E1690" s="295">
        <f>F1685+1</f>
        <v>43191</v>
      </c>
      <c r="F1690" s="295">
        <v>43220</v>
      </c>
      <c r="G1690" s="51" t="s">
        <v>154</v>
      </c>
      <c r="H1690" s="63" t="e">
        <f>NA()</f>
        <v>#N/A</v>
      </c>
      <c r="I1690" s="365"/>
      <c r="J1690" s="348"/>
    </row>
    <row r="1691" spans="1:10" x14ac:dyDescent="0.25">
      <c r="A1691" s="334"/>
      <c r="B1691" s="337"/>
      <c r="C1691" s="337"/>
      <c r="D1691" s="337"/>
      <c r="E1691" s="285"/>
      <c r="F1691" s="285"/>
      <c r="G1691" s="7" t="s">
        <v>153</v>
      </c>
      <c r="H1691" s="63" t="e">
        <f>NA()</f>
        <v>#N/A</v>
      </c>
      <c r="I1691" s="365"/>
      <c r="J1691" s="348"/>
    </row>
    <row r="1692" spans="1:10" x14ac:dyDescent="0.25">
      <c r="A1692" s="334"/>
      <c r="B1692" s="337"/>
      <c r="C1692" s="337"/>
      <c r="D1692" s="337"/>
      <c r="E1692" s="285"/>
      <c r="F1692" s="285"/>
      <c r="G1692" s="48" t="s">
        <v>40</v>
      </c>
      <c r="H1692" s="63">
        <v>95</v>
      </c>
      <c r="I1692" s="365"/>
      <c r="J1692" s="348"/>
    </row>
    <row r="1693" spans="1:10" x14ac:dyDescent="0.25">
      <c r="A1693" s="334"/>
      <c r="B1693" s="337"/>
      <c r="C1693" s="337"/>
      <c r="D1693" s="337"/>
      <c r="E1693" s="285"/>
      <c r="F1693" s="285"/>
      <c r="G1693" s="48" t="s">
        <v>39</v>
      </c>
      <c r="H1693" s="63">
        <f>H1692+50</f>
        <v>145</v>
      </c>
      <c r="I1693" s="365"/>
      <c r="J1693" s="348"/>
    </row>
    <row r="1694" spans="1:10" ht="15.75" thickBot="1" x14ac:dyDescent="0.3">
      <c r="A1694" s="334"/>
      <c r="B1694" s="337"/>
      <c r="C1694" s="337"/>
      <c r="D1694" s="436"/>
      <c r="E1694" s="370"/>
      <c r="F1694" s="370"/>
      <c r="G1694" s="49" t="s">
        <v>41</v>
      </c>
      <c r="H1694" s="63" t="e">
        <f>NA()</f>
        <v>#N/A</v>
      </c>
      <c r="I1694" s="365"/>
      <c r="J1694" s="348"/>
    </row>
    <row r="1695" spans="1:10" x14ac:dyDescent="0.25">
      <c r="A1695" s="334"/>
      <c r="B1695" s="337"/>
      <c r="C1695" s="337"/>
      <c r="D1695" s="440" t="s">
        <v>194</v>
      </c>
      <c r="E1695" s="298">
        <v>43040</v>
      </c>
      <c r="F1695" s="298">
        <v>43090</v>
      </c>
      <c r="G1695" s="52" t="s">
        <v>154</v>
      </c>
      <c r="H1695" s="63" t="e">
        <f>NA()</f>
        <v>#N/A</v>
      </c>
      <c r="I1695" s="365"/>
      <c r="J1695" s="348"/>
    </row>
    <row r="1696" spans="1:10" x14ac:dyDescent="0.25">
      <c r="A1696" s="334"/>
      <c r="B1696" s="337"/>
      <c r="C1696" s="337"/>
      <c r="D1696" s="337"/>
      <c r="E1696" s="285"/>
      <c r="F1696" s="285"/>
      <c r="G1696" s="7" t="s">
        <v>153</v>
      </c>
      <c r="H1696" s="63" t="e">
        <f>NA()</f>
        <v>#N/A</v>
      </c>
      <c r="I1696" s="365"/>
      <c r="J1696" s="348"/>
    </row>
    <row r="1697" spans="1:10" x14ac:dyDescent="0.25">
      <c r="A1697" s="334"/>
      <c r="B1697" s="337"/>
      <c r="C1697" s="337"/>
      <c r="D1697" s="337"/>
      <c r="E1697" s="285"/>
      <c r="F1697" s="285"/>
      <c r="G1697" s="48" t="s">
        <v>40</v>
      </c>
      <c r="H1697" s="63">
        <v>105</v>
      </c>
      <c r="I1697" s="365"/>
      <c r="J1697" s="348"/>
    </row>
    <row r="1698" spans="1:10" x14ac:dyDescent="0.25">
      <c r="A1698" s="334"/>
      <c r="B1698" s="337"/>
      <c r="C1698" s="337"/>
      <c r="D1698" s="337"/>
      <c r="E1698" s="285"/>
      <c r="F1698" s="285"/>
      <c r="G1698" s="48" t="s">
        <v>39</v>
      </c>
      <c r="H1698" s="63">
        <f>H1697+50</f>
        <v>155</v>
      </c>
      <c r="I1698" s="365"/>
      <c r="J1698" s="348"/>
    </row>
    <row r="1699" spans="1:10" x14ac:dyDescent="0.25">
      <c r="A1699" s="334"/>
      <c r="B1699" s="337"/>
      <c r="C1699" s="337"/>
      <c r="D1699" s="337"/>
      <c r="E1699" s="370"/>
      <c r="F1699" s="370"/>
      <c r="G1699" s="25" t="s">
        <v>41</v>
      </c>
      <c r="H1699" s="63" t="e">
        <f>NA()</f>
        <v>#N/A</v>
      </c>
      <c r="I1699" s="365"/>
      <c r="J1699" s="348"/>
    </row>
    <row r="1700" spans="1:10" x14ac:dyDescent="0.25">
      <c r="A1700" s="334"/>
      <c r="B1700" s="337"/>
      <c r="C1700" s="337"/>
      <c r="D1700" s="337"/>
      <c r="E1700" s="295">
        <f>F1695+1</f>
        <v>43091</v>
      </c>
      <c r="F1700" s="295">
        <v>43103</v>
      </c>
      <c r="G1700" s="51" t="s">
        <v>154</v>
      </c>
      <c r="H1700" s="63" t="e">
        <f>NA()</f>
        <v>#N/A</v>
      </c>
      <c r="I1700" s="365"/>
      <c r="J1700" s="348"/>
    </row>
    <row r="1701" spans="1:10" x14ac:dyDescent="0.25">
      <c r="A1701" s="334"/>
      <c r="B1701" s="337"/>
      <c r="C1701" s="337"/>
      <c r="D1701" s="337"/>
      <c r="E1701" s="285"/>
      <c r="F1701" s="285"/>
      <c r="G1701" s="7" t="s">
        <v>153</v>
      </c>
      <c r="H1701" s="63" t="e">
        <f>NA()</f>
        <v>#N/A</v>
      </c>
      <c r="I1701" s="365"/>
      <c r="J1701" s="348"/>
    </row>
    <row r="1702" spans="1:10" x14ac:dyDescent="0.25">
      <c r="A1702" s="334"/>
      <c r="B1702" s="337"/>
      <c r="C1702" s="337"/>
      <c r="D1702" s="337"/>
      <c r="E1702" s="285"/>
      <c r="F1702" s="285"/>
      <c r="G1702" s="108" t="s">
        <v>40</v>
      </c>
      <c r="H1702" s="63">
        <v>145</v>
      </c>
      <c r="I1702" s="365"/>
      <c r="J1702" s="348"/>
    </row>
    <row r="1703" spans="1:10" x14ac:dyDescent="0.25">
      <c r="A1703" s="334"/>
      <c r="B1703" s="337"/>
      <c r="C1703" s="337"/>
      <c r="D1703" s="337"/>
      <c r="E1703" s="285"/>
      <c r="F1703" s="285"/>
      <c r="G1703" s="108" t="s">
        <v>39</v>
      </c>
      <c r="H1703" s="63">
        <f>H1702+50</f>
        <v>195</v>
      </c>
      <c r="I1703" s="365"/>
      <c r="J1703" s="348"/>
    </row>
    <row r="1704" spans="1:10" x14ac:dyDescent="0.25">
      <c r="A1704" s="334"/>
      <c r="B1704" s="337"/>
      <c r="C1704" s="337"/>
      <c r="D1704" s="337"/>
      <c r="E1704" s="370"/>
      <c r="F1704" s="370"/>
      <c r="G1704" s="104" t="s">
        <v>41</v>
      </c>
      <c r="H1704" s="63" t="e">
        <f>NA()</f>
        <v>#N/A</v>
      </c>
      <c r="I1704" s="365"/>
      <c r="J1704" s="348"/>
    </row>
    <row r="1705" spans="1:10" x14ac:dyDescent="0.25">
      <c r="A1705" s="334"/>
      <c r="B1705" s="337"/>
      <c r="C1705" s="337"/>
      <c r="D1705" s="337"/>
      <c r="E1705" s="295">
        <f>F1700+1</f>
        <v>43104</v>
      </c>
      <c r="F1705" s="295">
        <v>43131</v>
      </c>
      <c r="G1705" s="51" t="s">
        <v>154</v>
      </c>
      <c r="H1705" s="63" t="e">
        <f>NA()</f>
        <v>#N/A</v>
      </c>
      <c r="I1705" s="365"/>
      <c r="J1705" s="348"/>
    </row>
    <row r="1706" spans="1:10" x14ac:dyDescent="0.25">
      <c r="A1706" s="334"/>
      <c r="B1706" s="337"/>
      <c r="C1706" s="337"/>
      <c r="D1706" s="337"/>
      <c r="E1706" s="285"/>
      <c r="F1706" s="285"/>
      <c r="G1706" s="7" t="s">
        <v>153</v>
      </c>
      <c r="H1706" s="63" t="e">
        <f>NA()</f>
        <v>#N/A</v>
      </c>
      <c r="I1706" s="365"/>
      <c r="J1706" s="348"/>
    </row>
    <row r="1707" spans="1:10" x14ac:dyDescent="0.25">
      <c r="A1707" s="334"/>
      <c r="B1707" s="337"/>
      <c r="C1707" s="337"/>
      <c r="D1707" s="337"/>
      <c r="E1707" s="285"/>
      <c r="F1707" s="285"/>
      <c r="G1707" s="108" t="s">
        <v>40</v>
      </c>
      <c r="H1707" s="63">
        <v>125</v>
      </c>
      <c r="I1707" s="365"/>
      <c r="J1707" s="348"/>
    </row>
    <row r="1708" spans="1:10" x14ac:dyDescent="0.25">
      <c r="A1708" s="334"/>
      <c r="B1708" s="337"/>
      <c r="C1708" s="337"/>
      <c r="D1708" s="337"/>
      <c r="E1708" s="285"/>
      <c r="F1708" s="285"/>
      <c r="G1708" s="108" t="s">
        <v>39</v>
      </c>
      <c r="H1708" s="63">
        <f>H1707+50</f>
        <v>175</v>
      </c>
      <c r="I1708" s="365"/>
      <c r="J1708" s="348"/>
    </row>
    <row r="1709" spans="1:10" ht="15.75" thickBot="1" x14ac:dyDescent="0.3">
      <c r="A1709" s="334"/>
      <c r="B1709" s="337"/>
      <c r="C1709" s="337"/>
      <c r="D1709" s="337"/>
      <c r="E1709" s="370"/>
      <c r="F1709" s="370"/>
      <c r="G1709" s="109" t="s">
        <v>41</v>
      </c>
      <c r="H1709" s="63" t="e">
        <f>NA()</f>
        <v>#N/A</v>
      </c>
      <c r="I1709" s="365"/>
      <c r="J1709" s="348"/>
    </row>
    <row r="1710" spans="1:10" x14ac:dyDescent="0.25">
      <c r="A1710" s="334"/>
      <c r="B1710" s="337"/>
      <c r="C1710" s="337"/>
      <c r="D1710" s="337"/>
      <c r="E1710" s="295">
        <f>F1705+1</f>
        <v>43132</v>
      </c>
      <c r="F1710" s="295">
        <v>43190</v>
      </c>
      <c r="G1710" s="51" t="s">
        <v>154</v>
      </c>
      <c r="H1710" s="63" t="e">
        <f>NA()</f>
        <v>#N/A</v>
      </c>
      <c r="I1710" s="365"/>
      <c r="J1710" s="348"/>
    </row>
    <row r="1711" spans="1:10" x14ac:dyDescent="0.25">
      <c r="A1711" s="334"/>
      <c r="B1711" s="337"/>
      <c r="C1711" s="337"/>
      <c r="D1711" s="337"/>
      <c r="E1711" s="285"/>
      <c r="F1711" s="285"/>
      <c r="G1711" s="7" t="s">
        <v>153</v>
      </c>
      <c r="H1711" s="63" t="e">
        <f>NA()</f>
        <v>#N/A</v>
      </c>
      <c r="I1711" s="365"/>
      <c r="J1711" s="348"/>
    </row>
    <row r="1712" spans="1:10" x14ac:dyDescent="0.25">
      <c r="A1712" s="334"/>
      <c r="B1712" s="337"/>
      <c r="C1712" s="337"/>
      <c r="D1712" s="337"/>
      <c r="E1712" s="285"/>
      <c r="F1712" s="285"/>
      <c r="G1712" s="48" t="s">
        <v>40</v>
      </c>
      <c r="H1712" s="63">
        <v>130</v>
      </c>
      <c r="I1712" s="365"/>
      <c r="J1712" s="348"/>
    </row>
    <row r="1713" spans="1:10" x14ac:dyDescent="0.25">
      <c r="A1713" s="334"/>
      <c r="B1713" s="337"/>
      <c r="C1713" s="337"/>
      <c r="D1713" s="337"/>
      <c r="E1713" s="285"/>
      <c r="F1713" s="285"/>
      <c r="G1713" s="48" t="s">
        <v>39</v>
      </c>
      <c r="H1713" s="63">
        <f>H1712+50</f>
        <v>180</v>
      </c>
      <c r="I1713" s="365"/>
      <c r="J1713" s="348"/>
    </row>
    <row r="1714" spans="1:10" x14ac:dyDescent="0.25">
      <c r="A1714" s="334"/>
      <c r="B1714" s="337"/>
      <c r="C1714" s="337"/>
      <c r="D1714" s="337"/>
      <c r="E1714" s="370"/>
      <c r="F1714" s="370"/>
      <c r="G1714" s="49" t="s">
        <v>41</v>
      </c>
      <c r="H1714" s="63" t="e">
        <f>NA()</f>
        <v>#N/A</v>
      </c>
      <c r="I1714" s="365"/>
      <c r="J1714" s="348"/>
    </row>
    <row r="1715" spans="1:10" x14ac:dyDescent="0.25">
      <c r="A1715" s="334"/>
      <c r="B1715" s="337"/>
      <c r="C1715" s="337"/>
      <c r="D1715" s="337"/>
      <c r="E1715" s="295">
        <f>F1710+1</f>
        <v>43191</v>
      </c>
      <c r="F1715" s="295">
        <v>43220</v>
      </c>
      <c r="G1715" s="51" t="s">
        <v>154</v>
      </c>
      <c r="H1715" s="63" t="e">
        <f>NA()</f>
        <v>#N/A</v>
      </c>
      <c r="I1715" s="365"/>
      <c r="J1715" s="348"/>
    </row>
    <row r="1716" spans="1:10" x14ac:dyDescent="0.25">
      <c r="A1716" s="334"/>
      <c r="B1716" s="337"/>
      <c r="C1716" s="337"/>
      <c r="D1716" s="337"/>
      <c r="E1716" s="285"/>
      <c r="F1716" s="285"/>
      <c r="G1716" s="7" t="s">
        <v>153</v>
      </c>
      <c r="H1716" s="63" t="e">
        <f>NA()</f>
        <v>#N/A</v>
      </c>
      <c r="I1716" s="365"/>
      <c r="J1716" s="348"/>
    </row>
    <row r="1717" spans="1:10" x14ac:dyDescent="0.25">
      <c r="A1717" s="334"/>
      <c r="B1717" s="337"/>
      <c r="C1717" s="337"/>
      <c r="D1717" s="337"/>
      <c r="E1717" s="285"/>
      <c r="F1717" s="285"/>
      <c r="G1717" s="57" t="s">
        <v>40</v>
      </c>
      <c r="H1717" s="63">
        <v>120</v>
      </c>
      <c r="I1717" s="365"/>
      <c r="J1717" s="348"/>
    </row>
    <row r="1718" spans="1:10" x14ac:dyDescent="0.25">
      <c r="A1718" s="334"/>
      <c r="B1718" s="337"/>
      <c r="C1718" s="337"/>
      <c r="D1718" s="337"/>
      <c r="E1718" s="285"/>
      <c r="F1718" s="285"/>
      <c r="G1718" s="57" t="s">
        <v>39</v>
      </c>
      <c r="H1718" s="63">
        <f>H1717+50</f>
        <v>170</v>
      </c>
      <c r="I1718" s="365"/>
      <c r="J1718" s="348"/>
    </row>
    <row r="1719" spans="1:10" ht="15.75" thickBot="1" x14ac:dyDescent="0.3">
      <c r="A1719" s="394"/>
      <c r="B1719" s="395"/>
      <c r="C1719" s="395"/>
      <c r="D1719" s="395"/>
      <c r="E1719" s="370"/>
      <c r="F1719" s="370"/>
      <c r="G1719" s="58" t="s">
        <v>41</v>
      </c>
      <c r="H1719" s="63" t="e">
        <f>NA()</f>
        <v>#N/A</v>
      </c>
      <c r="I1719" s="393"/>
      <c r="J1719" s="449"/>
    </row>
    <row r="1720" spans="1:10" x14ac:dyDescent="0.25">
      <c r="A1720" s="333" t="s">
        <v>216</v>
      </c>
      <c r="B1720" s="336" t="s">
        <v>37</v>
      </c>
      <c r="C1720" s="336" t="s">
        <v>191</v>
      </c>
      <c r="D1720" s="336" t="s">
        <v>337</v>
      </c>
      <c r="E1720" s="298">
        <v>43040</v>
      </c>
      <c r="F1720" s="298">
        <v>43090</v>
      </c>
      <c r="G1720" s="51" t="s">
        <v>154</v>
      </c>
      <c r="H1720" s="84">
        <f>H1722/2</f>
        <v>42.5</v>
      </c>
      <c r="I1720" s="336"/>
      <c r="J1720" s="347"/>
    </row>
    <row r="1721" spans="1:10" x14ac:dyDescent="0.25">
      <c r="A1721" s="334"/>
      <c r="B1721" s="337"/>
      <c r="C1721" s="337"/>
      <c r="D1721" s="337"/>
      <c r="E1721" s="285"/>
      <c r="F1721" s="285"/>
      <c r="G1721" s="7" t="s">
        <v>153</v>
      </c>
      <c r="H1721" s="68">
        <f>H1722/2</f>
        <v>42.5</v>
      </c>
      <c r="I1721" s="337"/>
      <c r="J1721" s="348"/>
    </row>
    <row r="1722" spans="1:10" x14ac:dyDescent="0.25">
      <c r="A1722" s="334"/>
      <c r="B1722" s="337"/>
      <c r="C1722" s="337"/>
      <c r="D1722" s="337"/>
      <c r="E1722" s="285"/>
      <c r="F1722" s="285"/>
      <c r="G1722" s="70" t="s">
        <v>40</v>
      </c>
      <c r="H1722" s="68">
        <v>85</v>
      </c>
      <c r="I1722" s="337"/>
      <c r="J1722" s="348"/>
    </row>
    <row r="1723" spans="1:10" x14ac:dyDescent="0.25">
      <c r="A1723" s="334"/>
      <c r="B1723" s="337"/>
      <c r="C1723" s="337"/>
      <c r="D1723" s="337"/>
      <c r="E1723" s="285"/>
      <c r="F1723" s="285"/>
      <c r="G1723" s="70" t="s">
        <v>39</v>
      </c>
      <c r="H1723" s="68">
        <f>H1722+50</f>
        <v>135</v>
      </c>
      <c r="I1723" s="337"/>
      <c r="J1723" s="348"/>
    </row>
    <row r="1724" spans="1:10" x14ac:dyDescent="0.25">
      <c r="A1724" s="334"/>
      <c r="B1724" s="337"/>
      <c r="C1724" s="337"/>
      <c r="D1724" s="337"/>
      <c r="E1724" s="370"/>
      <c r="F1724" s="370"/>
      <c r="G1724" s="74" t="s">
        <v>41</v>
      </c>
      <c r="H1724" s="69">
        <f>H1722*0.95</f>
        <v>80.75</v>
      </c>
      <c r="I1724" s="337"/>
      <c r="J1724" s="348"/>
    </row>
    <row r="1725" spans="1:10" x14ac:dyDescent="0.25">
      <c r="A1725" s="334"/>
      <c r="B1725" s="337"/>
      <c r="C1725" s="337"/>
      <c r="D1725" s="337"/>
      <c r="E1725" s="295">
        <f>F1720+1</f>
        <v>43091</v>
      </c>
      <c r="F1725" s="295">
        <v>43103</v>
      </c>
      <c r="G1725" s="51" t="s">
        <v>154</v>
      </c>
      <c r="H1725" s="84">
        <f t="shared" ref="H1725" si="327">H1727/2</f>
        <v>60</v>
      </c>
      <c r="I1725" s="337"/>
      <c r="J1725" s="348"/>
    </row>
    <row r="1726" spans="1:10" x14ac:dyDescent="0.25">
      <c r="A1726" s="334"/>
      <c r="B1726" s="337"/>
      <c r="C1726" s="337"/>
      <c r="D1726" s="337"/>
      <c r="E1726" s="285"/>
      <c r="F1726" s="285"/>
      <c r="G1726" s="7" t="s">
        <v>153</v>
      </c>
      <c r="H1726" s="68">
        <f t="shared" ref="H1726" si="328">H1727/2</f>
        <v>60</v>
      </c>
      <c r="I1726" s="337"/>
      <c r="J1726" s="348"/>
    </row>
    <row r="1727" spans="1:10" x14ac:dyDescent="0.25">
      <c r="A1727" s="334"/>
      <c r="B1727" s="337"/>
      <c r="C1727" s="337"/>
      <c r="D1727" s="337"/>
      <c r="E1727" s="285"/>
      <c r="F1727" s="285"/>
      <c r="G1727" s="108" t="s">
        <v>40</v>
      </c>
      <c r="H1727" s="68">
        <v>120</v>
      </c>
      <c r="I1727" s="337"/>
      <c r="J1727" s="348"/>
    </row>
    <row r="1728" spans="1:10" x14ac:dyDescent="0.25">
      <c r="A1728" s="334"/>
      <c r="B1728" s="337"/>
      <c r="C1728" s="337"/>
      <c r="D1728" s="337"/>
      <c r="E1728" s="285"/>
      <c r="F1728" s="285"/>
      <c r="G1728" s="108" t="s">
        <v>39</v>
      </c>
      <c r="H1728" s="68">
        <f>H1727+50</f>
        <v>170</v>
      </c>
      <c r="I1728" s="337"/>
      <c r="J1728" s="348"/>
    </row>
    <row r="1729" spans="1:10" x14ac:dyDescent="0.25">
      <c r="A1729" s="334"/>
      <c r="B1729" s="337"/>
      <c r="C1729" s="337"/>
      <c r="D1729" s="337"/>
      <c r="E1729" s="370"/>
      <c r="F1729" s="370"/>
      <c r="G1729" s="111" t="s">
        <v>41</v>
      </c>
      <c r="H1729" s="69">
        <f t="shared" ref="H1729" si="329">H1727*0.95</f>
        <v>114</v>
      </c>
      <c r="I1729" s="337"/>
      <c r="J1729" s="348"/>
    </row>
    <row r="1730" spans="1:10" x14ac:dyDescent="0.25">
      <c r="A1730" s="334"/>
      <c r="B1730" s="337"/>
      <c r="C1730" s="337"/>
      <c r="D1730" s="337"/>
      <c r="E1730" s="295">
        <f>F1725+1</f>
        <v>43104</v>
      </c>
      <c r="F1730" s="295">
        <v>43131</v>
      </c>
      <c r="G1730" s="51" t="s">
        <v>154</v>
      </c>
      <c r="H1730" s="84">
        <f t="shared" ref="H1730" si="330">H1732/2</f>
        <v>50</v>
      </c>
      <c r="I1730" s="337"/>
      <c r="J1730" s="348"/>
    </row>
    <row r="1731" spans="1:10" x14ac:dyDescent="0.25">
      <c r="A1731" s="334"/>
      <c r="B1731" s="337"/>
      <c r="C1731" s="337"/>
      <c r="D1731" s="337"/>
      <c r="E1731" s="285"/>
      <c r="F1731" s="285"/>
      <c r="G1731" s="7" t="s">
        <v>153</v>
      </c>
      <c r="H1731" s="68">
        <f t="shared" ref="H1731" si="331">H1732/2</f>
        <v>50</v>
      </c>
      <c r="I1731" s="337"/>
      <c r="J1731" s="348"/>
    </row>
    <row r="1732" spans="1:10" x14ac:dyDescent="0.25">
      <c r="A1732" s="334"/>
      <c r="B1732" s="337"/>
      <c r="C1732" s="337"/>
      <c r="D1732" s="337"/>
      <c r="E1732" s="285"/>
      <c r="F1732" s="285"/>
      <c r="G1732" s="108" t="s">
        <v>40</v>
      </c>
      <c r="H1732" s="68">
        <v>100</v>
      </c>
      <c r="I1732" s="337"/>
      <c r="J1732" s="348"/>
    </row>
    <row r="1733" spans="1:10" x14ac:dyDescent="0.25">
      <c r="A1733" s="334"/>
      <c r="B1733" s="337"/>
      <c r="C1733" s="337"/>
      <c r="D1733" s="337"/>
      <c r="E1733" s="285"/>
      <c r="F1733" s="285"/>
      <c r="G1733" s="108" t="s">
        <v>39</v>
      </c>
      <c r="H1733" s="68">
        <f>H1732+50</f>
        <v>150</v>
      </c>
      <c r="I1733" s="337"/>
      <c r="J1733" s="348"/>
    </row>
    <row r="1734" spans="1:10" x14ac:dyDescent="0.25">
      <c r="A1734" s="334"/>
      <c r="B1734" s="337"/>
      <c r="C1734" s="337"/>
      <c r="D1734" s="337"/>
      <c r="E1734" s="370"/>
      <c r="F1734" s="370"/>
      <c r="G1734" s="108" t="s">
        <v>41</v>
      </c>
      <c r="H1734" s="69">
        <f t="shared" ref="H1734" si="332">H1732*0.95</f>
        <v>95</v>
      </c>
      <c r="I1734" s="337"/>
      <c r="J1734" s="348"/>
    </row>
    <row r="1735" spans="1:10" x14ac:dyDescent="0.25">
      <c r="A1735" s="334"/>
      <c r="B1735" s="337"/>
      <c r="C1735" s="337"/>
      <c r="D1735" s="337"/>
      <c r="E1735" s="295">
        <f>F1730+1</f>
        <v>43132</v>
      </c>
      <c r="F1735" s="295">
        <v>43190</v>
      </c>
      <c r="G1735" s="51" t="s">
        <v>154</v>
      </c>
      <c r="H1735" s="84">
        <f t="shared" ref="H1735" si="333">H1737/2</f>
        <v>57.5</v>
      </c>
      <c r="I1735" s="337"/>
      <c r="J1735" s="348"/>
    </row>
    <row r="1736" spans="1:10" x14ac:dyDescent="0.25">
      <c r="A1736" s="334"/>
      <c r="B1736" s="337"/>
      <c r="C1736" s="337"/>
      <c r="D1736" s="337"/>
      <c r="E1736" s="285"/>
      <c r="F1736" s="285"/>
      <c r="G1736" s="7" t="s">
        <v>153</v>
      </c>
      <c r="H1736" s="68">
        <f t="shared" ref="H1736" si="334">H1737/2</f>
        <v>57.5</v>
      </c>
      <c r="I1736" s="337"/>
      <c r="J1736" s="348"/>
    </row>
    <row r="1737" spans="1:10" x14ac:dyDescent="0.25">
      <c r="A1737" s="334"/>
      <c r="B1737" s="337"/>
      <c r="C1737" s="337"/>
      <c r="D1737" s="337"/>
      <c r="E1737" s="285"/>
      <c r="F1737" s="285"/>
      <c r="G1737" s="70" t="s">
        <v>40</v>
      </c>
      <c r="H1737" s="68">
        <v>115</v>
      </c>
      <c r="I1737" s="337"/>
      <c r="J1737" s="348"/>
    </row>
    <row r="1738" spans="1:10" x14ac:dyDescent="0.25">
      <c r="A1738" s="334"/>
      <c r="B1738" s="337"/>
      <c r="C1738" s="337"/>
      <c r="D1738" s="337"/>
      <c r="E1738" s="285"/>
      <c r="F1738" s="285"/>
      <c r="G1738" s="70" t="s">
        <v>39</v>
      </c>
      <c r="H1738" s="68">
        <f>H1737+50</f>
        <v>165</v>
      </c>
      <c r="I1738" s="337"/>
      <c r="J1738" s="348"/>
    </row>
    <row r="1739" spans="1:10" x14ac:dyDescent="0.25">
      <c r="A1739" s="334"/>
      <c r="B1739" s="337"/>
      <c r="C1739" s="337"/>
      <c r="D1739" s="337"/>
      <c r="E1739" s="370"/>
      <c r="F1739" s="370"/>
      <c r="G1739" s="74" t="s">
        <v>41</v>
      </c>
      <c r="H1739" s="69">
        <f t="shared" ref="H1739" si="335">H1737*0.95</f>
        <v>109.25</v>
      </c>
      <c r="I1739" s="337"/>
      <c r="J1739" s="348"/>
    </row>
    <row r="1740" spans="1:10" x14ac:dyDescent="0.25">
      <c r="A1740" s="334"/>
      <c r="B1740" s="337"/>
      <c r="C1740" s="337"/>
      <c r="D1740" s="337"/>
      <c r="E1740" s="295">
        <f>F1735+1</f>
        <v>43191</v>
      </c>
      <c r="F1740" s="295">
        <v>43220</v>
      </c>
      <c r="G1740" s="51" t="s">
        <v>154</v>
      </c>
      <c r="H1740" s="84">
        <f t="shared" ref="H1740" si="336">H1742/2</f>
        <v>40</v>
      </c>
      <c r="I1740" s="337"/>
      <c r="J1740" s="348"/>
    </row>
    <row r="1741" spans="1:10" x14ac:dyDescent="0.25">
      <c r="A1741" s="334"/>
      <c r="B1741" s="337"/>
      <c r="C1741" s="337"/>
      <c r="D1741" s="337"/>
      <c r="E1741" s="285"/>
      <c r="F1741" s="285"/>
      <c r="G1741" s="7" t="s">
        <v>153</v>
      </c>
      <c r="H1741" s="68">
        <f t="shared" ref="H1741" si="337">H1742/2</f>
        <v>40</v>
      </c>
      <c r="I1741" s="337"/>
      <c r="J1741" s="348"/>
    </row>
    <row r="1742" spans="1:10" x14ac:dyDescent="0.25">
      <c r="A1742" s="334"/>
      <c r="B1742" s="337"/>
      <c r="C1742" s="337"/>
      <c r="D1742" s="337"/>
      <c r="E1742" s="285"/>
      <c r="F1742" s="285"/>
      <c r="G1742" s="70" t="s">
        <v>40</v>
      </c>
      <c r="H1742" s="68">
        <v>80</v>
      </c>
      <c r="I1742" s="337"/>
      <c r="J1742" s="348"/>
    </row>
    <row r="1743" spans="1:10" x14ac:dyDescent="0.25">
      <c r="A1743" s="334"/>
      <c r="B1743" s="337"/>
      <c r="C1743" s="337"/>
      <c r="D1743" s="337"/>
      <c r="E1743" s="285"/>
      <c r="F1743" s="285"/>
      <c r="G1743" s="70" t="s">
        <v>39</v>
      </c>
      <c r="H1743" s="68">
        <f>H1742+50</f>
        <v>130</v>
      </c>
      <c r="I1743" s="337"/>
      <c r="J1743" s="348"/>
    </row>
    <row r="1744" spans="1:10" ht="15.75" thickBot="1" x14ac:dyDescent="0.3">
      <c r="A1744" s="334"/>
      <c r="B1744" s="337"/>
      <c r="C1744" s="337"/>
      <c r="D1744" s="337"/>
      <c r="E1744" s="370"/>
      <c r="F1744" s="370"/>
      <c r="G1744" s="108" t="s">
        <v>41</v>
      </c>
      <c r="H1744" s="69">
        <f t="shared" ref="H1744" si="338">H1742*0.95</f>
        <v>76</v>
      </c>
      <c r="I1744" s="337"/>
      <c r="J1744" s="348"/>
    </row>
    <row r="1745" spans="1:10" x14ac:dyDescent="0.25">
      <c r="A1745" s="333" t="s">
        <v>18</v>
      </c>
      <c r="B1745" s="336" t="s">
        <v>37</v>
      </c>
      <c r="C1745" s="336" t="s">
        <v>191</v>
      </c>
      <c r="D1745" s="336" t="s">
        <v>337</v>
      </c>
      <c r="E1745" s="298">
        <v>43040</v>
      </c>
      <c r="F1745" s="298">
        <v>43090</v>
      </c>
      <c r="G1745" s="11" t="s">
        <v>154</v>
      </c>
      <c r="H1745" s="67">
        <f>H1747/2</f>
        <v>50</v>
      </c>
      <c r="I1745" s="336"/>
      <c r="J1745" s="347"/>
    </row>
    <row r="1746" spans="1:10" x14ac:dyDescent="0.25">
      <c r="A1746" s="334"/>
      <c r="B1746" s="337"/>
      <c r="C1746" s="337"/>
      <c r="D1746" s="337"/>
      <c r="E1746" s="285"/>
      <c r="F1746" s="285"/>
      <c r="G1746" s="7" t="s">
        <v>153</v>
      </c>
      <c r="H1746" s="68" t="e">
        <f>NA()</f>
        <v>#N/A</v>
      </c>
      <c r="I1746" s="337"/>
      <c r="J1746" s="348"/>
    </row>
    <row r="1747" spans="1:10" x14ac:dyDescent="0.25">
      <c r="A1747" s="334"/>
      <c r="B1747" s="337"/>
      <c r="C1747" s="337"/>
      <c r="D1747" s="337"/>
      <c r="E1747" s="285"/>
      <c r="F1747" s="285"/>
      <c r="G1747" s="108" t="s">
        <v>40</v>
      </c>
      <c r="H1747" s="68">
        <v>100</v>
      </c>
      <c r="I1747" s="337"/>
      <c r="J1747" s="348"/>
    </row>
    <row r="1748" spans="1:10" x14ac:dyDescent="0.25">
      <c r="A1748" s="334"/>
      <c r="B1748" s="337"/>
      <c r="C1748" s="337"/>
      <c r="D1748" s="337"/>
      <c r="E1748" s="285"/>
      <c r="F1748" s="285"/>
      <c r="G1748" s="108" t="s">
        <v>39</v>
      </c>
      <c r="H1748" s="68">
        <f>H1747+60</f>
        <v>160</v>
      </c>
      <c r="I1748" s="337"/>
      <c r="J1748" s="348"/>
    </row>
    <row r="1749" spans="1:10" ht="15.75" thickBot="1" x14ac:dyDescent="0.3">
      <c r="A1749" s="334"/>
      <c r="B1749" s="337"/>
      <c r="C1749" s="337"/>
      <c r="D1749" s="337"/>
      <c r="E1749" s="370"/>
      <c r="F1749" s="370"/>
      <c r="G1749" s="111" t="s">
        <v>41</v>
      </c>
      <c r="H1749" s="69" t="e">
        <f>NA()</f>
        <v>#N/A</v>
      </c>
      <c r="I1749" s="337"/>
      <c r="J1749" s="348"/>
    </row>
    <row r="1750" spans="1:10" x14ac:dyDescent="0.25">
      <c r="A1750" s="334"/>
      <c r="B1750" s="337"/>
      <c r="C1750" s="337"/>
      <c r="D1750" s="337"/>
      <c r="E1750" s="295">
        <f>F1745+1</f>
        <v>43091</v>
      </c>
      <c r="F1750" s="295">
        <v>43103</v>
      </c>
      <c r="G1750" s="51" t="s">
        <v>154</v>
      </c>
      <c r="H1750" s="67">
        <f t="shared" ref="H1750" si="339">H1752/2</f>
        <v>75</v>
      </c>
      <c r="I1750" s="337"/>
      <c r="J1750" s="348"/>
    </row>
    <row r="1751" spans="1:10" x14ac:dyDescent="0.25">
      <c r="A1751" s="334"/>
      <c r="B1751" s="337"/>
      <c r="C1751" s="337"/>
      <c r="D1751" s="337"/>
      <c r="E1751" s="285"/>
      <c r="F1751" s="285"/>
      <c r="G1751" s="7" t="s">
        <v>153</v>
      </c>
      <c r="H1751" s="68" t="e">
        <f>NA()</f>
        <v>#N/A</v>
      </c>
      <c r="I1751" s="337"/>
      <c r="J1751" s="348"/>
    </row>
    <row r="1752" spans="1:10" x14ac:dyDescent="0.25">
      <c r="A1752" s="334"/>
      <c r="B1752" s="337"/>
      <c r="C1752" s="337"/>
      <c r="D1752" s="337"/>
      <c r="E1752" s="285"/>
      <c r="F1752" s="285"/>
      <c r="G1752" s="108" t="s">
        <v>40</v>
      </c>
      <c r="H1752" s="68">
        <v>150</v>
      </c>
      <c r="I1752" s="337"/>
      <c r="J1752" s="348"/>
    </row>
    <row r="1753" spans="1:10" x14ac:dyDescent="0.25">
      <c r="A1753" s="334"/>
      <c r="B1753" s="337"/>
      <c r="C1753" s="337"/>
      <c r="D1753" s="337"/>
      <c r="E1753" s="285"/>
      <c r="F1753" s="285"/>
      <c r="G1753" s="108" t="s">
        <v>39</v>
      </c>
      <c r="H1753" s="68">
        <f>H1752+60</f>
        <v>210</v>
      </c>
      <c r="I1753" s="337"/>
      <c r="J1753" s="348"/>
    </row>
    <row r="1754" spans="1:10" ht="15.75" thickBot="1" x14ac:dyDescent="0.3">
      <c r="A1754" s="334"/>
      <c r="B1754" s="337"/>
      <c r="C1754" s="337"/>
      <c r="D1754" s="337"/>
      <c r="E1754" s="370"/>
      <c r="F1754" s="370"/>
      <c r="G1754" s="111" t="s">
        <v>41</v>
      </c>
      <c r="H1754" s="69" t="e">
        <f>NA()</f>
        <v>#N/A</v>
      </c>
      <c r="I1754" s="337"/>
      <c r="J1754" s="348"/>
    </row>
    <row r="1755" spans="1:10" x14ac:dyDescent="0.25">
      <c r="A1755" s="334"/>
      <c r="B1755" s="337"/>
      <c r="C1755" s="337"/>
      <c r="D1755" s="337"/>
      <c r="E1755" s="295">
        <f>F1750+1</f>
        <v>43104</v>
      </c>
      <c r="F1755" s="295">
        <v>43131</v>
      </c>
      <c r="G1755" s="51" t="s">
        <v>154</v>
      </c>
      <c r="H1755" s="67">
        <f t="shared" ref="H1755" si="340">H1757/2</f>
        <v>62.5</v>
      </c>
      <c r="I1755" s="337"/>
      <c r="J1755" s="348"/>
    </row>
    <row r="1756" spans="1:10" x14ac:dyDescent="0.25">
      <c r="A1756" s="334"/>
      <c r="B1756" s="337"/>
      <c r="C1756" s="337"/>
      <c r="D1756" s="337"/>
      <c r="E1756" s="285"/>
      <c r="F1756" s="285"/>
      <c r="G1756" s="7" t="s">
        <v>153</v>
      </c>
      <c r="H1756" s="68" t="e">
        <f>NA()</f>
        <v>#N/A</v>
      </c>
      <c r="I1756" s="337"/>
      <c r="J1756" s="348"/>
    </row>
    <row r="1757" spans="1:10" x14ac:dyDescent="0.25">
      <c r="A1757" s="334"/>
      <c r="B1757" s="337"/>
      <c r="C1757" s="337"/>
      <c r="D1757" s="337"/>
      <c r="E1757" s="285"/>
      <c r="F1757" s="285"/>
      <c r="G1757" s="108" t="s">
        <v>40</v>
      </c>
      <c r="H1757" s="68">
        <v>125</v>
      </c>
      <c r="I1757" s="337"/>
      <c r="J1757" s="348"/>
    </row>
    <row r="1758" spans="1:10" x14ac:dyDescent="0.25">
      <c r="A1758" s="334"/>
      <c r="B1758" s="337"/>
      <c r="C1758" s="337"/>
      <c r="D1758" s="337"/>
      <c r="E1758" s="285"/>
      <c r="F1758" s="285"/>
      <c r="G1758" s="108" t="s">
        <v>39</v>
      </c>
      <c r="H1758" s="68">
        <f>H1757+60</f>
        <v>185</v>
      </c>
      <c r="I1758" s="337"/>
      <c r="J1758" s="348"/>
    </row>
    <row r="1759" spans="1:10" ht="15.75" thickBot="1" x14ac:dyDescent="0.3">
      <c r="A1759" s="334"/>
      <c r="B1759" s="337"/>
      <c r="C1759" s="337"/>
      <c r="D1759" s="337"/>
      <c r="E1759" s="370"/>
      <c r="F1759" s="370"/>
      <c r="G1759" s="111" t="s">
        <v>41</v>
      </c>
      <c r="H1759" s="69" t="e">
        <f>NA()</f>
        <v>#N/A</v>
      </c>
      <c r="I1759" s="337"/>
      <c r="J1759" s="348"/>
    </row>
    <row r="1760" spans="1:10" x14ac:dyDescent="0.25">
      <c r="A1760" s="334"/>
      <c r="B1760" s="337"/>
      <c r="C1760" s="337"/>
      <c r="D1760" s="337"/>
      <c r="E1760" s="295">
        <f>F1755+1</f>
        <v>43132</v>
      </c>
      <c r="F1760" s="295">
        <v>43190</v>
      </c>
      <c r="G1760" s="51" t="s">
        <v>154</v>
      </c>
      <c r="H1760" s="67">
        <f t="shared" ref="H1760" si="341">H1762/2</f>
        <v>67.5</v>
      </c>
      <c r="I1760" s="337"/>
      <c r="J1760" s="348"/>
    </row>
    <row r="1761" spans="1:10" x14ac:dyDescent="0.25">
      <c r="A1761" s="334"/>
      <c r="B1761" s="337"/>
      <c r="C1761" s="337"/>
      <c r="D1761" s="337"/>
      <c r="E1761" s="285"/>
      <c r="F1761" s="285"/>
      <c r="G1761" s="7" t="s">
        <v>153</v>
      </c>
      <c r="H1761" s="68" t="e">
        <f>NA()</f>
        <v>#N/A</v>
      </c>
      <c r="I1761" s="337"/>
      <c r="J1761" s="348"/>
    </row>
    <row r="1762" spans="1:10" x14ac:dyDescent="0.25">
      <c r="A1762" s="334"/>
      <c r="B1762" s="337"/>
      <c r="C1762" s="337"/>
      <c r="D1762" s="337"/>
      <c r="E1762" s="285"/>
      <c r="F1762" s="285"/>
      <c r="G1762" s="108" t="s">
        <v>40</v>
      </c>
      <c r="H1762" s="68">
        <v>135</v>
      </c>
      <c r="I1762" s="337"/>
      <c r="J1762" s="348"/>
    </row>
    <row r="1763" spans="1:10" x14ac:dyDescent="0.25">
      <c r="A1763" s="334"/>
      <c r="B1763" s="337"/>
      <c r="C1763" s="337"/>
      <c r="D1763" s="337"/>
      <c r="E1763" s="285"/>
      <c r="F1763" s="285"/>
      <c r="G1763" s="108" t="s">
        <v>39</v>
      </c>
      <c r="H1763" s="68">
        <f>H1762+60</f>
        <v>195</v>
      </c>
      <c r="I1763" s="337"/>
      <c r="J1763" s="348"/>
    </row>
    <row r="1764" spans="1:10" ht="15.75" thickBot="1" x14ac:dyDescent="0.3">
      <c r="A1764" s="334"/>
      <c r="B1764" s="337"/>
      <c r="C1764" s="337"/>
      <c r="D1764" s="337"/>
      <c r="E1764" s="370"/>
      <c r="F1764" s="370"/>
      <c r="G1764" s="111" t="s">
        <v>41</v>
      </c>
      <c r="H1764" s="69" t="e">
        <f>NA()</f>
        <v>#N/A</v>
      </c>
      <c r="I1764" s="337"/>
      <c r="J1764" s="348"/>
    </row>
    <row r="1765" spans="1:10" x14ac:dyDescent="0.25">
      <c r="A1765" s="334"/>
      <c r="B1765" s="337"/>
      <c r="C1765" s="337"/>
      <c r="D1765" s="337"/>
      <c r="E1765" s="295">
        <f>F1760+1</f>
        <v>43191</v>
      </c>
      <c r="F1765" s="295">
        <v>43220</v>
      </c>
      <c r="G1765" s="51" t="s">
        <v>154</v>
      </c>
      <c r="H1765" s="67">
        <f t="shared" ref="H1765" si="342">H1767/2</f>
        <v>55</v>
      </c>
      <c r="I1765" s="337"/>
      <c r="J1765" s="348"/>
    </row>
    <row r="1766" spans="1:10" x14ac:dyDescent="0.25">
      <c r="A1766" s="334"/>
      <c r="B1766" s="337"/>
      <c r="C1766" s="337"/>
      <c r="D1766" s="337"/>
      <c r="E1766" s="285"/>
      <c r="F1766" s="285"/>
      <c r="G1766" s="7" t="s">
        <v>153</v>
      </c>
      <c r="H1766" s="68" t="e">
        <f>NA()</f>
        <v>#N/A</v>
      </c>
      <c r="I1766" s="337"/>
      <c r="J1766" s="348"/>
    </row>
    <row r="1767" spans="1:10" x14ac:dyDescent="0.25">
      <c r="A1767" s="334"/>
      <c r="B1767" s="337"/>
      <c r="C1767" s="337"/>
      <c r="D1767" s="337"/>
      <c r="E1767" s="285"/>
      <c r="F1767" s="285"/>
      <c r="G1767" s="108" t="s">
        <v>40</v>
      </c>
      <c r="H1767" s="68">
        <v>110</v>
      </c>
      <c r="I1767" s="337"/>
      <c r="J1767" s="348"/>
    </row>
    <row r="1768" spans="1:10" x14ac:dyDescent="0.25">
      <c r="A1768" s="334"/>
      <c r="B1768" s="337"/>
      <c r="C1768" s="337"/>
      <c r="D1768" s="337"/>
      <c r="E1768" s="285"/>
      <c r="F1768" s="285"/>
      <c r="G1768" s="108" t="s">
        <v>39</v>
      </c>
      <c r="H1768" s="68">
        <f>H1767+60</f>
        <v>170</v>
      </c>
      <c r="I1768" s="337"/>
      <c r="J1768" s="348"/>
    </row>
    <row r="1769" spans="1:10" ht="15.75" thickBot="1" x14ac:dyDescent="0.3">
      <c r="A1769" s="334"/>
      <c r="B1769" s="337"/>
      <c r="C1769" s="337"/>
      <c r="D1769" s="441"/>
      <c r="E1769" s="370"/>
      <c r="F1769" s="370"/>
      <c r="G1769" s="111" t="s">
        <v>41</v>
      </c>
      <c r="H1769" s="69" t="e">
        <f>NA()</f>
        <v>#N/A</v>
      </c>
      <c r="I1769" s="337"/>
      <c r="J1769" s="348"/>
    </row>
    <row r="1770" spans="1:10" x14ac:dyDescent="0.25">
      <c r="A1770" s="334"/>
      <c r="B1770" s="337"/>
      <c r="C1770" s="337"/>
      <c r="D1770" s="440" t="s">
        <v>338</v>
      </c>
      <c r="E1770" s="298">
        <v>43040</v>
      </c>
      <c r="F1770" s="298">
        <v>43090</v>
      </c>
      <c r="G1770" s="51" t="s">
        <v>154</v>
      </c>
      <c r="H1770" s="67">
        <f t="shared" ref="H1770" si="343">H1772/2</f>
        <v>60</v>
      </c>
      <c r="I1770" s="337"/>
      <c r="J1770" s="348"/>
    </row>
    <row r="1771" spans="1:10" x14ac:dyDescent="0.25">
      <c r="A1771" s="334"/>
      <c r="B1771" s="337"/>
      <c r="C1771" s="337"/>
      <c r="D1771" s="337"/>
      <c r="E1771" s="285"/>
      <c r="F1771" s="285"/>
      <c r="G1771" s="7" t="s">
        <v>153</v>
      </c>
      <c r="H1771" s="68" t="e">
        <f>NA()</f>
        <v>#N/A</v>
      </c>
      <c r="I1771" s="337"/>
      <c r="J1771" s="348"/>
    </row>
    <row r="1772" spans="1:10" x14ac:dyDescent="0.25">
      <c r="A1772" s="334"/>
      <c r="B1772" s="337"/>
      <c r="C1772" s="337"/>
      <c r="D1772" s="337"/>
      <c r="E1772" s="285"/>
      <c r="F1772" s="285"/>
      <c r="G1772" s="108" t="s">
        <v>40</v>
      </c>
      <c r="H1772" s="68">
        <v>120</v>
      </c>
      <c r="I1772" s="337"/>
      <c r="J1772" s="348"/>
    </row>
    <row r="1773" spans="1:10" x14ac:dyDescent="0.25">
      <c r="A1773" s="334"/>
      <c r="B1773" s="337"/>
      <c r="C1773" s="337"/>
      <c r="D1773" s="337"/>
      <c r="E1773" s="285"/>
      <c r="F1773" s="285"/>
      <c r="G1773" s="108" t="s">
        <v>39</v>
      </c>
      <c r="H1773" s="68">
        <f>H1772+60</f>
        <v>180</v>
      </c>
      <c r="I1773" s="337"/>
      <c r="J1773" s="348"/>
    </row>
    <row r="1774" spans="1:10" ht="15.75" thickBot="1" x14ac:dyDescent="0.3">
      <c r="A1774" s="334"/>
      <c r="B1774" s="337"/>
      <c r="C1774" s="337"/>
      <c r="D1774" s="337"/>
      <c r="E1774" s="370"/>
      <c r="F1774" s="370"/>
      <c r="G1774" s="111" t="s">
        <v>41</v>
      </c>
      <c r="H1774" s="69" t="e">
        <f>NA()</f>
        <v>#N/A</v>
      </c>
      <c r="I1774" s="337"/>
      <c r="J1774" s="348"/>
    </row>
    <row r="1775" spans="1:10" x14ac:dyDescent="0.25">
      <c r="A1775" s="334"/>
      <c r="B1775" s="337"/>
      <c r="C1775" s="337"/>
      <c r="D1775" s="337"/>
      <c r="E1775" s="295">
        <f>F1770+1</f>
        <v>43091</v>
      </c>
      <c r="F1775" s="295">
        <v>43103</v>
      </c>
      <c r="G1775" s="51" t="s">
        <v>154</v>
      </c>
      <c r="H1775" s="67">
        <f t="shared" ref="H1775" si="344">H1777/2</f>
        <v>85</v>
      </c>
      <c r="I1775" s="337"/>
      <c r="J1775" s="348"/>
    </row>
    <row r="1776" spans="1:10" x14ac:dyDescent="0.25">
      <c r="A1776" s="334"/>
      <c r="B1776" s="337"/>
      <c r="C1776" s="337"/>
      <c r="D1776" s="337"/>
      <c r="E1776" s="285"/>
      <c r="F1776" s="285"/>
      <c r="G1776" s="7" t="s">
        <v>153</v>
      </c>
      <c r="H1776" s="68" t="e">
        <f>NA()</f>
        <v>#N/A</v>
      </c>
      <c r="I1776" s="337"/>
      <c r="J1776" s="348"/>
    </row>
    <row r="1777" spans="1:10" x14ac:dyDescent="0.25">
      <c r="A1777" s="334"/>
      <c r="B1777" s="337"/>
      <c r="C1777" s="337"/>
      <c r="D1777" s="337"/>
      <c r="E1777" s="285"/>
      <c r="F1777" s="285"/>
      <c r="G1777" s="108" t="s">
        <v>40</v>
      </c>
      <c r="H1777" s="68">
        <v>170</v>
      </c>
      <c r="I1777" s="337"/>
      <c r="J1777" s="348"/>
    </row>
    <row r="1778" spans="1:10" x14ac:dyDescent="0.25">
      <c r="A1778" s="334"/>
      <c r="B1778" s="337"/>
      <c r="C1778" s="337"/>
      <c r="D1778" s="337"/>
      <c r="E1778" s="285"/>
      <c r="F1778" s="285"/>
      <c r="G1778" s="108" t="s">
        <v>39</v>
      </c>
      <c r="H1778" s="68">
        <f>H1777+60</f>
        <v>230</v>
      </c>
      <c r="I1778" s="337"/>
      <c r="J1778" s="348"/>
    </row>
    <row r="1779" spans="1:10" ht="15.75" thickBot="1" x14ac:dyDescent="0.3">
      <c r="A1779" s="334"/>
      <c r="B1779" s="337"/>
      <c r="C1779" s="337"/>
      <c r="D1779" s="337"/>
      <c r="E1779" s="370"/>
      <c r="F1779" s="370"/>
      <c r="G1779" s="111" t="s">
        <v>41</v>
      </c>
      <c r="H1779" s="69" t="e">
        <f>NA()</f>
        <v>#N/A</v>
      </c>
      <c r="I1779" s="337"/>
      <c r="J1779" s="348"/>
    </row>
    <row r="1780" spans="1:10" x14ac:dyDescent="0.25">
      <c r="A1780" s="334"/>
      <c r="B1780" s="337"/>
      <c r="C1780" s="337"/>
      <c r="D1780" s="337"/>
      <c r="E1780" s="295">
        <f>F1775+1</f>
        <v>43104</v>
      </c>
      <c r="F1780" s="295">
        <v>43131</v>
      </c>
      <c r="G1780" s="51" t="s">
        <v>154</v>
      </c>
      <c r="H1780" s="67">
        <f t="shared" ref="H1780" si="345">H1782/2</f>
        <v>72.5</v>
      </c>
      <c r="I1780" s="337"/>
      <c r="J1780" s="348"/>
    </row>
    <row r="1781" spans="1:10" x14ac:dyDescent="0.25">
      <c r="A1781" s="334"/>
      <c r="B1781" s="337"/>
      <c r="C1781" s="337"/>
      <c r="D1781" s="337"/>
      <c r="E1781" s="285"/>
      <c r="F1781" s="285"/>
      <c r="G1781" s="7" t="s">
        <v>153</v>
      </c>
      <c r="H1781" s="68" t="e">
        <f>NA()</f>
        <v>#N/A</v>
      </c>
      <c r="I1781" s="337"/>
      <c r="J1781" s="348"/>
    </row>
    <row r="1782" spans="1:10" x14ac:dyDescent="0.25">
      <c r="A1782" s="334"/>
      <c r="B1782" s="337"/>
      <c r="C1782" s="337"/>
      <c r="D1782" s="337"/>
      <c r="E1782" s="285"/>
      <c r="F1782" s="285"/>
      <c r="G1782" s="108" t="s">
        <v>40</v>
      </c>
      <c r="H1782" s="68">
        <v>145</v>
      </c>
      <c r="I1782" s="337"/>
      <c r="J1782" s="348"/>
    </row>
    <row r="1783" spans="1:10" x14ac:dyDescent="0.25">
      <c r="A1783" s="334"/>
      <c r="B1783" s="337"/>
      <c r="C1783" s="337"/>
      <c r="D1783" s="337"/>
      <c r="E1783" s="285"/>
      <c r="F1783" s="285"/>
      <c r="G1783" s="108" t="s">
        <v>39</v>
      </c>
      <c r="H1783" s="68">
        <f>H1782+60</f>
        <v>205</v>
      </c>
      <c r="I1783" s="337"/>
      <c r="J1783" s="348"/>
    </row>
    <row r="1784" spans="1:10" ht="15.75" thickBot="1" x14ac:dyDescent="0.3">
      <c r="A1784" s="334"/>
      <c r="B1784" s="337"/>
      <c r="C1784" s="337"/>
      <c r="D1784" s="337"/>
      <c r="E1784" s="370"/>
      <c r="F1784" s="370"/>
      <c r="G1784" s="111" t="s">
        <v>41</v>
      </c>
      <c r="H1784" s="69" t="e">
        <f>NA()</f>
        <v>#N/A</v>
      </c>
      <c r="I1784" s="337"/>
      <c r="J1784" s="348"/>
    </row>
    <row r="1785" spans="1:10" x14ac:dyDescent="0.25">
      <c r="A1785" s="334"/>
      <c r="B1785" s="337"/>
      <c r="C1785" s="337"/>
      <c r="D1785" s="337"/>
      <c r="E1785" s="295">
        <f>F1780+1</f>
        <v>43132</v>
      </c>
      <c r="F1785" s="295">
        <v>43190</v>
      </c>
      <c r="G1785" s="51" t="s">
        <v>154</v>
      </c>
      <c r="H1785" s="67">
        <f t="shared" ref="H1785" si="346">H1787/2</f>
        <v>77.5</v>
      </c>
      <c r="I1785" s="337"/>
      <c r="J1785" s="348"/>
    </row>
    <row r="1786" spans="1:10" x14ac:dyDescent="0.25">
      <c r="A1786" s="334"/>
      <c r="B1786" s="337"/>
      <c r="C1786" s="337"/>
      <c r="D1786" s="337"/>
      <c r="E1786" s="285"/>
      <c r="F1786" s="285"/>
      <c r="G1786" s="7" t="s">
        <v>153</v>
      </c>
      <c r="H1786" s="68" t="e">
        <f>NA()</f>
        <v>#N/A</v>
      </c>
      <c r="I1786" s="337"/>
      <c r="J1786" s="348"/>
    </row>
    <row r="1787" spans="1:10" x14ac:dyDescent="0.25">
      <c r="A1787" s="334"/>
      <c r="B1787" s="337"/>
      <c r="C1787" s="337"/>
      <c r="D1787" s="337"/>
      <c r="E1787" s="285"/>
      <c r="F1787" s="285"/>
      <c r="G1787" s="108" t="s">
        <v>40</v>
      </c>
      <c r="H1787" s="68">
        <v>155</v>
      </c>
      <c r="I1787" s="337"/>
      <c r="J1787" s="348"/>
    </row>
    <row r="1788" spans="1:10" x14ac:dyDescent="0.25">
      <c r="A1788" s="334"/>
      <c r="B1788" s="337"/>
      <c r="C1788" s="337"/>
      <c r="D1788" s="337"/>
      <c r="E1788" s="285"/>
      <c r="F1788" s="285"/>
      <c r="G1788" s="108" t="s">
        <v>39</v>
      </c>
      <c r="H1788" s="68">
        <f>H1787+60</f>
        <v>215</v>
      </c>
      <c r="I1788" s="337"/>
      <c r="J1788" s="348"/>
    </row>
    <row r="1789" spans="1:10" ht="15.75" thickBot="1" x14ac:dyDescent="0.3">
      <c r="A1789" s="334"/>
      <c r="B1789" s="337"/>
      <c r="C1789" s="337"/>
      <c r="D1789" s="337"/>
      <c r="E1789" s="370"/>
      <c r="F1789" s="370"/>
      <c r="G1789" s="111" t="s">
        <v>41</v>
      </c>
      <c r="H1789" s="69" t="e">
        <f>NA()</f>
        <v>#N/A</v>
      </c>
      <c r="I1789" s="337"/>
      <c r="J1789" s="348"/>
    </row>
    <row r="1790" spans="1:10" ht="15" customHeight="1" x14ac:dyDescent="0.25">
      <c r="A1790" s="334"/>
      <c r="B1790" s="337"/>
      <c r="C1790" s="337"/>
      <c r="D1790" s="337"/>
      <c r="E1790" s="295">
        <f>F1785+1</f>
        <v>43191</v>
      </c>
      <c r="F1790" s="295">
        <v>43220</v>
      </c>
      <c r="G1790" s="51" t="s">
        <v>154</v>
      </c>
      <c r="H1790" s="67">
        <f t="shared" ref="H1790" si="347">H1792/2</f>
        <v>65</v>
      </c>
      <c r="I1790" s="337"/>
      <c r="J1790" s="348"/>
    </row>
    <row r="1791" spans="1:10" x14ac:dyDescent="0.25">
      <c r="A1791" s="334"/>
      <c r="B1791" s="337"/>
      <c r="C1791" s="337"/>
      <c r="D1791" s="337"/>
      <c r="E1791" s="285"/>
      <c r="F1791" s="285"/>
      <c r="G1791" s="7" t="s">
        <v>153</v>
      </c>
      <c r="H1791" s="68" t="e">
        <f>NA()</f>
        <v>#N/A</v>
      </c>
      <c r="I1791" s="337"/>
      <c r="J1791" s="348"/>
    </row>
    <row r="1792" spans="1:10" x14ac:dyDescent="0.25">
      <c r="A1792" s="334"/>
      <c r="B1792" s="337"/>
      <c r="C1792" s="337"/>
      <c r="D1792" s="337"/>
      <c r="E1792" s="285"/>
      <c r="F1792" s="285"/>
      <c r="G1792" s="108" t="s">
        <v>40</v>
      </c>
      <c r="H1792" s="68">
        <v>130</v>
      </c>
      <c r="I1792" s="337"/>
      <c r="J1792" s="348"/>
    </row>
    <row r="1793" spans="1:10" x14ac:dyDescent="0.25">
      <c r="A1793" s="334"/>
      <c r="B1793" s="337"/>
      <c r="C1793" s="337"/>
      <c r="D1793" s="337"/>
      <c r="E1793" s="285"/>
      <c r="F1793" s="285"/>
      <c r="G1793" s="108" t="s">
        <v>39</v>
      </c>
      <c r="H1793" s="68">
        <f>H1792+60</f>
        <v>190</v>
      </c>
      <c r="I1793" s="337"/>
      <c r="J1793" s="348"/>
    </row>
    <row r="1794" spans="1:10" ht="15.75" thickBot="1" x14ac:dyDescent="0.3">
      <c r="A1794" s="334"/>
      <c r="B1794" s="337"/>
      <c r="C1794" s="337"/>
      <c r="D1794" s="441"/>
      <c r="E1794" s="370"/>
      <c r="F1794" s="370"/>
      <c r="G1794" s="111" t="s">
        <v>41</v>
      </c>
      <c r="H1794" s="69" t="e">
        <f>NA()</f>
        <v>#N/A</v>
      </c>
      <c r="I1794" s="337"/>
      <c r="J1794" s="348"/>
    </row>
    <row r="1795" spans="1:10" x14ac:dyDescent="0.25">
      <c r="A1795" s="334"/>
      <c r="B1795" s="337"/>
      <c r="C1795" s="337"/>
      <c r="D1795" s="440" t="s">
        <v>343</v>
      </c>
      <c r="E1795" s="298">
        <v>43040</v>
      </c>
      <c r="F1795" s="298">
        <v>43090</v>
      </c>
      <c r="G1795" s="51" t="s">
        <v>154</v>
      </c>
      <c r="H1795" s="67">
        <f t="shared" ref="H1795" si="348">H1797/2</f>
        <v>67.5</v>
      </c>
      <c r="I1795" s="337"/>
      <c r="J1795" s="348"/>
    </row>
    <row r="1796" spans="1:10" x14ac:dyDescent="0.25">
      <c r="A1796" s="334"/>
      <c r="B1796" s="337"/>
      <c r="C1796" s="337"/>
      <c r="D1796" s="337"/>
      <c r="E1796" s="285"/>
      <c r="F1796" s="285"/>
      <c r="G1796" s="7" t="s">
        <v>153</v>
      </c>
      <c r="H1796" s="68" t="e">
        <f>NA()</f>
        <v>#N/A</v>
      </c>
      <c r="I1796" s="337"/>
      <c r="J1796" s="348"/>
    </row>
    <row r="1797" spans="1:10" x14ac:dyDescent="0.25">
      <c r="A1797" s="334"/>
      <c r="B1797" s="337"/>
      <c r="C1797" s="337"/>
      <c r="D1797" s="337"/>
      <c r="E1797" s="285"/>
      <c r="F1797" s="285"/>
      <c r="G1797" s="108" t="s">
        <v>40</v>
      </c>
      <c r="H1797" s="68">
        <v>135</v>
      </c>
      <c r="I1797" s="337"/>
      <c r="J1797" s="348"/>
    </row>
    <row r="1798" spans="1:10" x14ac:dyDescent="0.25">
      <c r="A1798" s="334"/>
      <c r="B1798" s="337"/>
      <c r="C1798" s="337"/>
      <c r="D1798" s="337"/>
      <c r="E1798" s="285"/>
      <c r="F1798" s="285"/>
      <c r="G1798" s="108" t="s">
        <v>39</v>
      </c>
      <c r="H1798" s="68">
        <f>H1797+65</f>
        <v>200</v>
      </c>
      <c r="I1798" s="337"/>
      <c r="J1798" s="348"/>
    </row>
    <row r="1799" spans="1:10" ht="15.75" thickBot="1" x14ac:dyDescent="0.3">
      <c r="A1799" s="334"/>
      <c r="B1799" s="337"/>
      <c r="C1799" s="337"/>
      <c r="D1799" s="337"/>
      <c r="E1799" s="370"/>
      <c r="F1799" s="370"/>
      <c r="G1799" s="111" t="s">
        <v>41</v>
      </c>
      <c r="H1799" s="69" t="e">
        <f>NA()</f>
        <v>#N/A</v>
      </c>
      <c r="I1799" s="337"/>
      <c r="J1799" s="348"/>
    </row>
    <row r="1800" spans="1:10" x14ac:dyDescent="0.25">
      <c r="A1800" s="334"/>
      <c r="B1800" s="337"/>
      <c r="C1800" s="337"/>
      <c r="D1800" s="337"/>
      <c r="E1800" s="295">
        <f>F1795+1</f>
        <v>43091</v>
      </c>
      <c r="F1800" s="295">
        <v>43103</v>
      </c>
      <c r="G1800" s="51" t="s">
        <v>154</v>
      </c>
      <c r="H1800" s="67">
        <f t="shared" ref="H1800" si="349">H1802/2</f>
        <v>92.5</v>
      </c>
      <c r="I1800" s="337"/>
      <c r="J1800" s="348"/>
    </row>
    <row r="1801" spans="1:10" x14ac:dyDescent="0.25">
      <c r="A1801" s="334"/>
      <c r="B1801" s="337"/>
      <c r="C1801" s="337"/>
      <c r="D1801" s="337"/>
      <c r="E1801" s="285"/>
      <c r="F1801" s="285"/>
      <c r="G1801" s="7" t="s">
        <v>153</v>
      </c>
      <c r="H1801" s="68" t="e">
        <f>NA()</f>
        <v>#N/A</v>
      </c>
      <c r="I1801" s="337"/>
      <c r="J1801" s="348"/>
    </row>
    <row r="1802" spans="1:10" x14ac:dyDescent="0.25">
      <c r="A1802" s="334"/>
      <c r="B1802" s="337"/>
      <c r="C1802" s="337"/>
      <c r="D1802" s="337"/>
      <c r="E1802" s="285"/>
      <c r="F1802" s="285"/>
      <c r="G1802" s="108" t="s">
        <v>40</v>
      </c>
      <c r="H1802" s="68">
        <v>185</v>
      </c>
      <c r="I1802" s="337"/>
      <c r="J1802" s="348"/>
    </row>
    <row r="1803" spans="1:10" x14ac:dyDescent="0.25">
      <c r="A1803" s="334"/>
      <c r="B1803" s="337"/>
      <c r="C1803" s="337"/>
      <c r="D1803" s="337"/>
      <c r="E1803" s="285"/>
      <c r="F1803" s="285"/>
      <c r="G1803" s="108" t="s">
        <v>39</v>
      </c>
      <c r="H1803" s="68">
        <f>H1802+65</f>
        <v>250</v>
      </c>
      <c r="I1803" s="337"/>
      <c r="J1803" s="348"/>
    </row>
    <row r="1804" spans="1:10" ht="15.75" thickBot="1" x14ac:dyDescent="0.3">
      <c r="A1804" s="334"/>
      <c r="B1804" s="337"/>
      <c r="C1804" s="337"/>
      <c r="D1804" s="337"/>
      <c r="E1804" s="370"/>
      <c r="F1804" s="370"/>
      <c r="G1804" s="111" t="s">
        <v>41</v>
      </c>
      <c r="H1804" s="69" t="e">
        <f>NA()</f>
        <v>#N/A</v>
      </c>
      <c r="I1804" s="337"/>
      <c r="J1804" s="348"/>
    </row>
    <row r="1805" spans="1:10" x14ac:dyDescent="0.25">
      <c r="A1805" s="334"/>
      <c r="B1805" s="337"/>
      <c r="C1805" s="337"/>
      <c r="D1805" s="337"/>
      <c r="E1805" s="295">
        <f>F1800+1</f>
        <v>43104</v>
      </c>
      <c r="F1805" s="295">
        <v>43131</v>
      </c>
      <c r="G1805" s="51" t="s">
        <v>154</v>
      </c>
      <c r="H1805" s="67">
        <f t="shared" ref="H1805" si="350">H1807/2</f>
        <v>80</v>
      </c>
      <c r="I1805" s="337"/>
      <c r="J1805" s="348"/>
    </row>
    <row r="1806" spans="1:10" x14ac:dyDescent="0.25">
      <c r="A1806" s="334"/>
      <c r="B1806" s="337"/>
      <c r="C1806" s="337"/>
      <c r="D1806" s="337"/>
      <c r="E1806" s="285"/>
      <c r="F1806" s="285"/>
      <c r="G1806" s="7" t="s">
        <v>153</v>
      </c>
      <c r="H1806" s="68" t="e">
        <f>NA()</f>
        <v>#N/A</v>
      </c>
      <c r="I1806" s="337"/>
      <c r="J1806" s="348"/>
    </row>
    <row r="1807" spans="1:10" x14ac:dyDescent="0.25">
      <c r="A1807" s="334"/>
      <c r="B1807" s="337"/>
      <c r="C1807" s="337"/>
      <c r="D1807" s="337"/>
      <c r="E1807" s="285"/>
      <c r="F1807" s="285"/>
      <c r="G1807" s="108" t="s">
        <v>40</v>
      </c>
      <c r="H1807" s="68">
        <v>160</v>
      </c>
      <c r="I1807" s="337"/>
      <c r="J1807" s="348"/>
    </row>
    <row r="1808" spans="1:10" x14ac:dyDescent="0.25">
      <c r="A1808" s="334"/>
      <c r="B1808" s="337"/>
      <c r="C1808" s="337"/>
      <c r="D1808" s="337"/>
      <c r="E1808" s="285"/>
      <c r="F1808" s="285"/>
      <c r="G1808" s="108" t="s">
        <v>39</v>
      </c>
      <c r="H1808" s="68">
        <f>H1807+65</f>
        <v>225</v>
      </c>
      <c r="I1808" s="337"/>
      <c r="J1808" s="348"/>
    </row>
    <row r="1809" spans="1:10" ht="15.75" thickBot="1" x14ac:dyDescent="0.3">
      <c r="A1809" s="334"/>
      <c r="B1809" s="337"/>
      <c r="C1809" s="337"/>
      <c r="D1809" s="337"/>
      <c r="E1809" s="370"/>
      <c r="F1809" s="370"/>
      <c r="G1809" s="111" t="s">
        <v>41</v>
      </c>
      <c r="H1809" s="69" t="e">
        <f>NA()</f>
        <v>#N/A</v>
      </c>
      <c r="I1809" s="337"/>
      <c r="J1809" s="348"/>
    </row>
    <row r="1810" spans="1:10" x14ac:dyDescent="0.25">
      <c r="A1810" s="334"/>
      <c r="B1810" s="337"/>
      <c r="C1810" s="337"/>
      <c r="D1810" s="337"/>
      <c r="E1810" s="295">
        <f>F1805+1</f>
        <v>43132</v>
      </c>
      <c r="F1810" s="295">
        <v>43190</v>
      </c>
      <c r="G1810" s="51" t="s">
        <v>154</v>
      </c>
      <c r="H1810" s="67">
        <f t="shared" ref="H1810" si="351">H1812/2</f>
        <v>85</v>
      </c>
      <c r="I1810" s="337"/>
      <c r="J1810" s="348"/>
    </row>
    <row r="1811" spans="1:10" x14ac:dyDescent="0.25">
      <c r="A1811" s="334"/>
      <c r="B1811" s="337"/>
      <c r="C1811" s="337"/>
      <c r="D1811" s="337"/>
      <c r="E1811" s="285"/>
      <c r="F1811" s="285"/>
      <c r="G1811" s="7" t="s">
        <v>153</v>
      </c>
      <c r="H1811" s="68" t="e">
        <f>NA()</f>
        <v>#N/A</v>
      </c>
      <c r="I1811" s="337"/>
      <c r="J1811" s="348"/>
    </row>
    <row r="1812" spans="1:10" x14ac:dyDescent="0.25">
      <c r="A1812" s="334"/>
      <c r="B1812" s="337"/>
      <c r="C1812" s="337"/>
      <c r="D1812" s="337"/>
      <c r="E1812" s="285"/>
      <c r="F1812" s="285"/>
      <c r="G1812" s="108" t="s">
        <v>40</v>
      </c>
      <c r="H1812" s="68">
        <v>170</v>
      </c>
      <c r="I1812" s="337"/>
      <c r="J1812" s="348"/>
    </row>
    <row r="1813" spans="1:10" x14ac:dyDescent="0.25">
      <c r="A1813" s="334"/>
      <c r="B1813" s="337"/>
      <c r="C1813" s="337"/>
      <c r="D1813" s="337"/>
      <c r="E1813" s="285"/>
      <c r="F1813" s="285"/>
      <c r="G1813" s="108" t="s">
        <v>39</v>
      </c>
      <c r="H1813" s="68">
        <f>H1812+65</f>
        <v>235</v>
      </c>
      <c r="I1813" s="337"/>
      <c r="J1813" s="348"/>
    </row>
    <row r="1814" spans="1:10" ht="15.75" thickBot="1" x14ac:dyDescent="0.3">
      <c r="A1814" s="334"/>
      <c r="B1814" s="337"/>
      <c r="C1814" s="337"/>
      <c r="D1814" s="337"/>
      <c r="E1814" s="370"/>
      <c r="F1814" s="370"/>
      <c r="G1814" s="111" t="s">
        <v>41</v>
      </c>
      <c r="H1814" s="69" t="e">
        <f>NA()</f>
        <v>#N/A</v>
      </c>
      <c r="I1814" s="337"/>
      <c r="J1814" s="348"/>
    </row>
    <row r="1815" spans="1:10" ht="15" customHeight="1" x14ac:dyDescent="0.25">
      <c r="A1815" s="334"/>
      <c r="B1815" s="337"/>
      <c r="C1815" s="337"/>
      <c r="D1815" s="337"/>
      <c r="E1815" s="295">
        <f>F1810+1</f>
        <v>43191</v>
      </c>
      <c r="F1815" s="295">
        <v>43220</v>
      </c>
      <c r="G1815" s="51" t="s">
        <v>154</v>
      </c>
      <c r="H1815" s="67">
        <f t="shared" ref="H1815" si="352">H1817/2</f>
        <v>72.5</v>
      </c>
      <c r="I1815" s="337"/>
      <c r="J1815" s="348"/>
    </row>
    <row r="1816" spans="1:10" x14ac:dyDescent="0.25">
      <c r="A1816" s="334"/>
      <c r="B1816" s="337"/>
      <c r="C1816" s="337"/>
      <c r="D1816" s="337"/>
      <c r="E1816" s="285"/>
      <c r="F1816" s="285"/>
      <c r="G1816" s="7" t="s">
        <v>153</v>
      </c>
      <c r="H1816" s="68" t="e">
        <f>NA()</f>
        <v>#N/A</v>
      </c>
      <c r="I1816" s="337"/>
      <c r="J1816" s="348"/>
    </row>
    <row r="1817" spans="1:10" x14ac:dyDescent="0.25">
      <c r="A1817" s="334"/>
      <c r="B1817" s="337"/>
      <c r="C1817" s="337"/>
      <c r="D1817" s="337"/>
      <c r="E1817" s="285"/>
      <c r="F1817" s="285"/>
      <c r="G1817" s="108" t="s">
        <v>40</v>
      </c>
      <c r="H1817" s="68">
        <v>145</v>
      </c>
      <c r="I1817" s="337"/>
      <c r="J1817" s="348"/>
    </row>
    <row r="1818" spans="1:10" x14ac:dyDescent="0.25">
      <c r="A1818" s="334"/>
      <c r="B1818" s="337"/>
      <c r="C1818" s="337"/>
      <c r="D1818" s="337"/>
      <c r="E1818" s="285"/>
      <c r="F1818" s="285"/>
      <c r="G1818" s="108" t="s">
        <v>39</v>
      </c>
      <c r="H1818" s="68">
        <f>H1817+65</f>
        <v>210</v>
      </c>
      <c r="I1818" s="337"/>
      <c r="J1818" s="348"/>
    </row>
    <row r="1819" spans="1:10" ht="15.75" thickBot="1" x14ac:dyDescent="0.3">
      <c r="A1819" s="334"/>
      <c r="B1819" s="337"/>
      <c r="C1819" s="337"/>
      <c r="D1819" s="441"/>
      <c r="E1819" s="370"/>
      <c r="F1819" s="370"/>
      <c r="G1819" s="111" t="s">
        <v>41</v>
      </c>
      <c r="H1819" s="69" t="e">
        <f>NA()</f>
        <v>#N/A</v>
      </c>
      <c r="I1819" s="337"/>
      <c r="J1819" s="348"/>
    </row>
    <row r="1820" spans="1:10" x14ac:dyDescent="0.25">
      <c r="A1820" s="334"/>
      <c r="B1820" s="337"/>
      <c r="C1820" s="337"/>
      <c r="D1820" s="440" t="s">
        <v>339</v>
      </c>
      <c r="E1820" s="298">
        <v>43040</v>
      </c>
      <c r="F1820" s="298">
        <v>43090</v>
      </c>
      <c r="G1820" s="51" t="s">
        <v>154</v>
      </c>
      <c r="H1820" s="67">
        <f t="shared" ref="H1820" si="353">H1822/2</f>
        <v>72.5</v>
      </c>
      <c r="I1820" s="337"/>
      <c r="J1820" s="348"/>
    </row>
    <row r="1821" spans="1:10" x14ac:dyDescent="0.25">
      <c r="A1821" s="334"/>
      <c r="B1821" s="337"/>
      <c r="C1821" s="337"/>
      <c r="D1821" s="337"/>
      <c r="E1821" s="285"/>
      <c r="F1821" s="285"/>
      <c r="G1821" s="7" t="s">
        <v>153</v>
      </c>
      <c r="H1821" s="68" t="e">
        <f>NA()</f>
        <v>#N/A</v>
      </c>
      <c r="I1821" s="337"/>
      <c r="J1821" s="348"/>
    </row>
    <row r="1822" spans="1:10" x14ac:dyDescent="0.25">
      <c r="A1822" s="334"/>
      <c r="B1822" s="337"/>
      <c r="C1822" s="337"/>
      <c r="D1822" s="337"/>
      <c r="E1822" s="285"/>
      <c r="F1822" s="285"/>
      <c r="G1822" s="108" t="s">
        <v>40</v>
      </c>
      <c r="H1822" s="68">
        <v>145</v>
      </c>
      <c r="I1822" s="337"/>
      <c r="J1822" s="348"/>
    </row>
    <row r="1823" spans="1:10" x14ac:dyDescent="0.25">
      <c r="A1823" s="334"/>
      <c r="B1823" s="337"/>
      <c r="C1823" s="337"/>
      <c r="D1823" s="337"/>
      <c r="E1823" s="285"/>
      <c r="F1823" s="285"/>
      <c r="G1823" s="108" t="s">
        <v>39</v>
      </c>
      <c r="H1823" s="68">
        <f>H1822+65</f>
        <v>210</v>
      </c>
      <c r="I1823" s="337"/>
      <c r="J1823" s="348"/>
    </row>
    <row r="1824" spans="1:10" ht="15.75" thickBot="1" x14ac:dyDescent="0.3">
      <c r="A1824" s="334"/>
      <c r="B1824" s="337"/>
      <c r="C1824" s="337"/>
      <c r="D1824" s="337"/>
      <c r="E1824" s="370"/>
      <c r="F1824" s="370"/>
      <c r="G1824" s="111" t="s">
        <v>41</v>
      </c>
      <c r="H1824" s="69" t="e">
        <f>NA()</f>
        <v>#N/A</v>
      </c>
      <c r="I1824" s="337"/>
      <c r="J1824" s="348"/>
    </row>
    <row r="1825" spans="1:10" x14ac:dyDescent="0.25">
      <c r="A1825" s="334"/>
      <c r="B1825" s="337"/>
      <c r="C1825" s="337"/>
      <c r="D1825" s="337"/>
      <c r="E1825" s="295">
        <f>F1820+1</f>
        <v>43091</v>
      </c>
      <c r="F1825" s="295">
        <v>43103</v>
      </c>
      <c r="G1825" s="51" t="s">
        <v>154</v>
      </c>
      <c r="H1825" s="67">
        <f t="shared" ref="H1825" si="354">H1827/2</f>
        <v>97.5</v>
      </c>
      <c r="I1825" s="337"/>
      <c r="J1825" s="348"/>
    </row>
    <row r="1826" spans="1:10" x14ac:dyDescent="0.25">
      <c r="A1826" s="334"/>
      <c r="B1826" s="337"/>
      <c r="C1826" s="337"/>
      <c r="D1826" s="337"/>
      <c r="E1826" s="285"/>
      <c r="F1826" s="285"/>
      <c r="G1826" s="7" t="s">
        <v>153</v>
      </c>
      <c r="H1826" s="68" t="e">
        <f>NA()</f>
        <v>#N/A</v>
      </c>
      <c r="I1826" s="337"/>
      <c r="J1826" s="348"/>
    </row>
    <row r="1827" spans="1:10" x14ac:dyDescent="0.25">
      <c r="A1827" s="334"/>
      <c r="B1827" s="337"/>
      <c r="C1827" s="337"/>
      <c r="D1827" s="337"/>
      <c r="E1827" s="285"/>
      <c r="F1827" s="285"/>
      <c r="G1827" s="108" t="s">
        <v>40</v>
      </c>
      <c r="H1827" s="68">
        <v>195</v>
      </c>
      <c r="I1827" s="337"/>
      <c r="J1827" s="348"/>
    </row>
    <row r="1828" spans="1:10" x14ac:dyDescent="0.25">
      <c r="A1828" s="334"/>
      <c r="B1828" s="337"/>
      <c r="C1828" s="337"/>
      <c r="D1828" s="337"/>
      <c r="E1828" s="285"/>
      <c r="F1828" s="285"/>
      <c r="G1828" s="108" t="s">
        <v>39</v>
      </c>
      <c r="H1828" s="68">
        <f>H1827+65</f>
        <v>260</v>
      </c>
      <c r="I1828" s="337"/>
      <c r="J1828" s="348"/>
    </row>
    <row r="1829" spans="1:10" ht="15.75" thickBot="1" x14ac:dyDescent="0.3">
      <c r="A1829" s="334"/>
      <c r="B1829" s="337"/>
      <c r="C1829" s="337"/>
      <c r="D1829" s="337"/>
      <c r="E1829" s="370"/>
      <c r="F1829" s="370"/>
      <c r="G1829" s="111" t="s">
        <v>41</v>
      </c>
      <c r="H1829" s="69" t="e">
        <f>NA()</f>
        <v>#N/A</v>
      </c>
      <c r="I1829" s="337"/>
      <c r="J1829" s="348"/>
    </row>
    <row r="1830" spans="1:10" x14ac:dyDescent="0.25">
      <c r="A1830" s="334"/>
      <c r="B1830" s="337"/>
      <c r="C1830" s="337"/>
      <c r="D1830" s="337"/>
      <c r="E1830" s="295">
        <f>F1825+1</f>
        <v>43104</v>
      </c>
      <c r="F1830" s="295">
        <v>43131</v>
      </c>
      <c r="G1830" s="51" t="s">
        <v>154</v>
      </c>
      <c r="H1830" s="67">
        <f t="shared" ref="H1830" si="355">H1832/2</f>
        <v>85</v>
      </c>
      <c r="I1830" s="337"/>
      <c r="J1830" s="348"/>
    </row>
    <row r="1831" spans="1:10" x14ac:dyDescent="0.25">
      <c r="A1831" s="334"/>
      <c r="B1831" s="337"/>
      <c r="C1831" s="337"/>
      <c r="D1831" s="337"/>
      <c r="E1831" s="285"/>
      <c r="F1831" s="285"/>
      <c r="G1831" s="7" t="s">
        <v>153</v>
      </c>
      <c r="H1831" s="68" t="e">
        <f>NA()</f>
        <v>#N/A</v>
      </c>
      <c r="I1831" s="337"/>
      <c r="J1831" s="348"/>
    </row>
    <row r="1832" spans="1:10" x14ac:dyDescent="0.25">
      <c r="A1832" s="334"/>
      <c r="B1832" s="337"/>
      <c r="C1832" s="337"/>
      <c r="D1832" s="337"/>
      <c r="E1832" s="285"/>
      <c r="F1832" s="285"/>
      <c r="G1832" s="108" t="s">
        <v>40</v>
      </c>
      <c r="H1832" s="68">
        <v>170</v>
      </c>
      <c r="I1832" s="337"/>
      <c r="J1832" s="348"/>
    </row>
    <row r="1833" spans="1:10" x14ac:dyDescent="0.25">
      <c r="A1833" s="334"/>
      <c r="B1833" s="337"/>
      <c r="C1833" s="337"/>
      <c r="D1833" s="337"/>
      <c r="E1833" s="285"/>
      <c r="F1833" s="285"/>
      <c r="G1833" s="108" t="s">
        <v>39</v>
      </c>
      <c r="H1833" s="68">
        <f>H1832+65</f>
        <v>235</v>
      </c>
      <c r="I1833" s="337"/>
      <c r="J1833" s="348"/>
    </row>
    <row r="1834" spans="1:10" ht="15.75" thickBot="1" x14ac:dyDescent="0.3">
      <c r="A1834" s="334"/>
      <c r="B1834" s="337"/>
      <c r="C1834" s="337"/>
      <c r="D1834" s="337"/>
      <c r="E1834" s="370"/>
      <c r="F1834" s="370"/>
      <c r="G1834" s="111" t="s">
        <v>41</v>
      </c>
      <c r="H1834" s="69" t="e">
        <f>NA()</f>
        <v>#N/A</v>
      </c>
      <c r="I1834" s="337"/>
      <c r="J1834" s="348"/>
    </row>
    <row r="1835" spans="1:10" x14ac:dyDescent="0.25">
      <c r="A1835" s="334"/>
      <c r="B1835" s="337"/>
      <c r="C1835" s="337"/>
      <c r="D1835" s="337"/>
      <c r="E1835" s="295">
        <f>F1830+1</f>
        <v>43132</v>
      </c>
      <c r="F1835" s="295">
        <v>43190</v>
      </c>
      <c r="G1835" s="51" t="s">
        <v>154</v>
      </c>
      <c r="H1835" s="67">
        <f t="shared" ref="H1835" si="356">H1837/2</f>
        <v>90</v>
      </c>
      <c r="I1835" s="337"/>
      <c r="J1835" s="348"/>
    </row>
    <row r="1836" spans="1:10" x14ac:dyDescent="0.25">
      <c r="A1836" s="334"/>
      <c r="B1836" s="337"/>
      <c r="C1836" s="337"/>
      <c r="D1836" s="337"/>
      <c r="E1836" s="285"/>
      <c r="F1836" s="285"/>
      <c r="G1836" s="7" t="s">
        <v>153</v>
      </c>
      <c r="H1836" s="68" t="e">
        <f>NA()</f>
        <v>#N/A</v>
      </c>
      <c r="I1836" s="337"/>
      <c r="J1836" s="348"/>
    </row>
    <row r="1837" spans="1:10" x14ac:dyDescent="0.25">
      <c r="A1837" s="334"/>
      <c r="B1837" s="337"/>
      <c r="C1837" s="337"/>
      <c r="D1837" s="337"/>
      <c r="E1837" s="285"/>
      <c r="F1837" s="285"/>
      <c r="G1837" s="108" t="s">
        <v>40</v>
      </c>
      <c r="H1837" s="68">
        <v>180</v>
      </c>
      <c r="I1837" s="337"/>
      <c r="J1837" s="348"/>
    </row>
    <row r="1838" spans="1:10" x14ac:dyDescent="0.25">
      <c r="A1838" s="334"/>
      <c r="B1838" s="337"/>
      <c r="C1838" s="337"/>
      <c r="D1838" s="337"/>
      <c r="E1838" s="285"/>
      <c r="F1838" s="285"/>
      <c r="G1838" s="108" t="s">
        <v>39</v>
      </c>
      <c r="H1838" s="68">
        <f>H1837+65</f>
        <v>245</v>
      </c>
      <c r="I1838" s="337"/>
      <c r="J1838" s="348"/>
    </row>
    <row r="1839" spans="1:10" ht="15.75" thickBot="1" x14ac:dyDescent="0.3">
      <c r="A1839" s="334"/>
      <c r="B1839" s="337"/>
      <c r="C1839" s="337"/>
      <c r="D1839" s="337"/>
      <c r="E1839" s="370"/>
      <c r="F1839" s="370"/>
      <c r="G1839" s="111" t="s">
        <v>41</v>
      </c>
      <c r="H1839" s="69" t="e">
        <f>NA()</f>
        <v>#N/A</v>
      </c>
      <c r="I1839" s="337"/>
      <c r="J1839" s="348"/>
    </row>
    <row r="1840" spans="1:10" ht="15" customHeight="1" x14ac:dyDescent="0.25">
      <c r="A1840" s="334"/>
      <c r="B1840" s="337"/>
      <c r="C1840" s="337"/>
      <c r="D1840" s="337"/>
      <c r="E1840" s="295">
        <f>F1835+1</f>
        <v>43191</v>
      </c>
      <c r="F1840" s="295">
        <v>43220</v>
      </c>
      <c r="G1840" s="51" t="s">
        <v>154</v>
      </c>
      <c r="H1840" s="67">
        <f t="shared" ref="H1840" si="357">H1842/2</f>
        <v>77.5</v>
      </c>
      <c r="I1840" s="337"/>
      <c r="J1840" s="348"/>
    </row>
    <row r="1841" spans="1:10" x14ac:dyDescent="0.25">
      <c r="A1841" s="334"/>
      <c r="B1841" s="337"/>
      <c r="C1841" s="337"/>
      <c r="D1841" s="337"/>
      <c r="E1841" s="285"/>
      <c r="F1841" s="285"/>
      <c r="G1841" s="7" t="s">
        <v>153</v>
      </c>
      <c r="H1841" s="68" t="e">
        <f>NA()</f>
        <v>#N/A</v>
      </c>
      <c r="I1841" s="337"/>
      <c r="J1841" s="348"/>
    </row>
    <row r="1842" spans="1:10" x14ac:dyDescent="0.25">
      <c r="A1842" s="334"/>
      <c r="B1842" s="337"/>
      <c r="C1842" s="337"/>
      <c r="D1842" s="337"/>
      <c r="E1842" s="285"/>
      <c r="F1842" s="285"/>
      <c r="G1842" s="108" t="s">
        <v>40</v>
      </c>
      <c r="H1842" s="68">
        <v>155</v>
      </c>
      <c r="I1842" s="337"/>
      <c r="J1842" s="348"/>
    </row>
    <row r="1843" spans="1:10" x14ac:dyDescent="0.25">
      <c r="A1843" s="334"/>
      <c r="B1843" s="337"/>
      <c r="C1843" s="337"/>
      <c r="D1843" s="337"/>
      <c r="E1843" s="285"/>
      <c r="F1843" s="285"/>
      <c r="G1843" s="108" t="s">
        <v>39</v>
      </c>
      <c r="H1843" s="68">
        <f>H1842+65</f>
        <v>220</v>
      </c>
      <c r="I1843" s="337"/>
      <c r="J1843" s="348"/>
    </row>
    <row r="1844" spans="1:10" ht="15.75" thickBot="1" x14ac:dyDescent="0.3">
      <c r="A1844" s="335"/>
      <c r="B1844" s="338"/>
      <c r="C1844" s="338"/>
      <c r="D1844" s="338"/>
      <c r="E1844" s="370"/>
      <c r="F1844" s="370"/>
      <c r="G1844" s="112" t="s">
        <v>41</v>
      </c>
      <c r="H1844" s="69" t="e">
        <f>NA()</f>
        <v>#N/A</v>
      </c>
      <c r="I1844" s="338"/>
      <c r="J1844" s="349"/>
    </row>
    <row r="1845" spans="1:10" x14ac:dyDescent="0.25">
      <c r="A1845" s="333" t="s">
        <v>273</v>
      </c>
      <c r="B1845" s="336" t="s">
        <v>37</v>
      </c>
      <c r="C1845" s="336" t="s">
        <v>157</v>
      </c>
      <c r="D1845" s="304" t="s">
        <v>364</v>
      </c>
      <c r="E1845" s="294">
        <v>43040</v>
      </c>
      <c r="F1845" s="294">
        <v>43090</v>
      </c>
      <c r="G1845" s="11" t="s">
        <v>154</v>
      </c>
      <c r="H1845" s="67">
        <f>H1847/2</f>
        <v>25</v>
      </c>
      <c r="I1845" s="299"/>
      <c r="J1845" s="347"/>
    </row>
    <row r="1846" spans="1:10" x14ac:dyDescent="0.25">
      <c r="A1846" s="334"/>
      <c r="B1846" s="337"/>
      <c r="C1846" s="337"/>
      <c r="D1846" s="305"/>
      <c r="E1846" s="285"/>
      <c r="F1846" s="285"/>
      <c r="G1846" s="7" t="s">
        <v>153</v>
      </c>
      <c r="H1846" s="68" t="e">
        <f>NA()</f>
        <v>#N/A</v>
      </c>
      <c r="I1846" s="300"/>
      <c r="J1846" s="348"/>
    </row>
    <row r="1847" spans="1:10" x14ac:dyDescent="0.25">
      <c r="A1847" s="334"/>
      <c r="B1847" s="337"/>
      <c r="C1847" s="337"/>
      <c r="D1847" s="305"/>
      <c r="E1847" s="285"/>
      <c r="F1847" s="285"/>
      <c r="G1847" s="137" t="s">
        <v>40</v>
      </c>
      <c r="H1847" s="68">
        <v>50</v>
      </c>
      <c r="I1847" s="300"/>
      <c r="J1847" s="348"/>
    </row>
    <row r="1848" spans="1:10" x14ac:dyDescent="0.25">
      <c r="A1848" s="334"/>
      <c r="B1848" s="337"/>
      <c r="C1848" s="337"/>
      <c r="D1848" s="305"/>
      <c r="E1848" s="285"/>
      <c r="F1848" s="285"/>
      <c r="G1848" s="137" t="s">
        <v>39</v>
      </c>
      <c r="H1848" s="68">
        <f>H1847+25</f>
        <v>75</v>
      </c>
      <c r="I1848" s="300"/>
      <c r="J1848" s="348"/>
    </row>
    <row r="1849" spans="1:10" ht="15.75" thickBot="1" x14ac:dyDescent="0.3">
      <c r="A1849" s="334"/>
      <c r="B1849" s="337"/>
      <c r="C1849" s="337"/>
      <c r="D1849" s="305"/>
      <c r="E1849" s="286"/>
      <c r="F1849" s="286"/>
      <c r="G1849" s="138" t="s">
        <v>41</v>
      </c>
      <c r="H1849" s="88">
        <f>H1847*0.95</f>
        <v>47.5</v>
      </c>
      <c r="I1849" s="300"/>
      <c r="J1849" s="348"/>
    </row>
    <row r="1850" spans="1:10" x14ac:dyDescent="0.25">
      <c r="A1850" s="334"/>
      <c r="B1850" s="337"/>
      <c r="C1850" s="337"/>
      <c r="D1850" s="305"/>
      <c r="E1850" s="294">
        <f>F1845+1</f>
        <v>43091</v>
      </c>
      <c r="F1850" s="294">
        <v>43102</v>
      </c>
      <c r="G1850" s="11" t="s">
        <v>154</v>
      </c>
      <c r="H1850" s="67">
        <f t="shared" ref="H1850" si="358">H1852/2</f>
        <v>48</v>
      </c>
      <c r="I1850" s="300"/>
      <c r="J1850" s="348"/>
    </row>
    <row r="1851" spans="1:10" x14ac:dyDescent="0.25">
      <c r="A1851" s="334"/>
      <c r="B1851" s="337"/>
      <c r="C1851" s="337"/>
      <c r="D1851" s="305"/>
      <c r="E1851" s="285"/>
      <c r="F1851" s="285"/>
      <c r="G1851" s="7" t="s">
        <v>153</v>
      </c>
      <c r="H1851" s="68" t="e">
        <f>NA()</f>
        <v>#N/A</v>
      </c>
      <c r="I1851" s="300"/>
      <c r="J1851" s="348"/>
    </row>
    <row r="1852" spans="1:10" x14ac:dyDescent="0.25">
      <c r="A1852" s="334"/>
      <c r="B1852" s="337"/>
      <c r="C1852" s="337"/>
      <c r="D1852" s="305"/>
      <c r="E1852" s="285"/>
      <c r="F1852" s="285"/>
      <c r="G1852" s="137" t="s">
        <v>40</v>
      </c>
      <c r="H1852" s="68">
        <v>96</v>
      </c>
      <c r="I1852" s="300"/>
      <c r="J1852" s="348"/>
    </row>
    <row r="1853" spans="1:10" x14ac:dyDescent="0.25">
      <c r="A1853" s="334"/>
      <c r="B1853" s="337"/>
      <c r="C1853" s="337"/>
      <c r="D1853" s="305"/>
      <c r="E1853" s="285"/>
      <c r="F1853" s="285"/>
      <c r="G1853" s="137" t="s">
        <v>39</v>
      </c>
      <c r="H1853" s="68">
        <f t="shared" ref="H1853" si="359">H1852+25</f>
        <v>121</v>
      </c>
      <c r="I1853" s="300"/>
      <c r="J1853" s="348"/>
    </row>
    <row r="1854" spans="1:10" ht="15.75" thickBot="1" x14ac:dyDescent="0.3">
      <c r="A1854" s="334"/>
      <c r="B1854" s="337"/>
      <c r="C1854" s="337"/>
      <c r="D1854" s="305"/>
      <c r="E1854" s="286"/>
      <c r="F1854" s="286"/>
      <c r="G1854" s="138" t="s">
        <v>41</v>
      </c>
      <c r="H1854" s="88">
        <f t="shared" ref="H1854" si="360">H1852*0.95</f>
        <v>91.199999999999989</v>
      </c>
      <c r="I1854" s="300"/>
      <c r="J1854" s="348"/>
    </row>
    <row r="1855" spans="1:10" x14ac:dyDescent="0.25">
      <c r="A1855" s="334"/>
      <c r="B1855" s="337"/>
      <c r="C1855" s="337"/>
      <c r="D1855" s="305"/>
      <c r="E1855" s="294">
        <f>F1850+1</f>
        <v>43103</v>
      </c>
      <c r="F1855" s="294">
        <v>43131</v>
      </c>
      <c r="G1855" s="11" t="s">
        <v>154</v>
      </c>
      <c r="H1855" s="67">
        <f t="shared" ref="H1855" si="361">H1857/2</f>
        <v>31</v>
      </c>
      <c r="I1855" s="300"/>
      <c r="J1855" s="348"/>
    </row>
    <row r="1856" spans="1:10" x14ac:dyDescent="0.25">
      <c r="A1856" s="334"/>
      <c r="B1856" s="337"/>
      <c r="C1856" s="337"/>
      <c r="D1856" s="305"/>
      <c r="E1856" s="285"/>
      <c r="F1856" s="285"/>
      <c r="G1856" s="7" t="s">
        <v>153</v>
      </c>
      <c r="H1856" s="68" t="e">
        <f>NA()</f>
        <v>#N/A</v>
      </c>
      <c r="I1856" s="300"/>
      <c r="J1856" s="348"/>
    </row>
    <row r="1857" spans="1:10" x14ac:dyDescent="0.25">
      <c r="A1857" s="334"/>
      <c r="B1857" s="337"/>
      <c r="C1857" s="337"/>
      <c r="D1857" s="305"/>
      <c r="E1857" s="285"/>
      <c r="F1857" s="285"/>
      <c r="G1857" s="137" t="s">
        <v>40</v>
      </c>
      <c r="H1857" s="68">
        <v>62</v>
      </c>
      <c r="I1857" s="300"/>
      <c r="J1857" s="348"/>
    </row>
    <row r="1858" spans="1:10" x14ac:dyDescent="0.25">
      <c r="A1858" s="334"/>
      <c r="B1858" s="337"/>
      <c r="C1858" s="337"/>
      <c r="D1858" s="305"/>
      <c r="E1858" s="285"/>
      <c r="F1858" s="285"/>
      <c r="G1858" s="137" t="s">
        <v>39</v>
      </c>
      <c r="H1858" s="68">
        <f t="shared" ref="H1858" si="362">H1857+25</f>
        <v>87</v>
      </c>
      <c r="I1858" s="300"/>
      <c r="J1858" s="348"/>
    </row>
    <row r="1859" spans="1:10" ht="15.75" thickBot="1" x14ac:dyDescent="0.3">
      <c r="A1859" s="334"/>
      <c r="B1859" s="337"/>
      <c r="C1859" s="337"/>
      <c r="D1859" s="305"/>
      <c r="E1859" s="286"/>
      <c r="F1859" s="286"/>
      <c r="G1859" s="138" t="s">
        <v>41</v>
      </c>
      <c r="H1859" s="88">
        <f t="shared" ref="H1859" si="363">H1857*0.95</f>
        <v>58.9</v>
      </c>
      <c r="I1859" s="300"/>
      <c r="J1859" s="348"/>
    </row>
    <row r="1860" spans="1:10" x14ac:dyDescent="0.25">
      <c r="A1860" s="334"/>
      <c r="B1860" s="337"/>
      <c r="C1860" s="337"/>
      <c r="D1860" s="305"/>
      <c r="E1860" s="294">
        <f>F1855+1</f>
        <v>43132</v>
      </c>
      <c r="F1860" s="294">
        <v>43190</v>
      </c>
      <c r="G1860" s="11" t="s">
        <v>154</v>
      </c>
      <c r="H1860" s="67">
        <f t="shared" ref="H1860" si="364">H1862/2</f>
        <v>34.5</v>
      </c>
      <c r="I1860" s="300"/>
      <c r="J1860" s="348"/>
    </row>
    <row r="1861" spans="1:10" x14ac:dyDescent="0.25">
      <c r="A1861" s="334"/>
      <c r="B1861" s="337"/>
      <c r="C1861" s="337"/>
      <c r="D1861" s="305"/>
      <c r="E1861" s="285"/>
      <c r="F1861" s="285"/>
      <c r="G1861" s="7" t="s">
        <v>153</v>
      </c>
      <c r="H1861" s="68" t="e">
        <f>NA()</f>
        <v>#N/A</v>
      </c>
      <c r="I1861" s="300"/>
      <c r="J1861" s="348"/>
    </row>
    <row r="1862" spans="1:10" x14ac:dyDescent="0.25">
      <c r="A1862" s="334"/>
      <c r="B1862" s="337"/>
      <c r="C1862" s="337"/>
      <c r="D1862" s="305"/>
      <c r="E1862" s="285"/>
      <c r="F1862" s="285"/>
      <c r="G1862" s="137" t="s">
        <v>40</v>
      </c>
      <c r="H1862" s="68">
        <v>69</v>
      </c>
      <c r="I1862" s="300"/>
      <c r="J1862" s="348"/>
    </row>
    <row r="1863" spans="1:10" x14ac:dyDescent="0.25">
      <c r="A1863" s="334"/>
      <c r="B1863" s="337"/>
      <c r="C1863" s="337"/>
      <c r="D1863" s="305"/>
      <c r="E1863" s="285"/>
      <c r="F1863" s="285"/>
      <c r="G1863" s="137" t="s">
        <v>39</v>
      </c>
      <c r="H1863" s="68">
        <f t="shared" ref="H1863" si="365">H1862+25</f>
        <v>94</v>
      </c>
      <c r="I1863" s="300"/>
      <c r="J1863" s="348"/>
    </row>
    <row r="1864" spans="1:10" ht="15.75" thickBot="1" x14ac:dyDescent="0.3">
      <c r="A1864" s="334"/>
      <c r="B1864" s="337"/>
      <c r="C1864" s="337"/>
      <c r="D1864" s="305"/>
      <c r="E1864" s="286"/>
      <c r="F1864" s="286"/>
      <c r="G1864" s="138" t="s">
        <v>41</v>
      </c>
      <c r="H1864" s="88">
        <f t="shared" ref="H1864" si="366">H1862*0.95</f>
        <v>65.55</v>
      </c>
      <c r="I1864" s="300"/>
      <c r="J1864" s="348"/>
    </row>
    <row r="1865" spans="1:10" x14ac:dyDescent="0.25">
      <c r="A1865" s="334"/>
      <c r="B1865" s="337"/>
      <c r="C1865" s="337"/>
      <c r="D1865" s="305"/>
      <c r="E1865" s="284">
        <f>F1860+1</f>
        <v>43191</v>
      </c>
      <c r="F1865" s="284">
        <v>43220</v>
      </c>
      <c r="G1865" s="51" t="s">
        <v>154</v>
      </c>
      <c r="H1865" s="67">
        <f t="shared" ref="H1865" si="367">H1867/2</f>
        <v>27.5</v>
      </c>
      <c r="I1865" s="300"/>
      <c r="J1865" s="348"/>
    </row>
    <row r="1866" spans="1:10" x14ac:dyDescent="0.25">
      <c r="A1866" s="334"/>
      <c r="B1866" s="337"/>
      <c r="C1866" s="337"/>
      <c r="D1866" s="305"/>
      <c r="E1866" s="285"/>
      <c r="F1866" s="285"/>
      <c r="G1866" s="7" t="s">
        <v>153</v>
      </c>
      <c r="H1866" s="68" t="e">
        <f>NA()</f>
        <v>#N/A</v>
      </c>
      <c r="I1866" s="300"/>
      <c r="J1866" s="348"/>
    </row>
    <row r="1867" spans="1:10" x14ac:dyDescent="0.25">
      <c r="A1867" s="334"/>
      <c r="B1867" s="337"/>
      <c r="C1867" s="337"/>
      <c r="D1867" s="305"/>
      <c r="E1867" s="285"/>
      <c r="F1867" s="285"/>
      <c r="G1867" s="137" t="s">
        <v>40</v>
      </c>
      <c r="H1867" s="68">
        <v>55</v>
      </c>
      <c r="I1867" s="300"/>
      <c r="J1867" s="348"/>
    </row>
    <row r="1868" spans="1:10" x14ac:dyDescent="0.25">
      <c r="A1868" s="334"/>
      <c r="B1868" s="337"/>
      <c r="C1868" s="337"/>
      <c r="D1868" s="305"/>
      <c r="E1868" s="285"/>
      <c r="F1868" s="285"/>
      <c r="G1868" s="137" t="s">
        <v>39</v>
      </c>
      <c r="H1868" s="68">
        <f t="shared" ref="H1868" si="368">H1867+25</f>
        <v>80</v>
      </c>
      <c r="I1868" s="300"/>
      <c r="J1868" s="348"/>
    </row>
    <row r="1869" spans="1:10" ht="15.75" thickBot="1" x14ac:dyDescent="0.3">
      <c r="A1869" s="334"/>
      <c r="B1869" s="337"/>
      <c r="C1869" s="337"/>
      <c r="D1869" s="305"/>
      <c r="E1869" s="286"/>
      <c r="F1869" s="286"/>
      <c r="G1869" s="138" t="s">
        <v>41</v>
      </c>
      <c r="H1869" s="88">
        <f t="shared" ref="H1869" si="369">H1867*0.95</f>
        <v>52.25</v>
      </c>
      <c r="I1869" s="300"/>
      <c r="J1869" s="348"/>
    </row>
    <row r="1870" spans="1:10" x14ac:dyDescent="0.25">
      <c r="A1870" s="334"/>
      <c r="B1870" s="337"/>
      <c r="C1870" s="337"/>
      <c r="D1870" s="304" t="s">
        <v>363</v>
      </c>
      <c r="E1870" s="294">
        <v>43040</v>
      </c>
      <c r="F1870" s="294">
        <v>43090</v>
      </c>
      <c r="G1870" s="11" t="s">
        <v>154</v>
      </c>
      <c r="H1870" s="67">
        <f t="shared" ref="H1870" si="370">H1872/2</f>
        <v>45</v>
      </c>
      <c r="I1870" s="299"/>
      <c r="J1870" s="348"/>
    </row>
    <row r="1871" spans="1:10" x14ac:dyDescent="0.25">
      <c r="A1871" s="334"/>
      <c r="B1871" s="337"/>
      <c r="C1871" s="337"/>
      <c r="D1871" s="305"/>
      <c r="E1871" s="285"/>
      <c r="F1871" s="285"/>
      <c r="G1871" s="7" t="s">
        <v>153</v>
      </c>
      <c r="H1871" s="68" t="e">
        <f>NA()</f>
        <v>#N/A</v>
      </c>
      <c r="I1871" s="300"/>
      <c r="J1871" s="348"/>
    </row>
    <row r="1872" spans="1:10" x14ac:dyDescent="0.25">
      <c r="A1872" s="334"/>
      <c r="B1872" s="337"/>
      <c r="C1872" s="337"/>
      <c r="D1872" s="305"/>
      <c r="E1872" s="285"/>
      <c r="F1872" s="285"/>
      <c r="G1872" s="137" t="s">
        <v>40</v>
      </c>
      <c r="H1872" s="68">
        <v>90</v>
      </c>
      <c r="I1872" s="300"/>
      <c r="J1872" s="348"/>
    </row>
    <row r="1873" spans="1:10" x14ac:dyDescent="0.25">
      <c r="A1873" s="334"/>
      <c r="B1873" s="337"/>
      <c r="C1873" s="337"/>
      <c r="D1873" s="305"/>
      <c r="E1873" s="285"/>
      <c r="F1873" s="285"/>
      <c r="G1873" s="137" t="s">
        <v>39</v>
      </c>
      <c r="H1873" s="68">
        <f>H1872+40</f>
        <v>130</v>
      </c>
      <c r="I1873" s="300"/>
      <c r="J1873" s="348"/>
    </row>
    <row r="1874" spans="1:10" ht="15.75" thickBot="1" x14ac:dyDescent="0.3">
      <c r="A1874" s="334"/>
      <c r="B1874" s="337"/>
      <c r="C1874" s="337"/>
      <c r="D1874" s="305"/>
      <c r="E1874" s="286"/>
      <c r="F1874" s="286"/>
      <c r="G1874" s="138" t="s">
        <v>41</v>
      </c>
      <c r="H1874" s="88">
        <f t="shared" ref="H1874" si="371">H1872*0.95</f>
        <v>85.5</v>
      </c>
      <c r="I1874" s="300"/>
      <c r="J1874" s="348"/>
    </row>
    <row r="1875" spans="1:10" x14ac:dyDescent="0.25">
      <c r="A1875" s="334"/>
      <c r="B1875" s="337"/>
      <c r="C1875" s="337"/>
      <c r="D1875" s="305"/>
      <c r="E1875" s="294">
        <f>F1870+1</f>
        <v>43091</v>
      </c>
      <c r="F1875" s="294">
        <v>43102</v>
      </c>
      <c r="G1875" s="11" t="s">
        <v>154</v>
      </c>
      <c r="H1875" s="67">
        <f t="shared" ref="H1875" si="372">H1877/2</f>
        <v>68</v>
      </c>
      <c r="I1875" s="300"/>
      <c r="J1875" s="348"/>
    </row>
    <row r="1876" spans="1:10" x14ac:dyDescent="0.25">
      <c r="A1876" s="334"/>
      <c r="B1876" s="337"/>
      <c r="C1876" s="337"/>
      <c r="D1876" s="305"/>
      <c r="E1876" s="285"/>
      <c r="F1876" s="285"/>
      <c r="G1876" s="7" t="s">
        <v>153</v>
      </c>
      <c r="H1876" s="68" t="e">
        <f>NA()</f>
        <v>#N/A</v>
      </c>
      <c r="I1876" s="300"/>
      <c r="J1876" s="348"/>
    </row>
    <row r="1877" spans="1:10" x14ac:dyDescent="0.25">
      <c r="A1877" s="334"/>
      <c r="B1877" s="337"/>
      <c r="C1877" s="337"/>
      <c r="D1877" s="305"/>
      <c r="E1877" s="285"/>
      <c r="F1877" s="285"/>
      <c r="G1877" s="137" t="s">
        <v>40</v>
      </c>
      <c r="H1877" s="68">
        <v>136</v>
      </c>
      <c r="I1877" s="300"/>
      <c r="J1877" s="348"/>
    </row>
    <row r="1878" spans="1:10" x14ac:dyDescent="0.25">
      <c r="A1878" s="334"/>
      <c r="B1878" s="337"/>
      <c r="C1878" s="337"/>
      <c r="D1878" s="305"/>
      <c r="E1878" s="285"/>
      <c r="F1878" s="285"/>
      <c r="G1878" s="137" t="s">
        <v>39</v>
      </c>
      <c r="H1878" s="68">
        <f t="shared" ref="H1878" si="373">H1877+40</f>
        <v>176</v>
      </c>
      <c r="I1878" s="300"/>
      <c r="J1878" s="348"/>
    </row>
    <row r="1879" spans="1:10" ht="15.75" thickBot="1" x14ac:dyDescent="0.3">
      <c r="A1879" s="334"/>
      <c r="B1879" s="337"/>
      <c r="C1879" s="337"/>
      <c r="D1879" s="305"/>
      <c r="E1879" s="286"/>
      <c r="F1879" s="286"/>
      <c r="G1879" s="138" t="s">
        <v>41</v>
      </c>
      <c r="H1879" s="88">
        <f t="shared" ref="H1879" si="374">H1877*0.95</f>
        <v>129.19999999999999</v>
      </c>
      <c r="I1879" s="300"/>
      <c r="J1879" s="348"/>
    </row>
    <row r="1880" spans="1:10" x14ac:dyDescent="0.25">
      <c r="A1880" s="334"/>
      <c r="B1880" s="337"/>
      <c r="C1880" s="337"/>
      <c r="D1880" s="305"/>
      <c r="E1880" s="294">
        <f>F1875+1</f>
        <v>43103</v>
      </c>
      <c r="F1880" s="294">
        <v>43131</v>
      </c>
      <c r="G1880" s="11" t="s">
        <v>154</v>
      </c>
      <c r="H1880" s="67">
        <f t="shared" ref="H1880" si="375">H1882/2</f>
        <v>51</v>
      </c>
      <c r="I1880" s="300"/>
      <c r="J1880" s="348"/>
    </row>
    <row r="1881" spans="1:10" x14ac:dyDescent="0.25">
      <c r="A1881" s="334"/>
      <c r="B1881" s="337"/>
      <c r="C1881" s="337"/>
      <c r="D1881" s="305"/>
      <c r="E1881" s="285"/>
      <c r="F1881" s="285"/>
      <c r="G1881" s="7" t="s">
        <v>153</v>
      </c>
      <c r="H1881" s="68" t="e">
        <f>NA()</f>
        <v>#N/A</v>
      </c>
      <c r="I1881" s="300"/>
      <c r="J1881" s="348"/>
    </row>
    <row r="1882" spans="1:10" x14ac:dyDescent="0.25">
      <c r="A1882" s="334"/>
      <c r="B1882" s="337"/>
      <c r="C1882" s="337"/>
      <c r="D1882" s="305"/>
      <c r="E1882" s="285"/>
      <c r="F1882" s="285"/>
      <c r="G1882" s="137" t="s">
        <v>40</v>
      </c>
      <c r="H1882" s="68">
        <v>102</v>
      </c>
      <c r="I1882" s="300"/>
      <c r="J1882" s="348"/>
    </row>
    <row r="1883" spans="1:10" x14ac:dyDescent="0.25">
      <c r="A1883" s="334"/>
      <c r="B1883" s="337"/>
      <c r="C1883" s="337"/>
      <c r="D1883" s="305"/>
      <c r="E1883" s="285"/>
      <c r="F1883" s="285"/>
      <c r="G1883" s="137" t="s">
        <v>39</v>
      </c>
      <c r="H1883" s="68">
        <f t="shared" ref="H1883" si="376">H1882+40</f>
        <v>142</v>
      </c>
      <c r="I1883" s="300"/>
      <c r="J1883" s="348"/>
    </row>
    <row r="1884" spans="1:10" ht="15.75" thickBot="1" x14ac:dyDescent="0.3">
      <c r="A1884" s="334"/>
      <c r="B1884" s="337"/>
      <c r="C1884" s="337"/>
      <c r="D1884" s="305"/>
      <c r="E1884" s="286"/>
      <c r="F1884" s="286"/>
      <c r="G1884" s="138" t="s">
        <v>41</v>
      </c>
      <c r="H1884" s="88">
        <f t="shared" ref="H1884" si="377">H1882*0.95</f>
        <v>96.899999999999991</v>
      </c>
      <c r="I1884" s="300"/>
      <c r="J1884" s="348"/>
    </row>
    <row r="1885" spans="1:10" x14ac:dyDescent="0.25">
      <c r="A1885" s="334"/>
      <c r="B1885" s="337"/>
      <c r="C1885" s="337"/>
      <c r="D1885" s="305"/>
      <c r="E1885" s="294">
        <f>F1880+1</f>
        <v>43132</v>
      </c>
      <c r="F1885" s="294">
        <v>43190</v>
      </c>
      <c r="G1885" s="11" t="s">
        <v>154</v>
      </c>
      <c r="H1885" s="67">
        <f t="shared" ref="H1885" si="378">H1887/2</f>
        <v>54.5</v>
      </c>
      <c r="I1885" s="300"/>
      <c r="J1885" s="348"/>
    </row>
    <row r="1886" spans="1:10" x14ac:dyDescent="0.25">
      <c r="A1886" s="334"/>
      <c r="B1886" s="337"/>
      <c r="C1886" s="337"/>
      <c r="D1886" s="305"/>
      <c r="E1886" s="285"/>
      <c r="F1886" s="285"/>
      <c r="G1886" s="7" t="s">
        <v>153</v>
      </c>
      <c r="H1886" s="68" t="e">
        <f>NA()</f>
        <v>#N/A</v>
      </c>
      <c r="I1886" s="300"/>
      <c r="J1886" s="348"/>
    </row>
    <row r="1887" spans="1:10" x14ac:dyDescent="0.25">
      <c r="A1887" s="334"/>
      <c r="B1887" s="337"/>
      <c r="C1887" s="337"/>
      <c r="D1887" s="305"/>
      <c r="E1887" s="285"/>
      <c r="F1887" s="285"/>
      <c r="G1887" s="137" t="s">
        <v>40</v>
      </c>
      <c r="H1887" s="68">
        <v>109</v>
      </c>
      <c r="I1887" s="300"/>
      <c r="J1887" s="348"/>
    </row>
    <row r="1888" spans="1:10" x14ac:dyDescent="0.25">
      <c r="A1888" s="334"/>
      <c r="B1888" s="337"/>
      <c r="C1888" s="337"/>
      <c r="D1888" s="305"/>
      <c r="E1888" s="285"/>
      <c r="F1888" s="285"/>
      <c r="G1888" s="137" t="s">
        <v>39</v>
      </c>
      <c r="H1888" s="68">
        <f t="shared" ref="H1888" si="379">H1887+40</f>
        <v>149</v>
      </c>
      <c r="I1888" s="300"/>
      <c r="J1888" s="348"/>
    </row>
    <row r="1889" spans="1:10" ht="15.75" thickBot="1" x14ac:dyDescent="0.3">
      <c r="A1889" s="334"/>
      <c r="B1889" s="337"/>
      <c r="C1889" s="337"/>
      <c r="D1889" s="305"/>
      <c r="E1889" s="286"/>
      <c r="F1889" s="286"/>
      <c r="G1889" s="138" t="s">
        <v>41</v>
      </c>
      <c r="H1889" s="88">
        <f t="shared" ref="H1889" si="380">H1887*0.95</f>
        <v>103.55</v>
      </c>
      <c r="I1889" s="300"/>
      <c r="J1889" s="348"/>
    </row>
    <row r="1890" spans="1:10" x14ac:dyDescent="0.25">
      <c r="A1890" s="334"/>
      <c r="B1890" s="337"/>
      <c r="C1890" s="337"/>
      <c r="D1890" s="305"/>
      <c r="E1890" s="284">
        <f>F1885+1</f>
        <v>43191</v>
      </c>
      <c r="F1890" s="284">
        <v>43220</v>
      </c>
      <c r="G1890" s="51" t="s">
        <v>154</v>
      </c>
      <c r="H1890" s="67">
        <f t="shared" ref="H1890" si="381">H1892/2</f>
        <v>47.5</v>
      </c>
      <c r="I1890" s="300"/>
      <c r="J1890" s="348"/>
    </row>
    <row r="1891" spans="1:10" x14ac:dyDescent="0.25">
      <c r="A1891" s="334"/>
      <c r="B1891" s="337"/>
      <c r="C1891" s="337"/>
      <c r="D1891" s="305"/>
      <c r="E1891" s="285"/>
      <c r="F1891" s="285"/>
      <c r="G1891" s="7" t="s">
        <v>153</v>
      </c>
      <c r="H1891" s="68" t="e">
        <f>NA()</f>
        <v>#N/A</v>
      </c>
      <c r="I1891" s="300"/>
      <c r="J1891" s="348"/>
    </row>
    <row r="1892" spans="1:10" x14ac:dyDescent="0.25">
      <c r="A1892" s="334"/>
      <c r="B1892" s="337"/>
      <c r="C1892" s="337"/>
      <c r="D1892" s="305"/>
      <c r="E1892" s="285"/>
      <c r="F1892" s="285"/>
      <c r="G1892" s="137" t="s">
        <v>40</v>
      </c>
      <c r="H1892" s="68">
        <v>95</v>
      </c>
      <c r="I1892" s="300"/>
      <c r="J1892" s="348"/>
    </row>
    <row r="1893" spans="1:10" x14ac:dyDescent="0.25">
      <c r="A1893" s="334"/>
      <c r="B1893" s="337"/>
      <c r="C1893" s="337"/>
      <c r="D1893" s="305"/>
      <c r="E1893" s="285"/>
      <c r="F1893" s="285"/>
      <c r="G1893" s="137" t="s">
        <v>39</v>
      </c>
      <c r="H1893" s="68">
        <f t="shared" ref="H1893" si="382">H1892+40</f>
        <v>135</v>
      </c>
      <c r="I1893" s="300"/>
      <c r="J1893" s="348"/>
    </row>
    <row r="1894" spans="1:10" ht="15.75" thickBot="1" x14ac:dyDescent="0.3">
      <c r="A1894" s="335"/>
      <c r="B1894" s="386"/>
      <c r="C1894" s="386"/>
      <c r="D1894" s="401"/>
      <c r="E1894" s="286"/>
      <c r="F1894" s="286"/>
      <c r="G1894" s="138" t="s">
        <v>41</v>
      </c>
      <c r="H1894" s="88">
        <f t="shared" ref="H1894" si="383">H1892*0.95</f>
        <v>90.25</v>
      </c>
      <c r="I1894" s="310"/>
      <c r="J1894" s="349"/>
    </row>
    <row r="1895" spans="1:10" ht="17.25" customHeight="1" thickBot="1" x14ac:dyDescent="0.3">
      <c r="A1895" s="12" t="s">
        <v>316</v>
      </c>
      <c r="B1895" s="13" t="e">
        <f>NA()</f>
        <v>#N/A</v>
      </c>
      <c r="C1895" s="13"/>
      <c r="D1895" s="13"/>
      <c r="E1895" s="14"/>
      <c r="F1895" s="14"/>
      <c r="G1895" s="15"/>
      <c r="H1895" s="16"/>
      <c r="I1895" s="17"/>
      <c r="J1895" s="260"/>
    </row>
    <row r="1896" spans="1:10" ht="15.75" thickBot="1" x14ac:dyDescent="0.3">
      <c r="A1896" s="40" t="s">
        <v>45</v>
      </c>
      <c r="B1896" s="36" t="e">
        <f>NA()</f>
        <v>#N/A</v>
      </c>
      <c r="C1896" s="36"/>
      <c r="D1896" s="36"/>
      <c r="E1896" s="43"/>
      <c r="F1896" s="43"/>
      <c r="G1896" s="36"/>
      <c r="H1896" s="63"/>
      <c r="I1896" s="37"/>
      <c r="J1896" s="39"/>
    </row>
    <row r="1897" spans="1:10" ht="15.75" thickBot="1" x14ac:dyDescent="0.3">
      <c r="A1897" s="94" t="s">
        <v>163</v>
      </c>
      <c r="B1897" s="92" t="e">
        <f>NA()</f>
        <v>#N/A</v>
      </c>
      <c r="C1897" s="92"/>
      <c r="D1897" s="92"/>
      <c r="E1897" s="43"/>
      <c r="F1897" s="43"/>
      <c r="G1897" s="92"/>
      <c r="H1897" s="63"/>
      <c r="I1897" s="93"/>
      <c r="J1897" s="95"/>
    </row>
    <row r="1898" spans="1:10" x14ac:dyDescent="0.25">
      <c r="A1898" s="333" t="s">
        <v>222</v>
      </c>
      <c r="B1898" s="336" t="s">
        <v>37</v>
      </c>
      <c r="C1898" s="336" t="s">
        <v>191</v>
      </c>
      <c r="D1898" s="336" t="s">
        <v>345</v>
      </c>
      <c r="E1898" s="298">
        <v>43040</v>
      </c>
      <c r="F1898" s="298">
        <v>43090</v>
      </c>
      <c r="G1898" s="51" t="s">
        <v>154</v>
      </c>
      <c r="H1898" s="84" t="e">
        <f>NA()</f>
        <v>#N/A</v>
      </c>
      <c r="I1898" s="336"/>
      <c r="J1898" s="347" t="s">
        <v>197</v>
      </c>
    </row>
    <row r="1899" spans="1:10" x14ac:dyDescent="0.25">
      <c r="A1899" s="334"/>
      <c r="B1899" s="337"/>
      <c r="C1899" s="337"/>
      <c r="D1899" s="337"/>
      <c r="E1899" s="285"/>
      <c r="F1899" s="285"/>
      <c r="G1899" s="7" t="s">
        <v>153</v>
      </c>
      <c r="H1899" s="68" t="e">
        <f>NA()</f>
        <v>#N/A</v>
      </c>
      <c r="I1899" s="337"/>
      <c r="J1899" s="348"/>
    </row>
    <row r="1900" spans="1:10" x14ac:dyDescent="0.25">
      <c r="A1900" s="334"/>
      <c r="B1900" s="337"/>
      <c r="C1900" s="337"/>
      <c r="D1900" s="337"/>
      <c r="E1900" s="285"/>
      <c r="F1900" s="285"/>
      <c r="G1900" s="70" t="s">
        <v>40</v>
      </c>
      <c r="H1900" s="68">
        <v>130</v>
      </c>
      <c r="I1900" s="337"/>
      <c r="J1900" s="348"/>
    </row>
    <row r="1901" spans="1:10" x14ac:dyDescent="0.25">
      <c r="A1901" s="334"/>
      <c r="B1901" s="337"/>
      <c r="C1901" s="337"/>
      <c r="D1901" s="337"/>
      <c r="E1901" s="285"/>
      <c r="F1901" s="285"/>
      <c r="G1901" s="70" t="s">
        <v>39</v>
      </c>
      <c r="H1901" s="68">
        <f>H1900+75</f>
        <v>205</v>
      </c>
      <c r="I1901" s="337"/>
      <c r="J1901" s="348"/>
    </row>
    <row r="1902" spans="1:10" x14ac:dyDescent="0.25">
      <c r="A1902" s="334"/>
      <c r="B1902" s="337"/>
      <c r="C1902" s="337"/>
      <c r="D1902" s="337"/>
      <c r="E1902" s="370"/>
      <c r="F1902" s="370"/>
      <c r="G1902" s="74" t="s">
        <v>41</v>
      </c>
      <c r="H1902" s="69" t="e">
        <f>NA()</f>
        <v>#N/A</v>
      </c>
      <c r="I1902" s="337"/>
      <c r="J1902" s="348"/>
    </row>
    <row r="1903" spans="1:10" x14ac:dyDescent="0.25">
      <c r="A1903" s="334"/>
      <c r="B1903" s="337"/>
      <c r="C1903" s="337"/>
      <c r="D1903" s="337"/>
      <c r="E1903" s="295">
        <f>F1898+1</f>
        <v>43091</v>
      </c>
      <c r="F1903" s="295">
        <v>43103</v>
      </c>
      <c r="G1903" s="7" t="s">
        <v>154</v>
      </c>
      <c r="H1903" s="84" t="e">
        <f>NA()</f>
        <v>#N/A</v>
      </c>
      <c r="I1903" s="337"/>
      <c r="J1903" s="348"/>
    </row>
    <row r="1904" spans="1:10" x14ac:dyDescent="0.25">
      <c r="A1904" s="334"/>
      <c r="B1904" s="337"/>
      <c r="C1904" s="337"/>
      <c r="D1904" s="337"/>
      <c r="E1904" s="285"/>
      <c r="F1904" s="285"/>
      <c r="G1904" s="7" t="s">
        <v>153</v>
      </c>
      <c r="H1904" s="68" t="e">
        <f>NA()</f>
        <v>#N/A</v>
      </c>
      <c r="I1904" s="337"/>
      <c r="J1904" s="348"/>
    </row>
    <row r="1905" spans="1:10" x14ac:dyDescent="0.25">
      <c r="A1905" s="334"/>
      <c r="B1905" s="337"/>
      <c r="C1905" s="337"/>
      <c r="D1905" s="337"/>
      <c r="E1905" s="285"/>
      <c r="F1905" s="285"/>
      <c r="G1905" s="108" t="s">
        <v>40</v>
      </c>
      <c r="H1905" s="68">
        <v>205</v>
      </c>
      <c r="I1905" s="337"/>
      <c r="J1905" s="348"/>
    </row>
    <row r="1906" spans="1:10" x14ac:dyDescent="0.25">
      <c r="A1906" s="334"/>
      <c r="B1906" s="337"/>
      <c r="C1906" s="337"/>
      <c r="D1906" s="337"/>
      <c r="E1906" s="285"/>
      <c r="F1906" s="285"/>
      <c r="G1906" s="108" t="s">
        <v>39</v>
      </c>
      <c r="H1906" s="68">
        <f>H1905+75</f>
        <v>280</v>
      </c>
      <c r="I1906" s="337"/>
      <c r="J1906" s="348"/>
    </row>
    <row r="1907" spans="1:10" x14ac:dyDescent="0.25">
      <c r="A1907" s="334"/>
      <c r="B1907" s="337"/>
      <c r="C1907" s="337"/>
      <c r="D1907" s="337"/>
      <c r="E1907" s="370"/>
      <c r="F1907" s="370"/>
      <c r="G1907" s="108" t="s">
        <v>41</v>
      </c>
      <c r="H1907" s="69" t="e">
        <f>NA()</f>
        <v>#N/A</v>
      </c>
      <c r="I1907" s="337"/>
      <c r="J1907" s="348"/>
    </row>
    <row r="1908" spans="1:10" x14ac:dyDescent="0.25">
      <c r="A1908" s="334"/>
      <c r="B1908" s="337"/>
      <c r="C1908" s="337"/>
      <c r="D1908" s="337"/>
      <c r="E1908" s="295">
        <f>F1903+1</f>
        <v>43104</v>
      </c>
      <c r="F1908" s="295">
        <v>43131</v>
      </c>
      <c r="G1908" s="51" t="s">
        <v>154</v>
      </c>
      <c r="H1908" s="84" t="e">
        <f>NA()</f>
        <v>#N/A</v>
      </c>
      <c r="I1908" s="337"/>
      <c r="J1908" s="348"/>
    </row>
    <row r="1909" spans="1:10" x14ac:dyDescent="0.25">
      <c r="A1909" s="334"/>
      <c r="B1909" s="337"/>
      <c r="C1909" s="337"/>
      <c r="D1909" s="337"/>
      <c r="E1909" s="285"/>
      <c r="F1909" s="285"/>
      <c r="G1909" s="7" t="s">
        <v>153</v>
      </c>
      <c r="H1909" s="68" t="e">
        <f>NA()</f>
        <v>#N/A</v>
      </c>
      <c r="I1909" s="337"/>
      <c r="J1909" s="348"/>
    </row>
    <row r="1910" spans="1:10" x14ac:dyDescent="0.25">
      <c r="A1910" s="334"/>
      <c r="B1910" s="337"/>
      <c r="C1910" s="337"/>
      <c r="D1910" s="337"/>
      <c r="E1910" s="285"/>
      <c r="F1910" s="285"/>
      <c r="G1910" s="108" t="s">
        <v>40</v>
      </c>
      <c r="H1910" s="68">
        <v>150</v>
      </c>
      <c r="I1910" s="337"/>
      <c r="J1910" s="348"/>
    </row>
    <row r="1911" spans="1:10" x14ac:dyDescent="0.25">
      <c r="A1911" s="334"/>
      <c r="B1911" s="337"/>
      <c r="C1911" s="337"/>
      <c r="D1911" s="337"/>
      <c r="E1911" s="285"/>
      <c r="F1911" s="285"/>
      <c r="G1911" s="108" t="s">
        <v>39</v>
      </c>
      <c r="H1911" s="68">
        <f>H1910+75</f>
        <v>225</v>
      </c>
      <c r="I1911" s="337"/>
      <c r="J1911" s="348"/>
    </row>
    <row r="1912" spans="1:10" x14ac:dyDescent="0.25">
      <c r="A1912" s="334"/>
      <c r="B1912" s="337"/>
      <c r="C1912" s="337"/>
      <c r="D1912" s="337"/>
      <c r="E1912" s="370"/>
      <c r="F1912" s="370"/>
      <c r="G1912" s="111" t="s">
        <v>41</v>
      </c>
      <c r="H1912" s="69" t="e">
        <f>NA()</f>
        <v>#N/A</v>
      </c>
      <c r="I1912" s="337"/>
      <c r="J1912" s="348"/>
    </row>
    <row r="1913" spans="1:10" x14ac:dyDescent="0.25">
      <c r="A1913" s="334"/>
      <c r="B1913" s="337"/>
      <c r="C1913" s="337"/>
      <c r="D1913" s="337"/>
      <c r="E1913" s="295">
        <f>F1908+1</f>
        <v>43132</v>
      </c>
      <c r="F1913" s="295">
        <v>43190</v>
      </c>
      <c r="G1913" s="7" t="s">
        <v>154</v>
      </c>
      <c r="H1913" s="84" t="e">
        <f>NA()</f>
        <v>#N/A</v>
      </c>
      <c r="I1913" s="337"/>
      <c r="J1913" s="348"/>
    </row>
    <row r="1914" spans="1:10" x14ac:dyDescent="0.25">
      <c r="A1914" s="334"/>
      <c r="B1914" s="337"/>
      <c r="C1914" s="337"/>
      <c r="D1914" s="337"/>
      <c r="E1914" s="285"/>
      <c r="F1914" s="285"/>
      <c r="G1914" s="7" t="s">
        <v>153</v>
      </c>
      <c r="H1914" s="68" t="e">
        <f>NA()</f>
        <v>#N/A</v>
      </c>
      <c r="I1914" s="337"/>
      <c r="J1914" s="348"/>
    </row>
    <row r="1915" spans="1:10" x14ac:dyDescent="0.25">
      <c r="A1915" s="334"/>
      <c r="B1915" s="337"/>
      <c r="C1915" s="337"/>
      <c r="D1915" s="337"/>
      <c r="E1915" s="285"/>
      <c r="F1915" s="285"/>
      <c r="G1915" s="70" t="s">
        <v>40</v>
      </c>
      <c r="H1915" s="68">
        <v>160</v>
      </c>
      <c r="I1915" s="337"/>
      <c r="J1915" s="348"/>
    </row>
    <row r="1916" spans="1:10" x14ac:dyDescent="0.25">
      <c r="A1916" s="334"/>
      <c r="B1916" s="337"/>
      <c r="C1916" s="337"/>
      <c r="D1916" s="337"/>
      <c r="E1916" s="285"/>
      <c r="F1916" s="285"/>
      <c r="G1916" s="70" t="s">
        <v>39</v>
      </c>
      <c r="H1916" s="68">
        <f>H1915+75</f>
        <v>235</v>
      </c>
      <c r="I1916" s="337"/>
      <c r="J1916" s="348"/>
    </row>
    <row r="1917" spans="1:10" x14ac:dyDescent="0.25">
      <c r="A1917" s="334"/>
      <c r="B1917" s="337"/>
      <c r="C1917" s="337"/>
      <c r="D1917" s="337"/>
      <c r="E1917" s="370"/>
      <c r="F1917" s="370"/>
      <c r="G1917" s="70" t="s">
        <v>41</v>
      </c>
      <c r="H1917" s="69" t="e">
        <f>NA()</f>
        <v>#N/A</v>
      </c>
      <c r="I1917" s="337"/>
      <c r="J1917" s="348"/>
    </row>
    <row r="1918" spans="1:10" x14ac:dyDescent="0.25">
      <c r="A1918" s="334"/>
      <c r="B1918" s="337"/>
      <c r="C1918" s="337"/>
      <c r="D1918" s="337"/>
      <c r="E1918" s="295">
        <f>F1913+1</f>
        <v>43191</v>
      </c>
      <c r="F1918" s="295">
        <v>43220</v>
      </c>
      <c r="G1918" s="51" t="s">
        <v>154</v>
      </c>
      <c r="H1918" s="84" t="e">
        <f>NA()</f>
        <v>#N/A</v>
      </c>
      <c r="I1918" s="337"/>
      <c r="J1918" s="348"/>
    </row>
    <row r="1919" spans="1:10" x14ac:dyDescent="0.25">
      <c r="A1919" s="334"/>
      <c r="B1919" s="337"/>
      <c r="C1919" s="337"/>
      <c r="D1919" s="337"/>
      <c r="E1919" s="285"/>
      <c r="F1919" s="285"/>
      <c r="G1919" s="7" t="s">
        <v>153</v>
      </c>
      <c r="H1919" s="68" t="e">
        <f>NA()</f>
        <v>#N/A</v>
      </c>
      <c r="I1919" s="337"/>
      <c r="J1919" s="348"/>
    </row>
    <row r="1920" spans="1:10" x14ac:dyDescent="0.25">
      <c r="A1920" s="334"/>
      <c r="B1920" s="337"/>
      <c r="C1920" s="337"/>
      <c r="D1920" s="337"/>
      <c r="E1920" s="285"/>
      <c r="F1920" s="285"/>
      <c r="G1920" s="70" t="s">
        <v>40</v>
      </c>
      <c r="H1920" s="68">
        <v>135</v>
      </c>
      <c r="I1920" s="337"/>
      <c r="J1920" s="348"/>
    </row>
    <row r="1921" spans="1:10" x14ac:dyDescent="0.25">
      <c r="A1921" s="334"/>
      <c r="B1921" s="337"/>
      <c r="C1921" s="337"/>
      <c r="D1921" s="337"/>
      <c r="E1921" s="285"/>
      <c r="F1921" s="285"/>
      <c r="G1921" s="70" t="s">
        <v>39</v>
      </c>
      <c r="H1921" s="68">
        <f>H1920+75</f>
        <v>210</v>
      </c>
      <c r="I1921" s="337"/>
      <c r="J1921" s="348"/>
    </row>
    <row r="1922" spans="1:10" ht="15.75" thickBot="1" x14ac:dyDescent="0.3">
      <c r="A1922" s="334"/>
      <c r="B1922" s="337"/>
      <c r="C1922" s="337"/>
      <c r="D1922" s="436"/>
      <c r="E1922" s="370"/>
      <c r="F1922" s="370"/>
      <c r="G1922" s="74" t="s">
        <v>41</v>
      </c>
      <c r="H1922" s="69" t="e">
        <f>NA()</f>
        <v>#N/A</v>
      </c>
      <c r="I1922" s="337"/>
      <c r="J1922" s="348"/>
    </row>
    <row r="1923" spans="1:10" x14ac:dyDescent="0.25">
      <c r="A1923" s="334"/>
      <c r="B1923" s="337"/>
      <c r="C1923" s="337"/>
      <c r="D1923" s="440" t="s">
        <v>346</v>
      </c>
      <c r="E1923" s="298">
        <v>43040</v>
      </c>
      <c r="F1923" s="298">
        <v>43090</v>
      </c>
      <c r="G1923" s="51" t="s">
        <v>154</v>
      </c>
      <c r="H1923" s="84" t="e">
        <f>NA()</f>
        <v>#N/A</v>
      </c>
      <c r="I1923" s="337"/>
      <c r="J1923" s="348"/>
    </row>
    <row r="1924" spans="1:10" x14ac:dyDescent="0.25">
      <c r="A1924" s="334"/>
      <c r="B1924" s="337"/>
      <c r="C1924" s="337"/>
      <c r="D1924" s="337"/>
      <c r="E1924" s="285"/>
      <c r="F1924" s="285"/>
      <c r="G1924" s="7" t="s">
        <v>153</v>
      </c>
      <c r="H1924" s="68" t="e">
        <f>NA()</f>
        <v>#N/A</v>
      </c>
      <c r="I1924" s="337"/>
      <c r="J1924" s="348"/>
    </row>
    <row r="1925" spans="1:10" x14ac:dyDescent="0.25">
      <c r="A1925" s="334"/>
      <c r="B1925" s="337"/>
      <c r="C1925" s="337"/>
      <c r="D1925" s="337"/>
      <c r="E1925" s="285"/>
      <c r="F1925" s="285"/>
      <c r="G1925" s="70" t="s">
        <v>40</v>
      </c>
      <c r="H1925" s="68">
        <v>185</v>
      </c>
      <c r="I1925" s="337"/>
      <c r="J1925" s="348"/>
    </row>
    <row r="1926" spans="1:10" x14ac:dyDescent="0.25">
      <c r="A1926" s="334"/>
      <c r="B1926" s="337"/>
      <c r="C1926" s="337"/>
      <c r="D1926" s="337"/>
      <c r="E1926" s="285"/>
      <c r="F1926" s="285"/>
      <c r="G1926" s="70" t="s">
        <v>39</v>
      </c>
      <c r="H1926" s="68">
        <f>H1925+75</f>
        <v>260</v>
      </c>
      <c r="I1926" s="337"/>
      <c r="J1926" s="348"/>
    </row>
    <row r="1927" spans="1:10" x14ac:dyDescent="0.25">
      <c r="A1927" s="334"/>
      <c r="B1927" s="337"/>
      <c r="C1927" s="337"/>
      <c r="D1927" s="337"/>
      <c r="E1927" s="370"/>
      <c r="F1927" s="370"/>
      <c r="G1927" s="74" t="s">
        <v>41</v>
      </c>
      <c r="H1927" s="69" t="e">
        <f>NA()</f>
        <v>#N/A</v>
      </c>
      <c r="I1927" s="337"/>
      <c r="J1927" s="348"/>
    </row>
    <row r="1928" spans="1:10" x14ac:dyDescent="0.25">
      <c r="A1928" s="334"/>
      <c r="B1928" s="337"/>
      <c r="C1928" s="337"/>
      <c r="D1928" s="337"/>
      <c r="E1928" s="295">
        <f>F1923+1</f>
        <v>43091</v>
      </c>
      <c r="F1928" s="295">
        <v>43103</v>
      </c>
      <c r="G1928" s="7" t="s">
        <v>154</v>
      </c>
      <c r="H1928" s="84" t="e">
        <f>NA()</f>
        <v>#N/A</v>
      </c>
      <c r="I1928" s="337"/>
      <c r="J1928" s="348"/>
    </row>
    <row r="1929" spans="1:10" x14ac:dyDescent="0.25">
      <c r="A1929" s="334"/>
      <c r="B1929" s="337"/>
      <c r="C1929" s="337"/>
      <c r="D1929" s="337"/>
      <c r="E1929" s="285"/>
      <c r="F1929" s="285"/>
      <c r="G1929" s="7" t="s">
        <v>153</v>
      </c>
      <c r="H1929" s="68" t="e">
        <f>NA()</f>
        <v>#N/A</v>
      </c>
      <c r="I1929" s="337"/>
      <c r="J1929" s="348"/>
    </row>
    <row r="1930" spans="1:10" x14ac:dyDescent="0.25">
      <c r="A1930" s="334"/>
      <c r="B1930" s="337"/>
      <c r="C1930" s="337"/>
      <c r="D1930" s="337"/>
      <c r="E1930" s="285"/>
      <c r="F1930" s="285"/>
      <c r="G1930" s="108" t="s">
        <v>40</v>
      </c>
      <c r="H1930" s="68">
        <v>260</v>
      </c>
      <c r="I1930" s="337"/>
      <c r="J1930" s="348"/>
    </row>
    <row r="1931" spans="1:10" x14ac:dyDescent="0.25">
      <c r="A1931" s="334"/>
      <c r="B1931" s="337"/>
      <c r="C1931" s="337"/>
      <c r="D1931" s="337"/>
      <c r="E1931" s="285"/>
      <c r="F1931" s="285"/>
      <c r="G1931" s="108" t="s">
        <v>39</v>
      </c>
      <c r="H1931" s="68">
        <f>H1930+75</f>
        <v>335</v>
      </c>
      <c r="I1931" s="337"/>
      <c r="J1931" s="348"/>
    </row>
    <row r="1932" spans="1:10" x14ac:dyDescent="0.25">
      <c r="A1932" s="334"/>
      <c r="B1932" s="337"/>
      <c r="C1932" s="337"/>
      <c r="D1932" s="337"/>
      <c r="E1932" s="370"/>
      <c r="F1932" s="370"/>
      <c r="G1932" s="108" t="s">
        <v>41</v>
      </c>
      <c r="H1932" s="69" t="e">
        <f>NA()</f>
        <v>#N/A</v>
      </c>
      <c r="I1932" s="337"/>
      <c r="J1932" s="348"/>
    </row>
    <row r="1933" spans="1:10" x14ac:dyDescent="0.25">
      <c r="A1933" s="334"/>
      <c r="B1933" s="337"/>
      <c r="C1933" s="337"/>
      <c r="D1933" s="337"/>
      <c r="E1933" s="295">
        <f>F1928+1</f>
        <v>43104</v>
      </c>
      <c r="F1933" s="295">
        <v>43131</v>
      </c>
      <c r="G1933" s="51" t="s">
        <v>154</v>
      </c>
      <c r="H1933" s="84" t="e">
        <f>NA()</f>
        <v>#N/A</v>
      </c>
      <c r="I1933" s="337"/>
      <c r="J1933" s="348"/>
    </row>
    <row r="1934" spans="1:10" x14ac:dyDescent="0.25">
      <c r="A1934" s="334"/>
      <c r="B1934" s="337"/>
      <c r="C1934" s="337"/>
      <c r="D1934" s="337"/>
      <c r="E1934" s="285"/>
      <c r="F1934" s="285"/>
      <c r="G1934" s="7" t="s">
        <v>153</v>
      </c>
      <c r="H1934" s="68" t="e">
        <f>NA()</f>
        <v>#N/A</v>
      </c>
      <c r="I1934" s="337"/>
      <c r="J1934" s="348"/>
    </row>
    <row r="1935" spans="1:10" x14ac:dyDescent="0.25">
      <c r="A1935" s="334"/>
      <c r="B1935" s="337"/>
      <c r="C1935" s="337"/>
      <c r="D1935" s="337"/>
      <c r="E1935" s="285"/>
      <c r="F1935" s="285"/>
      <c r="G1935" s="108" t="s">
        <v>40</v>
      </c>
      <c r="H1935" s="68">
        <v>205</v>
      </c>
      <c r="I1935" s="337"/>
      <c r="J1935" s="348"/>
    </row>
    <row r="1936" spans="1:10" x14ac:dyDescent="0.25">
      <c r="A1936" s="334"/>
      <c r="B1936" s="337"/>
      <c r="C1936" s="337"/>
      <c r="D1936" s="337"/>
      <c r="E1936" s="285"/>
      <c r="F1936" s="285"/>
      <c r="G1936" s="108" t="s">
        <v>39</v>
      </c>
      <c r="H1936" s="68">
        <f>H1935+75</f>
        <v>280</v>
      </c>
      <c r="I1936" s="337"/>
      <c r="J1936" s="348"/>
    </row>
    <row r="1937" spans="1:10" x14ac:dyDescent="0.25">
      <c r="A1937" s="334"/>
      <c r="B1937" s="337"/>
      <c r="C1937" s="337"/>
      <c r="D1937" s="337"/>
      <c r="E1937" s="370"/>
      <c r="F1937" s="370"/>
      <c r="G1937" s="111" t="s">
        <v>41</v>
      </c>
      <c r="H1937" s="69" t="e">
        <f>NA()</f>
        <v>#N/A</v>
      </c>
      <c r="I1937" s="337"/>
      <c r="J1937" s="348"/>
    </row>
    <row r="1938" spans="1:10" x14ac:dyDescent="0.25">
      <c r="A1938" s="334"/>
      <c r="B1938" s="337"/>
      <c r="C1938" s="337"/>
      <c r="D1938" s="337"/>
      <c r="E1938" s="295">
        <f>F1933+1</f>
        <v>43132</v>
      </c>
      <c r="F1938" s="295">
        <v>43190</v>
      </c>
      <c r="G1938" s="7" t="s">
        <v>154</v>
      </c>
      <c r="H1938" s="84" t="e">
        <f>NA()</f>
        <v>#N/A</v>
      </c>
      <c r="I1938" s="337"/>
      <c r="J1938" s="348"/>
    </row>
    <row r="1939" spans="1:10" x14ac:dyDescent="0.25">
      <c r="A1939" s="334"/>
      <c r="B1939" s="337"/>
      <c r="C1939" s="337"/>
      <c r="D1939" s="337"/>
      <c r="E1939" s="285"/>
      <c r="F1939" s="285"/>
      <c r="G1939" s="7" t="s">
        <v>153</v>
      </c>
      <c r="H1939" s="68" t="e">
        <f>NA()</f>
        <v>#N/A</v>
      </c>
      <c r="I1939" s="337"/>
      <c r="J1939" s="348"/>
    </row>
    <row r="1940" spans="1:10" x14ac:dyDescent="0.25">
      <c r="A1940" s="334"/>
      <c r="B1940" s="337"/>
      <c r="C1940" s="337"/>
      <c r="D1940" s="337"/>
      <c r="E1940" s="285"/>
      <c r="F1940" s="285"/>
      <c r="G1940" s="70" t="s">
        <v>40</v>
      </c>
      <c r="H1940" s="68">
        <v>215</v>
      </c>
      <c r="I1940" s="337"/>
      <c r="J1940" s="348"/>
    </row>
    <row r="1941" spans="1:10" x14ac:dyDescent="0.25">
      <c r="A1941" s="334"/>
      <c r="B1941" s="337"/>
      <c r="C1941" s="337"/>
      <c r="D1941" s="337"/>
      <c r="E1941" s="285"/>
      <c r="F1941" s="285"/>
      <c r="G1941" s="70" t="s">
        <v>39</v>
      </c>
      <c r="H1941" s="68">
        <f>H1940+75</f>
        <v>290</v>
      </c>
      <c r="I1941" s="337"/>
      <c r="J1941" s="348"/>
    </row>
    <row r="1942" spans="1:10" x14ac:dyDescent="0.25">
      <c r="A1942" s="334"/>
      <c r="B1942" s="337"/>
      <c r="C1942" s="337"/>
      <c r="D1942" s="337"/>
      <c r="E1942" s="370"/>
      <c r="F1942" s="370"/>
      <c r="G1942" s="70" t="s">
        <v>41</v>
      </c>
      <c r="H1942" s="69" t="e">
        <f>NA()</f>
        <v>#N/A</v>
      </c>
      <c r="I1942" s="337"/>
      <c r="J1942" s="348"/>
    </row>
    <row r="1943" spans="1:10" x14ac:dyDescent="0.25">
      <c r="A1943" s="334"/>
      <c r="B1943" s="337"/>
      <c r="C1943" s="337"/>
      <c r="D1943" s="337"/>
      <c r="E1943" s="295">
        <f>F1938+1</f>
        <v>43191</v>
      </c>
      <c r="F1943" s="295">
        <v>43220</v>
      </c>
      <c r="G1943" s="51" t="s">
        <v>154</v>
      </c>
      <c r="H1943" s="84" t="e">
        <f>NA()</f>
        <v>#N/A</v>
      </c>
      <c r="I1943" s="337"/>
      <c r="J1943" s="348"/>
    </row>
    <row r="1944" spans="1:10" x14ac:dyDescent="0.25">
      <c r="A1944" s="334"/>
      <c r="B1944" s="337"/>
      <c r="C1944" s="337"/>
      <c r="D1944" s="337"/>
      <c r="E1944" s="285"/>
      <c r="F1944" s="285"/>
      <c r="G1944" s="7" t="s">
        <v>153</v>
      </c>
      <c r="H1944" s="68" t="e">
        <f>NA()</f>
        <v>#N/A</v>
      </c>
      <c r="I1944" s="337"/>
      <c r="J1944" s="348"/>
    </row>
    <row r="1945" spans="1:10" x14ac:dyDescent="0.25">
      <c r="A1945" s="334"/>
      <c r="B1945" s="337"/>
      <c r="C1945" s="337"/>
      <c r="D1945" s="337"/>
      <c r="E1945" s="285"/>
      <c r="F1945" s="285"/>
      <c r="G1945" s="70" t="s">
        <v>40</v>
      </c>
      <c r="H1945" s="68">
        <v>190</v>
      </c>
      <c r="I1945" s="337"/>
      <c r="J1945" s="348"/>
    </row>
    <row r="1946" spans="1:10" x14ac:dyDescent="0.25">
      <c r="A1946" s="334"/>
      <c r="B1946" s="337"/>
      <c r="C1946" s="337"/>
      <c r="D1946" s="337"/>
      <c r="E1946" s="285"/>
      <c r="F1946" s="285"/>
      <c r="G1946" s="70" t="s">
        <v>39</v>
      </c>
      <c r="H1946" s="68">
        <f>H1945+75</f>
        <v>265</v>
      </c>
      <c r="I1946" s="337"/>
      <c r="J1946" s="348"/>
    </row>
    <row r="1947" spans="1:10" ht="15.75" thickBot="1" x14ac:dyDescent="0.3">
      <c r="A1947" s="334"/>
      <c r="B1947" s="337"/>
      <c r="C1947" s="337"/>
      <c r="D1947" s="436"/>
      <c r="E1947" s="370"/>
      <c r="F1947" s="370"/>
      <c r="G1947" s="74" t="s">
        <v>41</v>
      </c>
      <c r="H1947" s="69" t="e">
        <f>NA()</f>
        <v>#N/A</v>
      </c>
      <c r="I1947" s="337"/>
      <c r="J1947" s="348"/>
    </row>
    <row r="1948" spans="1:10" x14ac:dyDescent="0.25">
      <c r="A1948" s="334"/>
      <c r="B1948" s="337"/>
      <c r="C1948" s="337"/>
      <c r="D1948" s="337" t="s">
        <v>160</v>
      </c>
      <c r="E1948" s="298">
        <v>43040</v>
      </c>
      <c r="F1948" s="298">
        <v>43090</v>
      </c>
      <c r="G1948" s="51" t="s">
        <v>154</v>
      </c>
      <c r="H1948" s="84" t="e">
        <f>NA()</f>
        <v>#N/A</v>
      </c>
      <c r="I1948" s="337"/>
      <c r="J1948" s="348"/>
    </row>
    <row r="1949" spans="1:10" x14ac:dyDescent="0.25">
      <c r="A1949" s="334"/>
      <c r="B1949" s="337"/>
      <c r="C1949" s="337"/>
      <c r="D1949" s="337"/>
      <c r="E1949" s="285"/>
      <c r="F1949" s="285"/>
      <c r="G1949" s="7" t="s">
        <v>153</v>
      </c>
      <c r="H1949" s="68" t="e">
        <f>NA()</f>
        <v>#N/A</v>
      </c>
      <c r="I1949" s="337"/>
      <c r="J1949" s="348"/>
    </row>
    <row r="1950" spans="1:10" x14ac:dyDescent="0.25">
      <c r="A1950" s="334"/>
      <c r="B1950" s="337"/>
      <c r="C1950" s="337"/>
      <c r="D1950" s="337"/>
      <c r="E1950" s="285"/>
      <c r="F1950" s="285"/>
      <c r="G1950" s="70" t="s">
        <v>40</v>
      </c>
      <c r="H1950" s="68">
        <v>200</v>
      </c>
      <c r="I1950" s="337"/>
      <c r="J1950" s="348"/>
    </row>
    <row r="1951" spans="1:10" x14ac:dyDescent="0.25">
      <c r="A1951" s="334"/>
      <c r="B1951" s="337"/>
      <c r="C1951" s="337"/>
      <c r="D1951" s="337"/>
      <c r="E1951" s="285"/>
      <c r="F1951" s="285"/>
      <c r="G1951" s="70" t="s">
        <v>39</v>
      </c>
      <c r="H1951" s="68">
        <f>H1950+75</f>
        <v>275</v>
      </c>
      <c r="I1951" s="337"/>
      <c r="J1951" s="348"/>
    </row>
    <row r="1952" spans="1:10" x14ac:dyDescent="0.25">
      <c r="A1952" s="334"/>
      <c r="B1952" s="337"/>
      <c r="C1952" s="337"/>
      <c r="D1952" s="337"/>
      <c r="E1952" s="370"/>
      <c r="F1952" s="370"/>
      <c r="G1952" s="74" t="s">
        <v>41</v>
      </c>
      <c r="H1952" s="69" t="e">
        <f>NA()</f>
        <v>#N/A</v>
      </c>
      <c r="I1952" s="337"/>
      <c r="J1952" s="348"/>
    </row>
    <row r="1953" spans="1:10" x14ac:dyDescent="0.25">
      <c r="A1953" s="334"/>
      <c r="B1953" s="337"/>
      <c r="C1953" s="337"/>
      <c r="D1953" s="337"/>
      <c r="E1953" s="295">
        <f>F1948+1</f>
        <v>43091</v>
      </c>
      <c r="F1953" s="295">
        <v>43103</v>
      </c>
      <c r="G1953" s="7" t="s">
        <v>154</v>
      </c>
      <c r="H1953" s="84" t="e">
        <f>NA()</f>
        <v>#N/A</v>
      </c>
      <c r="I1953" s="337"/>
      <c r="J1953" s="348"/>
    </row>
    <row r="1954" spans="1:10" x14ac:dyDescent="0.25">
      <c r="A1954" s="334"/>
      <c r="B1954" s="337"/>
      <c r="C1954" s="337"/>
      <c r="D1954" s="337"/>
      <c r="E1954" s="285"/>
      <c r="F1954" s="285"/>
      <c r="G1954" s="7" t="s">
        <v>153</v>
      </c>
      <c r="H1954" s="68" t="e">
        <f>NA()</f>
        <v>#N/A</v>
      </c>
      <c r="I1954" s="337"/>
      <c r="J1954" s="348"/>
    </row>
    <row r="1955" spans="1:10" x14ac:dyDescent="0.25">
      <c r="A1955" s="334"/>
      <c r="B1955" s="337"/>
      <c r="C1955" s="337"/>
      <c r="D1955" s="337"/>
      <c r="E1955" s="285"/>
      <c r="F1955" s="285"/>
      <c r="G1955" s="108" t="s">
        <v>40</v>
      </c>
      <c r="H1955" s="68">
        <v>275</v>
      </c>
      <c r="I1955" s="337"/>
      <c r="J1955" s="348"/>
    </row>
    <row r="1956" spans="1:10" x14ac:dyDescent="0.25">
      <c r="A1956" s="334"/>
      <c r="B1956" s="337"/>
      <c r="C1956" s="337"/>
      <c r="D1956" s="337"/>
      <c r="E1956" s="285"/>
      <c r="F1956" s="285"/>
      <c r="G1956" s="108" t="s">
        <v>39</v>
      </c>
      <c r="H1956" s="68">
        <f>H1955+75</f>
        <v>350</v>
      </c>
      <c r="I1956" s="337"/>
      <c r="J1956" s="348"/>
    </row>
    <row r="1957" spans="1:10" x14ac:dyDescent="0.25">
      <c r="A1957" s="334"/>
      <c r="B1957" s="337"/>
      <c r="C1957" s="337"/>
      <c r="D1957" s="337"/>
      <c r="E1957" s="370"/>
      <c r="F1957" s="370"/>
      <c r="G1957" s="108" t="s">
        <v>41</v>
      </c>
      <c r="H1957" s="69" t="e">
        <f>NA()</f>
        <v>#N/A</v>
      </c>
      <c r="I1957" s="337"/>
      <c r="J1957" s="348"/>
    </row>
    <row r="1958" spans="1:10" x14ac:dyDescent="0.25">
      <c r="A1958" s="334"/>
      <c r="B1958" s="337"/>
      <c r="C1958" s="337"/>
      <c r="D1958" s="337"/>
      <c r="E1958" s="295">
        <f>F1953+1</f>
        <v>43104</v>
      </c>
      <c r="F1958" s="295">
        <v>43131</v>
      </c>
      <c r="G1958" s="51" t="s">
        <v>154</v>
      </c>
      <c r="H1958" s="84" t="e">
        <f>NA()</f>
        <v>#N/A</v>
      </c>
      <c r="I1958" s="337"/>
      <c r="J1958" s="348"/>
    </row>
    <row r="1959" spans="1:10" x14ac:dyDescent="0.25">
      <c r="A1959" s="334"/>
      <c r="B1959" s="337"/>
      <c r="C1959" s="337"/>
      <c r="D1959" s="337"/>
      <c r="E1959" s="285"/>
      <c r="F1959" s="285"/>
      <c r="G1959" s="7" t="s">
        <v>153</v>
      </c>
      <c r="H1959" s="68" t="e">
        <f>NA()</f>
        <v>#N/A</v>
      </c>
      <c r="I1959" s="337"/>
      <c r="J1959" s="348"/>
    </row>
    <row r="1960" spans="1:10" x14ac:dyDescent="0.25">
      <c r="A1960" s="334"/>
      <c r="B1960" s="337"/>
      <c r="C1960" s="337"/>
      <c r="D1960" s="337"/>
      <c r="E1960" s="285"/>
      <c r="F1960" s="285"/>
      <c r="G1960" s="108" t="s">
        <v>40</v>
      </c>
      <c r="H1960" s="68">
        <v>220</v>
      </c>
      <c r="I1960" s="337"/>
      <c r="J1960" s="348"/>
    </row>
    <row r="1961" spans="1:10" x14ac:dyDescent="0.25">
      <c r="A1961" s="334"/>
      <c r="B1961" s="337"/>
      <c r="C1961" s="337"/>
      <c r="D1961" s="337"/>
      <c r="E1961" s="285"/>
      <c r="F1961" s="285"/>
      <c r="G1961" s="108" t="s">
        <v>39</v>
      </c>
      <c r="H1961" s="68">
        <f>H1960+75</f>
        <v>295</v>
      </c>
      <c r="I1961" s="337"/>
      <c r="J1961" s="348"/>
    </row>
    <row r="1962" spans="1:10" x14ac:dyDescent="0.25">
      <c r="A1962" s="334"/>
      <c r="B1962" s="337"/>
      <c r="C1962" s="337"/>
      <c r="D1962" s="337"/>
      <c r="E1962" s="370"/>
      <c r="F1962" s="370"/>
      <c r="G1962" s="111" t="s">
        <v>41</v>
      </c>
      <c r="H1962" s="69" t="e">
        <f>NA()</f>
        <v>#N/A</v>
      </c>
      <c r="I1962" s="337"/>
      <c r="J1962" s="348"/>
    </row>
    <row r="1963" spans="1:10" x14ac:dyDescent="0.25">
      <c r="A1963" s="334"/>
      <c r="B1963" s="337"/>
      <c r="C1963" s="337"/>
      <c r="D1963" s="337"/>
      <c r="E1963" s="295">
        <f>F1958+1</f>
        <v>43132</v>
      </c>
      <c r="F1963" s="295">
        <v>43190</v>
      </c>
      <c r="G1963" s="7" t="s">
        <v>154</v>
      </c>
      <c r="H1963" s="84" t="e">
        <f>NA()</f>
        <v>#N/A</v>
      </c>
      <c r="I1963" s="337"/>
      <c r="J1963" s="348"/>
    </row>
    <row r="1964" spans="1:10" x14ac:dyDescent="0.25">
      <c r="A1964" s="334"/>
      <c r="B1964" s="337"/>
      <c r="C1964" s="337"/>
      <c r="D1964" s="337"/>
      <c r="E1964" s="285"/>
      <c r="F1964" s="285"/>
      <c r="G1964" s="7" t="s">
        <v>153</v>
      </c>
      <c r="H1964" s="68" t="e">
        <f>NA()</f>
        <v>#N/A</v>
      </c>
      <c r="I1964" s="337"/>
      <c r="J1964" s="348"/>
    </row>
    <row r="1965" spans="1:10" x14ac:dyDescent="0.25">
      <c r="A1965" s="334"/>
      <c r="B1965" s="337"/>
      <c r="C1965" s="337"/>
      <c r="D1965" s="337"/>
      <c r="E1965" s="285"/>
      <c r="F1965" s="285"/>
      <c r="G1965" s="70" t="s">
        <v>40</v>
      </c>
      <c r="H1965" s="68">
        <v>230</v>
      </c>
      <c r="I1965" s="337"/>
      <c r="J1965" s="348"/>
    </row>
    <row r="1966" spans="1:10" x14ac:dyDescent="0.25">
      <c r="A1966" s="334"/>
      <c r="B1966" s="337"/>
      <c r="C1966" s="337"/>
      <c r="D1966" s="337"/>
      <c r="E1966" s="285"/>
      <c r="F1966" s="285"/>
      <c r="G1966" s="70" t="s">
        <v>39</v>
      </c>
      <c r="H1966" s="68">
        <f>H1965+75</f>
        <v>305</v>
      </c>
      <c r="I1966" s="337"/>
      <c r="J1966" s="348"/>
    </row>
    <row r="1967" spans="1:10" x14ac:dyDescent="0.25">
      <c r="A1967" s="334"/>
      <c r="B1967" s="337"/>
      <c r="C1967" s="337"/>
      <c r="D1967" s="337"/>
      <c r="E1967" s="370"/>
      <c r="F1967" s="370"/>
      <c r="G1967" s="70" t="s">
        <v>41</v>
      </c>
      <c r="H1967" s="69" t="e">
        <f>NA()</f>
        <v>#N/A</v>
      </c>
      <c r="I1967" s="337"/>
      <c r="J1967" s="348"/>
    </row>
    <row r="1968" spans="1:10" x14ac:dyDescent="0.25">
      <c r="A1968" s="334"/>
      <c r="B1968" s="337"/>
      <c r="C1968" s="337"/>
      <c r="D1968" s="337"/>
      <c r="E1968" s="295">
        <f>F1963+1</f>
        <v>43191</v>
      </c>
      <c r="F1968" s="295">
        <v>43220</v>
      </c>
      <c r="G1968" s="51" t="s">
        <v>154</v>
      </c>
      <c r="H1968" s="84" t="e">
        <f>NA()</f>
        <v>#N/A</v>
      </c>
      <c r="I1968" s="337"/>
      <c r="J1968" s="348"/>
    </row>
    <row r="1969" spans="1:10" x14ac:dyDescent="0.25">
      <c r="A1969" s="334"/>
      <c r="B1969" s="337"/>
      <c r="C1969" s="337"/>
      <c r="D1969" s="337"/>
      <c r="E1969" s="285"/>
      <c r="F1969" s="285"/>
      <c r="G1969" s="7" t="s">
        <v>153</v>
      </c>
      <c r="H1969" s="68" t="e">
        <f>NA()</f>
        <v>#N/A</v>
      </c>
      <c r="I1969" s="337"/>
      <c r="J1969" s="348"/>
    </row>
    <row r="1970" spans="1:10" x14ac:dyDescent="0.25">
      <c r="A1970" s="334"/>
      <c r="B1970" s="337"/>
      <c r="C1970" s="337"/>
      <c r="D1970" s="337"/>
      <c r="E1970" s="285"/>
      <c r="F1970" s="285"/>
      <c r="G1970" s="70" t="s">
        <v>40</v>
      </c>
      <c r="H1970" s="68">
        <v>205</v>
      </c>
      <c r="I1970" s="337"/>
      <c r="J1970" s="348"/>
    </row>
    <row r="1971" spans="1:10" x14ac:dyDescent="0.25">
      <c r="A1971" s="334"/>
      <c r="B1971" s="337"/>
      <c r="C1971" s="337"/>
      <c r="D1971" s="337"/>
      <c r="E1971" s="285"/>
      <c r="F1971" s="285"/>
      <c r="G1971" s="70" t="s">
        <v>39</v>
      </c>
      <c r="H1971" s="68">
        <f>H1970+75</f>
        <v>280</v>
      </c>
      <c r="I1971" s="337"/>
      <c r="J1971" s="348"/>
    </row>
    <row r="1972" spans="1:10" ht="15.75" thickBot="1" x14ac:dyDescent="0.3">
      <c r="A1972" s="334"/>
      <c r="B1972" s="337"/>
      <c r="C1972" s="337"/>
      <c r="D1972" s="436"/>
      <c r="E1972" s="370"/>
      <c r="F1972" s="370"/>
      <c r="G1972" s="74" t="s">
        <v>41</v>
      </c>
      <c r="H1972" s="69" t="e">
        <f>NA()</f>
        <v>#N/A</v>
      </c>
      <c r="I1972" s="337"/>
      <c r="J1972" s="348"/>
    </row>
    <row r="1973" spans="1:10" x14ac:dyDescent="0.25">
      <c r="A1973" s="334"/>
      <c r="B1973" s="337"/>
      <c r="C1973" s="337"/>
      <c r="D1973" s="337" t="s">
        <v>11</v>
      </c>
      <c r="E1973" s="298">
        <v>43040</v>
      </c>
      <c r="F1973" s="298">
        <v>43090</v>
      </c>
      <c r="G1973" s="51" t="s">
        <v>154</v>
      </c>
      <c r="H1973" s="84" t="e">
        <f>NA()</f>
        <v>#N/A</v>
      </c>
      <c r="I1973" s="337"/>
      <c r="J1973" s="348"/>
    </row>
    <row r="1974" spans="1:10" x14ac:dyDescent="0.25">
      <c r="A1974" s="334"/>
      <c r="B1974" s="337"/>
      <c r="C1974" s="337"/>
      <c r="D1974" s="337"/>
      <c r="E1974" s="285"/>
      <c r="F1974" s="285"/>
      <c r="G1974" s="7" t="s">
        <v>153</v>
      </c>
      <c r="H1974" s="68" t="e">
        <f>NA()</f>
        <v>#N/A</v>
      </c>
      <c r="I1974" s="337"/>
      <c r="J1974" s="348"/>
    </row>
    <row r="1975" spans="1:10" x14ac:dyDescent="0.25">
      <c r="A1975" s="334"/>
      <c r="B1975" s="337"/>
      <c r="C1975" s="337"/>
      <c r="D1975" s="337"/>
      <c r="E1975" s="285"/>
      <c r="F1975" s="285"/>
      <c r="G1975" s="70" t="s">
        <v>40</v>
      </c>
      <c r="H1975" s="68">
        <v>215</v>
      </c>
      <c r="I1975" s="337"/>
      <c r="J1975" s="348"/>
    </row>
    <row r="1976" spans="1:10" x14ac:dyDescent="0.25">
      <c r="A1976" s="334"/>
      <c r="B1976" s="337"/>
      <c r="C1976" s="337"/>
      <c r="D1976" s="337"/>
      <c r="E1976" s="285"/>
      <c r="F1976" s="285"/>
      <c r="G1976" s="70" t="s">
        <v>39</v>
      </c>
      <c r="H1976" s="68">
        <f>H1975+85</f>
        <v>300</v>
      </c>
      <c r="I1976" s="337"/>
      <c r="J1976" s="348"/>
    </row>
    <row r="1977" spans="1:10" x14ac:dyDescent="0.25">
      <c r="A1977" s="334"/>
      <c r="B1977" s="337"/>
      <c r="C1977" s="337"/>
      <c r="D1977" s="337"/>
      <c r="E1977" s="370"/>
      <c r="F1977" s="370"/>
      <c r="G1977" s="74" t="s">
        <v>41</v>
      </c>
      <c r="H1977" s="69" t="e">
        <f>NA()</f>
        <v>#N/A</v>
      </c>
      <c r="I1977" s="337"/>
      <c r="J1977" s="348"/>
    </row>
    <row r="1978" spans="1:10" x14ac:dyDescent="0.25">
      <c r="A1978" s="334"/>
      <c r="B1978" s="337"/>
      <c r="C1978" s="337"/>
      <c r="D1978" s="337"/>
      <c r="E1978" s="295">
        <f>F1973+1</f>
        <v>43091</v>
      </c>
      <c r="F1978" s="295">
        <v>43103</v>
      </c>
      <c r="G1978" s="7" t="s">
        <v>154</v>
      </c>
      <c r="H1978" s="84" t="e">
        <f>NA()</f>
        <v>#N/A</v>
      </c>
      <c r="I1978" s="337"/>
      <c r="J1978" s="348"/>
    </row>
    <row r="1979" spans="1:10" x14ac:dyDescent="0.25">
      <c r="A1979" s="334"/>
      <c r="B1979" s="337"/>
      <c r="C1979" s="337"/>
      <c r="D1979" s="337"/>
      <c r="E1979" s="285"/>
      <c r="F1979" s="285"/>
      <c r="G1979" s="7" t="s">
        <v>153</v>
      </c>
      <c r="H1979" s="68" t="e">
        <f>NA()</f>
        <v>#N/A</v>
      </c>
      <c r="I1979" s="337"/>
      <c r="J1979" s="348"/>
    </row>
    <row r="1980" spans="1:10" x14ac:dyDescent="0.25">
      <c r="A1980" s="334"/>
      <c r="B1980" s="337"/>
      <c r="C1980" s="337"/>
      <c r="D1980" s="337"/>
      <c r="E1980" s="285"/>
      <c r="F1980" s="285"/>
      <c r="G1980" s="108" t="s">
        <v>40</v>
      </c>
      <c r="H1980" s="68">
        <v>290</v>
      </c>
      <c r="I1980" s="337"/>
      <c r="J1980" s="348"/>
    </row>
    <row r="1981" spans="1:10" x14ac:dyDescent="0.25">
      <c r="A1981" s="334"/>
      <c r="B1981" s="337"/>
      <c r="C1981" s="337"/>
      <c r="D1981" s="337"/>
      <c r="E1981" s="285"/>
      <c r="F1981" s="285"/>
      <c r="G1981" s="108" t="s">
        <v>39</v>
      </c>
      <c r="H1981" s="68">
        <f>H1980+85</f>
        <v>375</v>
      </c>
      <c r="I1981" s="337"/>
      <c r="J1981" s="348"/>
    </row>
    <row r="1982" spans="1:10" x14ac:dyDescent="0.25">
      <c r="A1982" s="334"/>
      <c r="B1982" s="337"/>
      <c r="C1982" s="337"/>
      <c r="D1982" s="337"/>
      <c r="E1982" s="370"/>
      <c r="F1982" s="370"/>
      <c r="G1982" s="108" t="s">
        <v>41</v>
      </c>
      <c r="H1982" s="69" t="e">
        <f>NA()</f>
        <v>#N/A</v>
      </c>
      <c r="I1982" s="337"/>
      <c r="J1982" s="348"/>
    </row>
    <row r="1983" spans="1:10" x14ac:dyDescent="0.25">
      <c r="A1983" s="334"/>
      <c r="B1983" s="337"/>
      <c r="C1983" s="337"/>
      <c r="D1983" s="337"/>
      <c r="E1983" s="295">
        <f>F1978+1</f>
        <v>43104</v>
      </c>
      <c r="F1983" s="295">
        <v>43131</v>
      </c>
      <c r="G1983" s="51" t="s">
        <v>154</v>
      </c>
      <c r="H1983" s="84" t="e">
        <f>NA()</f>
        <v>#N/A</v>
      </c>
      <c r="I1983" s="337"/>
      <c r="J1983" s="348"/>
    </row>
    <row r="1984" spans="1:10" x14ac:dyDescent="0.25">
      <c r="A1984" s="334"/>
      <c r="B1984" s="337"/>
      <c r="C1984" s="337"/>
      <c r="D1984" s="337"/>
      <c r="E1984" s="285"/>
      <c r="F1984" s="285"/>
      <c r="G1984" s="7" t="s">
        <v>153</v>
      </c>
      <c r="H1984" s="68" t="e">
        <f>NA()</f>
        <v>#N/A</v>
      </c>
      <c r="I1984" s="337"/>
      <c r="J1984" s="348"/>
    </row>
    <row r="1985" spans="1:10" x14ac:dyDescent="0.25">
      <c r="A1985" s="334"/>
      <c r="B1985" s="337"/>
      <c r="C1985" s="337"/>
      <c r="D1985" s="337"/>
      <c r="E1985" s="285"/>
      <c r="F1985" s="285"/>
      <c r="G1985" s="108" t="s">
        <v>40</v>
      </c>
      <c r="H1985" s="68">
        <v>235</v>
      </c>
      <c r="I1985" s="337"/>
      <c r="J1985" s="348"/>
    </row>
    <row r="1986" spans="1:10" x14ac:dyDescent="0.25">
      <c r="A1986" s="334"/>
      <c r="B1986" s="337"/>
      <c r="C1986" s="337"/>
      <c r="D1986" s="337"/>
      <c r="E1986" s="285"/>
      <c r="F1986" s="285"/>
      <c r="G1986" s="108" t="s">
        <v>39</v>
      </c>
      <c r="H1986" s="68">
        <f>H1985+85</f>
        <v>320</v>
      </c>
      <c r="I1986" s="337"/>
      <c r="J1986" s="348"/>
    </row>
    <row r="1987" spans="1:10" x14ac:dyDescent="0.25">
      <c r="A1987" s="334"/>
      <c r="B1987" s="337"/>
      <c r="C1987" s="337"/>
      <c r="D1987" s="337"/>
      <c r="E1987" s="370"/>
      <c r="F1987" s="370"/>
      <c r="G1987" s="111" t="s">
        <v>41</v>
      </c>
      <c r="H1987" s="69" t="e">
        <f>NA()</f>
        <v>#N/A</v>
      </c>
      <c r="I1987" s="337"/>
      <c r="J1987" s="348"/>
    </row>
    <row r="1988" spans="1:10" x14ac:dyDescent="0.25">
      <c r="A1988" s="334"/>
      <c r="B1988" s="337"/>
      <c r="C1988" s="337"/>
      <c r="D1988" s="337"/>
      <c r="E1988" s="295">
        <f>F1983+1</f>
        <v>43132</v>
      </c>
      <c r="F1988" s="295">
        <v>43190</v>
      </c>
      <c r="G1988" s="7" t="s">
        <v>154</v>
      </c>
      <c r="H1988" s="84" t="e">
        <f>NA()</f>
        <v>#N/A</v>
      </c>
      <c r="I1988" s="337"/>
      <c r="J1988" s="348"/>
    </row>
    <row r="1989" spans="1:10" x14ac:dyDescent="0.25">
      <c r="A1989" s="334"/>
      <c r="B1989" s="337"/>
      <c r="C1989" s="337"/>
      <c r="D1989" s="337"/>
      <c r="E1989" s="285"/>
      <c r="F1989" s="285"/>
      <c r="G1989" s="7" t="s">
        <v>153</v>
      </c>
      <c r="H1989" s="68" t="e">
        <f>NA()</f>
        <v>#N/A</v>
      </c>
      <c r="I1989" s="337"/>
      <c r="J1989" s="348"/>
    </row>
    <row r="1990" spans="1:10" x14ac:dyDescent="0.25">
      <c r="A1990" s="334"/>
      <c r="B1990" s="337"/>
      <c r="C1990" s="337"/>
      <c r="D1990" s="337"/>
      <c r="E1990" s="285"/>
      <c r="F1990" s="285"/>
      <c r="G1990" s="70" t="s">
        <v>40</v>
      </c>
      <c r="H1990" s="68">
        <v>245</v>
      </c>
      <c r="I1990" s="337"/>
      <c r="J1990" s="348"/>
    </row>
    <row r="1991" spans="1:10" x14ac:dyDescent="0.25">
      <c r="A1991" s="334"/>
      <c r="B1991" s="337"/>
      <c r="C1991" s="337"/>
      <c r="D1991" s="337"/>
      <c r="E1991" s="285"/>
      <c r="F1991" s="285"/>
      <c r="G1991" s="70" t="s">
        <v>39</v>
      </c>
      <c r="H1991" s="68">
        <f>H1990+85</f>
        <v>330</v>
      </c>
      <c r="I1991" s="337"/>
      <c r="J1991" s="348"/>
    </row>
    <row r="1992" spans="1:10" x14ac:dyDescent="0.25">
      <c r="A1992" s="334"/>
      <c r="B1992" s="337"/>
      <c r="C1992" s="337"/>
      <c r="D1992" s="337"/>
      <c r="E1992" s="370"/>
      <c r="F1992" s="370"/>
      <c r="G1992" s="70" t="s">
        <v>41</v>
      </c>
      <c r="H1992" s="69" t="e">
        <f>NA()</f>
        <v>#N/A</v>
      </c>
      <c r="I1992" s="337"/>
      <c r="J1992" s="348"/>
    </row>
    <row r="1993" spans="1:10" x14ac:dyDescent="0.25">
      <c r="A1993" s="334"/>
      <c r="B1993" s="337"/>
      <c r="C1993" s="337"/>
      <c r="D1993" s="337"/>
      <c r="E1993" s="295">
        <f>F1988+1</f>
        <v>43191</v>
      </c>
      <c r="F1993" s="295">
        <v>43220</v>
      </c>
      <c r="G1993" s="51" t="s">
        <v>154</v>
      </c>
      <c r="H1993" s="84" t="e">
        <f>NA()</f>
        <v>#N/A</v>
      </c>
      <c r="I1993" s="337"/>
      <c r="J1993" s="348"/>
    </row>
    <row r="1994" spans="1:10" x14ac:dyDescent="0.25">
      <c r="A1994" s="334"/>
      <c r="B1994" s="337"/>
      <c r="C1994" s="337"/>
      <c r="D1994" s="337"/>
      <c r="E1994" s="285"/>
      <c r="F1994" s="285"/>
      <c r="G1994" s="7" t="s">
        <v>153</v>
      </c>
      <c r="H1994" s="68" t="e">
        <f>NA()</f>
        <v>#N/A</v>
      </c>
      <c r="I1994" s="337"/>
      <c r="J1994" s="348"/>
    </row>
    <row r="1995" spans="1:10" x14ac:dyDescent="0.25">
      <c r="A1995" s="334"/>
      <c r="B1995" s="337"/>
      <c r="C1995" s="337"/>
      <c r="D1995" s="337"/>
      <c r="E1995" s="285"/>
      <c r="F1995" s="285"/>
      <c r="G1995" s="70" t="s">
        <v>40</v>
      </c>
      <c r="H1995" s="68">
        <v>220</v>
      </c>
      <c r="I1995" s="337"/>
      <c r="J1995" s="348"/>
    </row>
    <row r="1996" spans="1:10" x14ac:dyDescent="0.25">
      <c r="A1996" s="334"/>
      <c r="B1996" s="337"/>
      <c r="C1996" s="337"/>
      <c r="D1996" s="337"/>
      <c r="E1996" s="285"/>
      <c r="F1996" s="285"/>
      <c r="G1996" s="70" t="s">
        <v>39</v>
      </c>
      <c r="H1996" s="68">
        <f>H1995+85</f>
        <v>305</v>
      </c>
      <c r="I1996" s="337"/>
      <c r="J1996" s="348"/>
    </row>
    <row r="1997" spans="1:10" ht="15.75" thickBot="1" x14ac:dyDescent="0.3">
      <c r="A1997" s="334"/>
      <c r="B1997" s="337"/>
      <c r="C1997" s="337"/>
      <c r="D1997" s="436"/>
      <c r="E1997" s="370"/>
      <c r="F1997" s="370"/>
      <c r="G1997" s="74" t="s">
        <v>41</v>
      </c>
      <c r="H1997" s="69" t="e">
        <f>NA()</f>
        <v>#N/A</v>
      </c>
      <c r="I1997" s="337"/>
      <c r="J1997" s="348"/>
    </row>
    <row r="1998" spans="1:10" x14ac:dyDescent="0.25">
      <c r="A1998" s="334"/>
      <c r="B1998" s="337"/>
      <c r="C1998" s="337"/>
      <c r="D1998" s="337" t="s">
        <v>347</v>
      </c>
      <c r="E1998" s="298">
        <v>43040</v>
      </c>
      <c r="F1998" s="298">
        <v>43090</v>
      </c>
      <c r="G1998" s="51" t="s">
        <v>154</v>
      </c>
      <c r="H1998" s="84" t="e">
        <f>NA()</f>
        <v>#N/A</v>
      </c>
      <c r="I1998" s="337"/>
      <c r="J1998" s="348"/>
    </row>
    <row r="1999" spans="1:10" x14ac:dyDescent="0.25">
      <c r="A1999" s="334"/>
      <c r="B1999" s="337"/>
      <c r="C1999" s="337"/>
      <c r="D1999" s="337"/>
      <c r="E1999" s="285"/>
      <c r="F1999" s="285"/>
      <c r="G1999" s="7" t="s">
        <v>153</v>
      </c>
      <c r="H1999" s="68" t="e">
        <f>NA()</f>
        <v>#N/A</v>
      </c>
      <c r="I1999" s="337"/>
      <c r="J1999" s="348"/>
    </row>
    <row r="2000" spans="1:10" x14ac:dyDescent="0.25">
      <c r="A2000" s="334"/>
      <c r="B2000" s="337"/>
      <c r="C2000" s="337"/>
      <c r="D2000" s="337"/>
      <c r="E2000" s="285"/>
      <c r="F2000" s="285"/>
      <c r="G2000" s="70" t="s">
        <v>40</v>
      </c>
      <c r="H2000" s="68">
        <v>220</v>
      </c>
      <c r="I2000" s="337"/>
      <c r="J2000" s="348"/>
    </row>
    <row r="2001" spans="1:10" x14ac:dyDescent="0.25">
      <c r="A2001" s="334"/>
      <c r="B2001" s="337"/>
      <c r="C2001" s="337"/>
      <c r="D2001" s="337"/>
      <c r="E2001" s="285"/>
      <c r="F2001" s="285"/>
      <c r="G2001" s="70" t="s">
        <v>39</v>
      </c>
      <c r="H2001" s="68">
        <f>H2000+85</f>
        <v>305</v>
      </c>
      <c r="I2001" s="337"/>
      <c r="J2001" s="348"/>
    </row>
    <row r="2002" spans="1:10" x14ac:dyDescent="0.25">
      <c r="A2002" s="334"/>
      <c r="B2002" s="337"/>
      <c r="C2002" s="337"/>
      <c r="D2002" s="337"/>
      <c r="E2002" s="370"/>
      <c r="F2002" s="370"/>
      <c r="G2002" s="74" t="s">
        <v>41</v>
      </c>
      <c r="H2002" s="69" t="e">
        <f>NA()</f>
        <v>#N/A</v>
      </c>
      <c r="I2002" s="337"/>
      <c r="J2002" s="348"/>
    </row>
    <row r="2003" spans="1:10" x14ac:dyDescent="0.25">
      <c r="A2003" s="334"/>
      <c r="B2003" s="337"/>
      <c r="C2003" s="337"/>
      <c r="D2003" s="337"/>
      <c r="E2003" s="295">
        <f>F1998+1</f>
        <v>43091</v>
      </c>
      <c r="F2003" s="295">
        <v>43103</v>
      </c>
      <c r="G2003" s="7" t="s">
        <v>154</v>
      </c>
      <c r="H2003" s="84" t="e">
        <f>NA()</f>
        <v>#N/A</v>
      </c>
      <c r="I2003" s="337"/>
      <c r="J2003" s="348"/>
    </row>
    <row r="2004" spans="1:10" x14ac:dyDescent="0.25">
      <c r="A2004" s="334"/>
      <c r="B2004" s="337"/>
      <c r="C2004" s="337"/>
      <c r="D2004" s="337"/>
      <c r="E2004" s="285"/>
      <c r="F2004" s="285"/>
      <c r="G2004" s="7" t="s">
        <v>153</v>
      </c>
      <c r="H2004" s="68" t="e">
        <f>NA()</f>
        <v>#N/A</v>
      </c>
      <c r="I2004" s="337"/>
      <c r="J2004" s="348"/>
    </row>
    <row r="2005" spans="1:10" x14ac:dyDescent="0.25">
      <c r="A2005" s="334"/>
      <c r="B2005" s="337"/>
      <c r="C2005" s="337"/>
      <c r="D2005" s="337"/>
      <c r="E2005" s="285"/>
      <c r="F2005" s="285"/>
      <c r="G2005" s="108" t="s">
        <v>40</v>
      </c>
      <c r="H2005" s="68">
        <v>295</v>
      </c>
      <c r="I2005" s="337"/>
      <c r="J2005" s="348"/>
    </row>
    <row r="2006" spans="1:10" x14ac:dyDescent="0.25">
      <c r="A2006" s="334"/>
      <c r="B2006" s="337"/>
      <c r="C2006" s="337"/>
      <c r="D2006" s="337"/>
      <c r="E2006" s="285"/>
      <c r="F2006" s="285"/>
      <c r="G2006" s="108" t="s">
        <v>39</v>
      </c>
      <c r="H2006" s="68">
        <f>H2005+85</f>
        <v>380</v>
      </c>
      <c r="I2006" s="337"/>
      <c r="J2006" s="348"/>
    </row>
    <row r="2007" spans="1:10" x14ac:dyDescent="0.25">
      <c r="A2007" s="334"/>
      <c r="B2007" s="337"/>
      <c r="C2007" s="337"/>
      <c r="D2007" s="337"/>
      <c r="E2007" s="370"/>
      <c r="F2007" s="370"/>
      <c r="G2007" s="108" t="s">
        <v>41</v>
      </c>
      <c r="H2007" s="69" t="e">
        <f>NA()</f>
        <v>#N/A</v>
      </c>
      <c r="I2007" s="337"/>
      <c r="J2007" s="348"/>
    </row>
    <row r="2008" spans="1:10" x14ac:dyDescent="0.25">
      <c r="A2008" s="334"/>
      <c r="B2008" s="337"/>
      <c r="C2008" s="337"/>
      <c r="D2008" s="337"/>
      <c r="E2008" s="295">
        <f>F2003+1</f>
        <v>43104</v>
      </c>
      <c r="F2008" s="295">
        <v>43131</v>
      </c>
      <c r="G2008" s="51" t="s">
        <v>154</v>
      </c>
      <c r="H2008" s="84" t="e">
        <f>NA()</f>
        <v>#N/A</v>
      </c>
      <c r="I2008" s="337"/>
      <c r="J2008" s="348"/>
    </row>
    <row r="2009" spans="1:10" x14ac:dyDescent="0.25">
      <c r="A2009" s="334"/>
      <c r="B2009" s="337"/>
      <c r="C2009" s="337"/>
      <c r="D2009" s="337"/>
      <c r="E2009" s="285"/>
      <c r="F2009" s="285"/>
      <c r="G2009" s="7" t="s">
        <v>153</v>
      </c>
      <c r="H2009" s="68" t="e">
        <f>NA()</f>
        <v>#N/A</v>
      </c>
      <c r="I2009" s="337"/>
      <c r="J2009" s="348"/>
    </row>
    <row r="2010" spans="1:10" x14ac:dyDescent="0.25">
      <c r="A2010" s="334"/>
      <c r="B2010" s="337"/>
      <c r="C2010" s="337"/>
      <c r="D2010" s="337"/>
      <c r="E2010" s="285"/>
      <c r="F2010" s="285"/>
      <c r="G2010" s="108" t="s">
        <v>40</v>
      </c>
      <c r="H2010" s="68">
        <v>240</v>
      </c>
      <c r="I2010" s="337"/>
      <c r="J2010" s="348"/>
    </row>
    <row r="2011" spans="1:10" x14ac:dyDescent="0.25">
      <c r="A2011" s="334"/>
      <c r="B2011" s="337"/>
      <c r="C2011" s="337"/>
      <c r="D2011" s="337"/>
      <c r="E2011" s="285"/>
      <c r="F2011" s="285"/>
      <c r="G2011" s="108" t="s">
        <v>39</v>
      </c>
      <c r="H2011" s="68">
        <f>H2010+85</f>
        <v>325</v>
      </c>
      <c r="I2011" s="337"/>
      <c r="J2011" s="348"/>
    </row>
    <row r="2012" spans="1:10" x14ac:dyDescent="0.25">
      <c r="A2012" s="334"/>
      <c r="B2012" s="337"/>
      <c r="C2012" s="337"/>
      <c r="D2012" s="337"/>
      <c r="E2012" s="370"/>
      <c r="F2012" s="370"/>
      <c r="G2012" s="111" t="s">
        <v>41</v>
      </c>
      <c r="H2012" s="69" t="e">
        <f>NA()</f>
        <v>#N/A</v>
      </c>
      <c r="I2012" s="337"/>
      <c r="J2012" s="348"/>
    </row>
    <row r="2013" spans="1:10" x14ac:dyDescent="0.25">
      <c r="A2013" s="334"/>
      <c r="B2013" s="337"/>
      <c r="C2013" s="337"/>
      <c r="D2013" s="337"/>
      <c r="E2013" s="295">
        <f>F2008+1</f>
        <v>43132</v>
      </c>
      <c r="F2013" s="295">
        <v>43190</v>
      </c>
      <c r="G2013" s="7" t="s">
        <v>154</v>
      </c>
      <c r="H2013" s="84" t="e">
        <f>NA()</f>
        <v>#N/A</v>
      </c>
      <c r="I2013" s="337"/>
      <c r="J2013" s="348"/>
    </row>
    <row r="2014" spans="1:10" x14ac:dyDescent="0.25">
      <c r="A2014" s="334"/>
      <c r="B2014" s="337"/>
      <c r="C2014" s="337"/>
      <c r="D2014" s="337"/>
      <c r="E2014" s="285"/>
      <c r="F2014" s="285"/>
      <c r="G2014" s="7" t="s">
        <v>153</v>
      </c>
      <c r="H2014" s="68" t="e">
        <f>NA()</f>
        <v>#N/A</v>
      </c>
      <c r="I2014" s="337"/>
      <c r="J2014" s="348"/>
    </row>
    <row r="2015" spans="1:10" x14ac:dyDescent="0.25">
      <c r="A2015" s="334"/>
      <c r="B2015" s="337"/>
      <c r="C2015" s="337"/>
      <c r="D2015" s="337"/>
      <c r="E2015" s="285"/>
      <c r="F2015" s="285"/>
      <c r="G2015" s="70" t="s">
        <v>40</v>
      </c>
      <c r="H2015" s="68">
        <v>250</v>
      </c>
      <c r="I2015" s="337"/>
      <c r="J2015" s="348"/>
    </row>
    <row r="2016" spans="1:10" x14ac:dyDescent="0.25">
      <c r="A2016" s="334"/>
      <c r="B2016" s="337"/>
      <c r="C2016" s="337"/>
      <c r="D2016" s="337"/>
      <c r="E2016" s="285"/>
      <c r="F2016" s="285"/>
      <c r="G2016" s="70" t="s">
        <v>39</v>
      </c>
      <c r="H2016" s="68">
        <f>H2015+85</f>
        <v>335</v>
      </c>
      <c r="I2016" s="337"/>
      <c r="J2016" s="348"/>
    </row>
    <row r="2017" spans="1:10" x14ac:dyDescent="0.25">
      <c r="A2017" s="334"/>
      <c r="B2017" s="337"/>
      <c r="C2017" s="337"/>
      <c r="D2017" s="337"/>
      <c r="E2017" s="370"/>
      <c r="F2017" s="370"/>
      <c r="G2017" s="70" t="s">
        <v>41</v>
      </c>
      <c r="H2017" s="69" t="e">
        <f>NA()</f>
        <v>#N/A</v>
      </c>
      <c r="I2017" s="337"/>
      <c r="J2017" s="348"/>
    </row>
    <row r="2018" spans="1:10" x14ac:dyDescent="0.25">
      <c r="A2018" s="334"/>
      <c r="B2018" s="337"/>
      <c r="C2018" s="337"/>
      <c r="D2018" s="337"/>
      <c r="E2018" s="295">
        <f>F2013+1</f>
        <v>43191</v>
      </c>
      <c r="F2018" s="295">
        <v>43220</v>
      </c>
      <c r="G2018" s="51" t="s">
        <v>154</v>
      </c>
      <c r="H2018" s="84" t="e">
        <f>NA()</f>
        <v>#N/A</v>
      </c>
      <c r="I2018" s="337"/>
      <c r="J2018" s="348"/>
    </row>
    <row r="2019" spans="1:10" x14ac:dyDescent="0.25">
      <c r="A2019" s="334"/>
      <c r="B2019" s="337"/>
      <c r="C2019" s="337"/>
      <c r="D2019" s="337"/>
      <c r="E2019" s="285"/>
      <c r="F2019" s="285"/>
      <c r="G2019" s="7" t="s">
        <v>153</v>
      </c>
      <c r="H2019" s="68" t="e">
        <f>NA()</f>
        <v>#N/A</v>
      </c>
      <c r="I2019" s="337"/>
      <c r="J2019" s="348"/>
    </row>
    <row r="2020" spans="1:10" x14ac:dyDescent="0.25">
      <c r="A2020" s="334"/>
      <c r="B2020" s="337"/>
      <c r="C2020" s="337"/>
      <c r="D2020" s="337"/>
      <c r="E2020" s="285"/>
      <c r="F2020" s="285"/>
      <c r="G2020" s="70" t="s">
        <v>40</v>
      </c>
      <c r="H2020" s="68">
        <v>225</v>
      </c>
      <c r="I2020" s="337"/>
      <c r="J2020" s="348"/>
    </row>
    <row r="2021" spans="1:10" x14ac:dyDescent="0.25">
      <c r="A2021" s="334"/>
      <c r="B2021" s="337"/>
      <c r="C2021" s="337"/>
      <c r="D2021" s="337"/>
      <c r="E2021" s="285"/>
      <c r="F2021" s="285"/>
      <c r="G2021" s="70" t="s">
        <v>39</v>
      </c>
      <c r="H2021" s="68">
        <f>H2020+85</f>
        <v>310</v>
      </c>
      <c r="I2021" s="337"/>
      <c r="J2021" s="348"/>
    </row>
    <row r="2022" spans="1:10" ht="15.75" thickBot="1" x14ac:dyDescent="0.3">
      <c r="A2022" s="334"/>
      <c r="B2022" s="337"/>
      <c r="C2022" s="337"/>
      <c r="D2022" s="436"/>
      <c r="E2022" s="370"/>
      <c r="F2022" s="370"/>
      <c r="G2022" s="74" t="s">
        <v>41</v>
      </c>
      <c r="H2022" s="69" t="e">
        <f>NA()</f>
        <v>#N/A</v>
      </c>
      <c r="I2022" s="337"/>
      <c r="J2022" s="348"/>
    </row>
    <row r="2023" spans="1:10" x14ac:dyDescent="0.25">
      <c r="A2023" s="334"/>
      <c r="B2023" s="337"/>
      <c r="C2023" s="337"/>
      <c r="D2023" s="337" t="s">
        <v>201</v>
      </c>
      <c r="E2023" s="298">
        <v>43040</v>
      </c>
      <c r="F2023" s="298">
        <v>43090</v>
      </c>
      <c r="G2023" s="51" t="s">
        <v>154</v>
      </c>
      <c r="H2023" s="84" t="e">
        <f>NA()</f>
        <v>#N/A</v>
      </c>
      <c r="I2023" s="337"/>
      <c r="J2023" s="348"/>
    </row>
    <row r="2024" spans="1:10" x14ac:dyDescent="0.25">
      <c r="A2024" s="334"/>
      <c r="B2024" s="337"/>
      <c r="C2024" s="337"/>
      <c r="D2024" s="337"/>
      <c r="E2024" s="285"/>
      <c r="F2024" s="285"/>
      <c r="G2024" s="7" t="s">
        <v>153</v>
      </c>
      <c r="H2024" s="68" t="e">
        <f>NA()</f>
        <v>#N/A</v>
      </c>
      <c r="I2024" s="337"/>
      <c r="J2024" s="348"/>
    </row>
    <row r="2025" spans="1:10" x14ac:dyDescent="0.25">
      <c r="A2025" s="334"/>
      <c r="B2025" s="337"/>
      <c r="C2025" s="337"/>
      <c r="D2025" s="337"/>
      <c r="E2025" s="285"/>
      <c r="F2025" s="285"/>
      <c r="G2025" s="70" t="s">
        <v>40</v>
      </c>
      <c r="H2025" s="68">
        <v>245</v>
      </c>
      <c r="I2025" s="337"/>
      <c r="J2025" s="348"/>
    </row>
    <row r="2026" spans="1:10" x14ac:dyDescent="0.25">
      <c r="A2026" s="334"/>
      <c r="B2026" s="337"/>
      <c r="C2026" s="337"/>
      <c r="D2026" s="337"/>
      <c r="E2026" s="285"/>
      <c r="F2026" s="285"/>
      <c r="G2026" s="70" t="s">
        <v>39</v>
      </c>
      <c r="H2026" s="68">
        <f>H2025+85</f>
        <v>330</v>
      </c>
      <c r="I2026" s="337"/>
      <c r="J2026" s="348"/>
    </row>
    <row r="2027" spans="1:10" x14ac:dyDescent="0.25">
      <c r="A2027" s="334"/>
      <c r="B2027" s="337"/>
      <c r="C2027" s="337"/>
      <c r="D2027" s="337"/>
      <c r="E2027" s="370"/>
      <c r="F2027" s="370"/>
      <c r="G2027" s="74" t="s">
        <v>41</v>
      </c>
      <c r="H2027" s="69" t="e">
        <f>NA()</f>
        <v>#N/A</v>
      </c>
      <c r="I2027" s="337"/>
      <c r="J2027" s="348"/>
    </row>
    <row r="2028" spans="1:10" x14ac:dyDescent="0.25">
      <c r="A2028" s="334"/>
      <c r="B2028" s="337"/>
      <c r="C2028" s="337"/>
      <c r="D2028" s="337"/>
      <c r="E2028" s="295">
        <f>F2023+1</f>
        <v>43091</v>
      </c>
      <c r="F2028" s="295">
        <v>43103</v>
      </c>
      <c r="G2028" s="7" t="s">
        <v>154</v>
      </c>
      <c r="H2028" s="84" t="e">
        <f>NA()</f>
        <v>#N/A</v>
      </c>
      <c r="I2028" s="337"/>
      <c r="J2028" s="348"/>
    </row>
    <row r="2029" spans="1:10" x14ac:dyDescent="0.25">
      <c r="A2029" s="334"/>
      <c r="B2029" s="337"/>
      <c r="C2029" s="337"/>
      <c r="D2029" s="337"/>
      <c r="E2029" s="285"/>
      <c r="F2029" s="285"/>
      <c r="G2029" s="7" t="s">
        <v>153</v>
      </c>
      <c r="H2029" s="68" t="e">
        <f>NA()</f>
        <v>#N/A</v>
      </c>
      <c r="I2029" s="337"/>
      <c r="J2029" s="348"/>
    </row>
    <row r="2030" spans="1:10" x14ac:dyDescent="0.25">
      <c r="A2030" s="334"/>
      <c r="B2030" s="337"/>
      <c r="C2030" s="337"/>
      <c r="D2030" s="337"/>
      <c r="E2030" s="285"/>
      <c r="F2030" s="285"/>
      <c r="G2030" s="108" t="s">
        <v>40</v>
      </c>
      <c r="H2030" s="68">
        <v>320</v>
      </c>
      <c r="I2030" s="337"/>
      <c r="J2030" s="348"/>
    </row>
    <row r="2031" spans="1:10" x14ac:dyDescent="0.25">
      <c r="A2031" s="334"/>
      <c r="B2031" s="337"/>
      <c r="C2031" s="337"/>
      <c r="D2031" s="337"/>
      <c r="E2031" s="285"/>
      <c r="F2031" s="285"/>
      <c r="G2031" s="108" t="s">
        <v>39</v>
      </c>
      <c r="H2031" s="68">
        <f>H2030+85</f>
        <v>405</v>
      </c>
      <c r="I2031" s="337"/>
      <c r="J2031" s="348"/>
    </row>
    <row r="2032" spans="1:10" x14ac:dyDescent="0.25">
      <c r="A2032" s="334"/>
      <c r="B2032" s="337"/>
      <c r="C2032" s="337"/>
      <c r="D2032" s="337"/>
      <c r="E2032" s="370"/>
      <c r="F2032" s="370"/>
      <c r="G2032" s="108" t="s">
        <v>41</v>
      </c>
      <c r="H2032" s="69" t="e">
        <f>NA()</f>
        <v>#N/A</v>
      </c>
      <c r="I2032" s="337"/>
      <c r="J2032" s="348"/>
    </row>
    <row r="2033" spans="1:10" x14ac:dyDescent="0.25">
      <c r="A2033" s="334"/>
      <c r="B2033" s="337"/>
      <c r="C2033" s="337"/>
      <c r="D2033" s="337"/>
      <c r="E2033" s="295">
        <f>F2028+1</f>
        <v>43104</v>
      </c>
      <c r="F2033" s="295">
        <v>43131</v>
      </c>
      <c r="G2033" s="51" t="s">
        <v>154</v>
      </c>
      <c r="H2033" s="84" t="e">
        <f>NA()</f>
        <v>#N/A</v>
      </c>
      <c r="I2033" s="337"/>
      <c r="J2033" s="348"/>
    </row>
    <row r="2034" spans="1:10" x14ac:dyDescent="0.25">
      <c r="A2034" s="334"/>
      <c r="B2034" s="337"/>
      <c r="C2034" s="337"/>
      <c r="D2034" s="337"/>
      <c r="E2034" s="285"/>
      <c r="F2034" s="285"/>
      <c r="G2034" s="7" t="s">
        <v>153</v>
      </c>
      <c r="H2034" s="68" t="e">
        <f>NA()</f>
        <v>#N/A</v>
      </c>
      <c r="I2034" s="337"/>
      <c r="J2034" s="348"/>
    </row>
    <row r="2035" spans="1:10" x14ac:dyDescent="0.25">
      <c r="A2035" s="334"/>
      <c r="B2035" s="337"/>
      <c r="C2035" s="337"/>
      <c r="D2035" s="337"/>
      <c r="E2035" s="285"/>
      <c r="F2035" s="285"/>
      <c r="G2035" s="108" t="s">
        <v>40</v>
      </c>
      <c r="H2035" s="68">
        <v>265</v>
      </c>
      <c r="I2035" s="337"/>
      <c r="J2035" s="348"/>
    </row>
    <row r="2036" spans="1:10" x14ac:dyDescent="0.25">
      <c r="A2036" s="334"/>
      <c r="B2036" s="337"/>
      <c r="C2036" s="337"/>
      <c r="D2036" s="337"/>
      <c r="E2036" s="285"/>
      <c r="F2036" s="285"/>
      <c r="G2036" s="108" t="s">
        <v>39</v>
      </c>
      <c r="H2036" s="68">
        <f>H2035+85</f>
        <v>350</v>
      </c>
      <c r="I2036" s="337"/>
      <c r="J2036" s="348"/>
    </row>
    <row r="2037" spans="1:10" x14ac:dyDescent="0.25">
      <c r="A2037" s="334"/>
      <c r="B2037" s="337"/>
      <c r="C2037" s="337"/>
      <c r="D2037" s="337"/>
      <c r="E2037" s="370"/>
      <c r="F2037" s="370"/>
      <c r="G2037" s="111" t="s">
        <v>41</v>
      </c>
      <c r="H2037" s="69" t="e">
        <f>NA()</f>
        <v>#N/A</v>
      </c>
      <c r="I2037" s="337"/>
      <c r="J2037" s="348"/>
    </row>
    <row r="2038" spans="1:10" x14ac:dyDescent="0.25">
      <c r="A2038" s="334"/>
      <c r="B2038" s="337"/>
      <c r="C2038" s="337"/>
      <c r="D2038" s="337"/>
      <c r="E2038" s="295">
        <f>F2033+1</f>
        <v>43132</v>
      </c>
      <c r="F2038" s="295">
        <v>43190</v>
      </c>
      <c r="G2038" s="7" t="s">
        <v>154</v>
      </c>
      <c r="H2038" s="84" t="e">
        <f>NA()</f>
        <v>#N/A</v>
      </c>
      <c r="I2038" s="337"/>
      <c r="J2038" s="348"/>
    </row>
    <row r="2039" spans="1:10" x14ac:dyDescent="0.25">
      <c r="A2039" s="334"/>
      <c r="B2039" s="337"/>
      <c r="C2039" s="337"/>
      <c r="D2039" s="337"/>
      <c r="E2039" s="285"/>
      <c r="F2039" s="285"/>
      <c r="G2039" s="7" t="s">
        <v>153</v>
      </c>
      <c r="H2039" s="68" t="e">
        <f>NA()</f>
        <v>#N/A</v>
      </c>
      <c r="I2039" s="337"/>
      <c r="J2039" s="348"/>
    </row>
    <row r="2040" spans="1:10" x14ac:dyDescent="0.25">
      <c r="A2040" s="334"/>
      <c r="B2040" s="337"/>
      <c r="C2040" s="337"/>
      <c r="D2040" s="337"/>
      <c r="E2040" s="285"/>
      <c r="F2040" s="285"/>
      <c r="G2040" s="70" t="s">
        <v>40</v>
      </c>
      <c r="H2040" s="68">
        <v>275</v>
      </c>
      <c r="I2040" s="337"/>
      <c r="J2040" s="348"/>
    </row>
    <row r="2041" spans="1:10" x14ac:dyDescent="0.25">
      <c r="A2041" s="334"/>
      <c r="B2041" s="337"/>
      <c r="C2041" s="337"/>
      <c r="D2041" s="337"/>
      <c r="E2041" s="285"/>
      <c r="F2041" s="285"/>
      <c r="G2041" s="70" t="s">
        <v>39</v>
      </c>
      <c r="H2041" s="68">
        <f>H2040+85</f>
        <v>360</v>
      </c>
      <c r="I2041" s="337"/>
      <c r="J2041" s="348"/>
    </row>
    <row r="2042" spans="1:10" x14ac:dyDescent="0.25">
      <c r="A2042" s="334"/>
      <c r="B2042" s="337"/>
      <c r="C2042" s="337"/>
      <c r="D2042" s="337"/>
      <c r="E2042" s="370"/>
      <c r="F2042" s="370"/>
      <c r="G2042" s="70" t="s">
        <v>41</v>
      </c>
      <c r="H2042" s="69" t="e">
        <f>NA()</f>
        <v>#N/A</v>
      </c>
      <c r="I2042" s="337"/>
      <c r="J2042" s="348"/>
    </row>
    <row r="2043" spans="1:10" x14ac:dyDescent="0.25">
      <c r="A2043" s="334"/>
      <c r="B2043" s="337"/>
      <c r="C2043" s="337"/>
      <c r="D2043" s="337"/>
      <c r="E2043" s="295">
        <f>F2038+1</f>
        <v>43191</v>
      </c>
      <c r="F2043" s="295">
        <v>43220</v>
      </c>
      <c r="G2043" s="51" t="s">
        <v>154</v>
      </c>
      <c r="H2043" s="84" t="e">
        <f>NA()</f>
        <v>#N/A</v>
      </c>
      <c r="I2043" s="337"/>
      <c r="J2043" s="348"/>
    </row>
    <row r="2044" spans="1:10" x14ac:dyDescent="0.25">
      <c r="A2044" s="334"/>
      <c r="B2044" s="337"/>
      <c r="C2044" s="337"/>
      <c r="D2044" s="337"/>
      <c r="E2044" s="285"/>
      <c r="F2044" s="285"/>
      <c r="G2044" s="7" t="s">
        <v>153</v>
      </c>
      <c r="H2044" s="68" t="e">
        <f>NA()</f>
        <v>#N/A</v>
      </c>
      <c r="I2044" s="337"/>
      <c r="J2044" s="348"/>
    </row>
    <row r="2045" spans="1:10" x14ac:dyDescent="0.25">
      <c r="A2045" s="334"/>
      <c r="B2045" s="337"/>
      <c r="C2045" s="337"/>
      <c r="D2045" s="337"/>
      <c r="E2045" s="285"/>
      <c r="F2045" s="285"/>
      <c r="G2045" s="70" t="s">
        <v>40</v>
      </c>
      <c r="H2045" s="68">
        <v>250</v>
      </c>
      <c r="I2045" s="337"/>
      <c r="J2045" s="348"/>
    </row>
    <row r="2046" spans="1:10" x14ac:dyDescent="0.25">
      <c r="A2046" s="334"/>
      <c r="B2046" s="337"/>
      <c r="C2046" s="337"/>
      <c r="D2046" s="337"/>
      <c r="E2046" s="285"/>
      <c r="F2046" s="285"/>
      <c r="G2046" s="70" t="s">
        <v>39</v>
      </c>
      <c r="H2046" s="68">
        <f>H2045+85</f>
        <v>335</v>
      </c>
      <c r="I2046" s="337"/>
      <c r="J2046" s="348"/>
    </row>
    <row r="2047" spans="1:10" ht="15.75" thickBot="1" x14ac:dyDescent="0.3">
      <c r="A2047" s="334"/>
      <c r="B2047" s="337"/>
      <c r="C2047" s="337"/>
      <c r="D2047" s="436"/>
      <c r="E2047" s="370"/>
      <c r="F2047" s="370"/>
      <c r="G2047" s="74" t="s">
        <v>41</v>
      </c>
      <c r="H2047" s="69" t="e">
        <f>NA()</f>
        <v>#N/A</v>
      </c>
      <c r="I2047" s="337"/>
      <c r="J2047" s="348"/>
    </row>
    <row r="2048" spans="1:10" x14ac:dyDescent="0.25">
      <c r="A2048" s="334"/>
      <c r="B2048" s="337"/>
      <c r="C2048" s="337"/>
      <c r="D2048" s="337" t="s">
        <v>202</v>
      </c>
      <c r="E2048" s="298">
        <v>43040</v>
      </c>
      <c r="F2048" s="298">
        <v>43090</v>
      </c>
      <c r="G2048" s="51" t="s">
        <v>154</v>
      </c>
      <c r="H2048" s="84" t="e">
        <f>NA()</f>
        <v>#N/A</v>
      </c>
      <c r="I2048" s="337"/>
      <c r="J2048" s="348"/>
    </row>
    <row r="2049" spans="1:10" x14ac:dyDescent="0.25">
      <c r="A2049" s="334"/>
      <c r="B2049" s="337"/>
      <c r="C2049" s="337"/>
      <c r="D2049" s="337"/>
      <c r="E2049" s="285"/>
      <c r="F2049" s="285"/>
      <c r="G2049" s="7" t="s">
        <v>153</v>
      </c>
      <c r="H2049" s="68" t="e">
        <f>NA()</f>
        <v>#N/A</v>
      </c>
      <c r="I2049" s="337"/>
      <c r="J2049" s="348"/>
    </row>
    <row r="2050" spans="1:10" x14ac:dyDescent="0.25">
      <c r="A2050" s="334"/>
      <c r="B2050" s="337"/>
      <c r="C2050" s="337"/>
      <c r="D2050" s="337"/>
      <c r="E2050" s="285"/>
      <c r="F2050" s="285"/>
      <c r="G2050" s="70" t="s">
        <v>40</v>
      </c>
      <c r="H2050" s="68">
        <v>230</v>
      </c>
      <c r="I2050" s="337"/>
      <c r="J2050" s="348"/>
    </row>
    <row r="2051" spans="1:10" x14ac:dyDescent="0.25">
      <c r="A2051" s="334"/>
      <c r="B2051" s="337"/>
      <c r="C2051" s="337"/>
      <c r="D2051" s="337"/>
      <c r="E2051" s="285"/>
      <c r="F2051" s="285"/>
      <c r="G2051" s="70" t="s">
        <v>39</v>
      </c>
      <c r="H2051" s="68">
        <f>H2050+85</f>
        <v>315</v>
      </c>
      <c r="I2051" s="337"/>
      <c r="J2051" s="348"/>
    </row>
    <row r="2052" spans="1:10" x14ac:dyDescent="0.25">
      <c r="A2052" s="334"/>
      <c r="B2052" s="337"/>
      <c r="C2052" s="337"/>
      <c r="D2052" s="337"/>
      <c r="E2052" s="370"/>
      <c r="F2052" s="370"/>
      <c r="G2052" s="74" t="s">
        <v>41</v>
      </c>
      <c r="H2052" s="69" t="e">
        <f>NA()</f>
        <v>#N/A</v>
      </c>
      <c r="I2052" s="337"/>
      <c r="J2052" s="348"/>
    </row>
    <row r="2053" spans="1:10" x14ac:dyDescent="0.25">
      <c r="A2053" s="334"/>
      <c r="B2053" s="337"/>
      <c r="C2053" s="337"/>
      <c r="D2053" s="337"/>
      <c r="E2053" s="295">
        <f>F2048+1</f>
        <v>43091</v>
      </c>
      <c r="F2053" s="295">
        <v>43103</v>
      </c>
      <c r="G2053" s="7" t="s">
        <v>154</v>
      </c>
      <c r="H2053" s="84" t="e">
        <f>NA()</f>
        <v>#N/A</v>
      </c>
      <c r="I2053" s="337"/>
      <c r="J2053" s="348"/>
    </row>
    <row r="2054" spans="1:10" x14ac:dyDescent="0.25">
      <c r="A2054" s="334"/>
      <c r="B2054" s="337"/>
      <c r="C2054" s="337"/>
      <c r="D2054" s="337"/>
      <c r="E2054" s="285"/>
      <c r="F2054" s="285"/>
      <c r="G2054" s="7" t="s">
        <v>153</v>
      </c>
      <c r="H2054" s="68" t="e">
        <f>NA()</f>
        <v>#N/A</v>
      </c>
      <c r="I2054" s="337"/>
      <c r="J2054" s="348"/>
    </row>
    <row r="2055" spans="1:10" x14ac:dyDescent="0.25">
      <c r="A2055" s="334"/>
      <c r="B2055" s="337"/>
      <c r="C2055" s="337"/>
      <c r="D2055" s="337"/>
      <c r="E2055" s="285"/>
      <c r="F2055" s="285"/>
      <c r="G2055" s="108" t="s">
        <v>40</v>
      </c>
      <c r="H2055" s="68">
        <v>305</v>
      </c>
      <c r="I2055" s="337"/>
      <c r="J2055" s="348"/>
    </row>
    <row r="2056" spans="1:10" x14ac:dyDescent="0.25">
      <c r="A2056" s="334"/>
      <c r="B2056" s="337"/>
      <c r="C2056" s="337"/>
      <c r="D2056" s="337"/>
      <c r="E2056" s="285"/>
      <c r="F2056" s="285"/>
      <c r="G2056" s="108" t="s">
        <v>39</v>
      </c>
      <c r="H2056" s="68">
        <f>H2055+85</f>
        <v>390</v>
      </c>
      <c r="I2056" s="337"/>
      <c r="J2056" s="348"/>
    </row>
    <row r="2057" spans="1:10" x14ac:dyDescent="0.25">
      <c r="A2057" s="334"/>
      <c r="B2057" s="337"/>
      <c r="C2057" s="337"/>
      <c r="D2057" s="337"/>
      <c r="E2057" s="370"/>
      <c r="F2057" s="370"/>
      <c r="G2057" s="108" t="s">
        <v>41</v>
      </c>
      <c r="H2057" s="69" t="e">
        <f>NA()</f>
        <v>#N/A</v>
      </c>
      <c r="I2057" s="337"/>
      <c r="J2057" s="348"/>
    </row>
    <row r="2058" spans="1:10" x14ac:dyDescent="0.25">
      <c r="A2058" s="334"/>
      <c r="B2058" s="337"/>
      <c r="C2058" s="337"/>
      <c r="D2058" s="337"/>
      <c r="E2058" s="295">
        <f>F2053+1</f>
        <v>43104</v>
      </c>
      <c r="F2058" s="295">
        <v>43131</v>
      </c>
      <c r="G2058" s="51" t="s">
        <v>154</v>
      </c>
      <c r="H2058" s="84" t="e">
        <f>NA()</f>
        <v>#N/A</v>
      </c>
      <c r="I2058" s="337"/>
      <c r="J2058" s="348"/>
    </row>
    <row r="2059" spans="1:10" x14ac:dyDescent="0.25">
      <c r="A2059" s="334"/>
      <c r="B2059" s="337"/>
      <c r="C2059" s="337"/>
      <c r="D2059" s="337"/>
      <c r="E2059" s="285"/>
      <c r="F2059" s="285"/>
      <c r="G2059" s="7" t="s">
        <v>153</v>
      </c>
      <c r="H2059" s="68" t="e">
        <f>NA()</f>
        <v>#N/A</v>
      </c>
      <c r="I2059" s="337"/>
      <c r="J2059" s="348"/>
    </row>
    <row r="2060" spans="1:10" x14ac:dyDescent="0.25">
      <c r="A2060" s="334"/>
      <c r="B2060" s="337"/>
      <c r="C2060" s="337"/>
      <c r="D2060" s="337"/>
      <c r="E2060" s="285"/>
      <c r="F2060" s="285"/>
      <c r="G2060" s="108" t="s">
        <v>40</v>
      </c>
      <c r="H2060" s="68">
        <v>250</v>
      </c>
      <c r="I2060" s="337"/>
      <c r="J2060" s="348"/>
    </row>
    <row r="2061" spans="1:10" x14ac:dyDescent="0.25">
      <c r="A2061" s="334"/>
      <c r="B2061" s="337"/>
      <c r="C2061" s="337"/>
      <c r="D2061" s="337"/>
      <c r="E2061" s="285"/>
      <c r="F2061" s="285"/>
      <c r="G2061" s="108" t="s">
        <v>39</v>
      </c>
      <c r="H2061" s="68">
        <f>H2060+85</f>
        <v>335</v>
      </c>
      <c r="I2061" s="337"/>
      <c r="J2061" s="348"/>
    </row>
    <row r="2062" spans="1:10" x14ac:dyDescent="0.25">
      <c r="A2062" s="334"/>
      <c r="B2062" s="337"/>
      <c r="C2062" s="337"/>
      <c r="D2062" s="337"/>
      <c r="E2062" s="370"/>
      <c r="F2062" s="370"/>
      <c r="G2062" s="111" t="s">
        <v>41</v>
      </c>
      <c r="H2062" s="69" t="e">
        <f>NA()</f>
        <v>#N/A</v>
      </c>
      <c r="I2062" s="337"/>
      <c r="J2062" s="348"/>
    </row>
    <row r="2063" spans="1:10" x14ac:dyDescent="0.25">
      <c r="A2063" s="334"/>
      <c r="B2063" s="337"/>
      <c r="C2063" s="337"/>
      <c r="D2063" s="337"/>
      <c r="E2063" s="295">
        <f>F2058+1</f>
        <v>43132</v>
      </c>
      <c r="F2063" s="295">
        <v>43190</v>
      </c>
      <c r="G2063" s="7" t="s">
        <v>154</v>
      </c>
      <c r="H2063" s="84" t="e">
        <f>NA()</f>
        <v>#N/A</v>
      </c>
      <c r="I2063" s="337"/>
      <c r="J2063" s="348"/>
    </row>
    <row r="2064" spans="1:10" x14ac:dyDescent="0.25">
      <c r="A2064" s="334"/>
      <c r="B2064" s="337"/>
      <c r="C2064" s="337"/>
      <c r="D2064" s="337"/>
      <c r="E2064" s="285"/>
      <c r="F2064" s="285"/>
      <c r="G2064" s="7" t="s">
        <v>153</v>
      </c>
      <c r="H2064" s="68" t="e">
        <f>NA()</f>
        <v>#N/A</v>
      </c>
      <c r="I2064" s="337"/>
      <c r="J2064" s="348"/>
    </row>
    <row r="2065" spans="1:10" x14ac:dyDescent="0.25">
      <c r="A2065" s="334"/>
      <c r="B2065" s="337"/>
      <c r="C2065" s="337"/>
      <c r="D2065" s="337"/>
      <c r="E2065" s="285"/>
      <c r="F2065" s="285"/>
      <c r="G2065" s="70" t="s">
        <v>40</v>
      </c>
      <c r="H2065" s="68">
        <v>260</v>
      </c>
      <c r="I2065" s="337"/>
      <c r="J2065" s="348"/>
    </row>
    <row r="2066" spans="1:10" x14ac:dyDescent="0.25">
      <c r="A2066" s="334"/>
      <c r="B2066" s="337"/>
      <c r="C2066" s="337"/>
      <c r="D2066" s="337"/>
      <c r="E2066" s="285"/>
      <c r="F2066" s="285"/>
      <c r="G2066" s="70" t="s">
        <v>39</v>
      </c>
      <c r="H2066" s="68">
        <f>H2065+85</f>
        <v>345</v>
      </c>
      <c r="I2066" s="337"/>
      <c r="J2066" s="348"/>
    </row>
    <row r="2067" spans="1:10" x14ac:dyDescent="0.25">
      <c r="A2067" s="334"/>
      <c r="B2067" s="337"/>
      <c r="C2067" s="337"/>
      <c r="D2067" s="337"/>
      <c r="E2067" s="370"/>
      <c r="F2067" s="370"/>
      <c r="G2067" s="70" t="s">
        <v>41</v>
      </c>
      <c r="H2067" s="69" t="e">
        <f>NA()</f>
        <v>#N/A</v>
      </c>
      <c r="I2067" s="337"/>
      <c r="J2067" s="348"/>
    </row>
    <row r="2068" spans="1:10" x14ac:dyDescent="0.25">
      <c r="A2068" s="334"/>
      <c r="B2068" s="337"/>
      <c r="C2068" s="337"/>
      <c r="D2068" s="337"/>
      <c r="E2068" s="295">
        <f>F2063+1</f>
        <v>43191</v>
      </c>
      <c r="F2068" s="295">
        <v>43220</v>
      </c>
      <c r="G2068" s="51" t="s">
        <v>154</v>
      </c>
      <c r="H2068" s="84" t="e">
        <f>NA()</f>
        <v>#N/A</v>
      </c>
      <c r="I2068" s="337"/>
      <c r="J2068" s="348"/>
    </row>
    <row r="2069" spans="1:10" x14ac:dyDescent="0.25">
      <c r="A2069" s="334"/>
      <c r="B2069" s="337"/>
      <c r="C2069" s="337"/>
      <c r="D2069" s="337"/>
      <c r="E2069" s="285"/>
      <c r="F2069" s="285"/>
      <c r="G2069" s="7" t="s">
        <v>153</v>
      </c>
      <c r="H2069" s="68" t="e">
        <f>NA()</f>
        <v>#N/A</v>
      </c>
      <c r="I2069" s="337"/>
      <c r="J2069" s="348"/>
    </row>
    <row r="2070" spans="1:10" x14ac:dyDescent="0.25">
      <c r="A2070" s="334"/>
      <c r="B2070" s="337"/>
      <c r="C2070" s="337"/>
      <c r="D2070" s="337"/>
      <c r="E2070" s="285"/>
      <c r="F2070" s="285"/>
      <c r="G2070" s="70" t="s">
        <v>40</v>
      </c>
      <c r="H2070" s="68">
        <v>235</v>
      </c>
      <c r="I2070" s="337"/>
      <c r="J2070" s="348"/>
    </row>
    <row r="2071" spans="1:10" x14ac:dyDescent="0.25">
      <c r="A2071" s="334"/>
      <c r="B2071" s="337"/>
      <c r="C2071" s="337"/>
      <c r="D2071" s="337"/>
      <c r="E2071" s="285"/>
      <c r="F2071" s="285"/>
      <c r="G2071" s="70" t="s">
        <v>39</v>
      </c>
      <c r="H2071" s="68">
        <f>H2070+85</f>
        <v>320</v>
      </c>
      <c r="I2071" s="337"/>
      <c r="J2071" s="348"/>
    </row>
    <row r="2072" spans="1:10" ht="15.75" thickBot="1" x14ac:dyDescent="0.3">
      <c r="A2072" s="334"/>
      <c r="B2072" s="395"/>
      <c r="C2072" s="395"/>
      <c r="D2072" s="436"/>
      <c r="E2072" s="370"/>
      <c r="F2072" s="370"/>
      <c r="G2072" s="70" t="s">
        <v>41</v>
      </c>
      <c r="H2072" s="69" t="e">
        <f>NA()</f>
        <v>#N/A</v>
      </c>
      <c r="I2072" s="395"/>
      <c r="J2072" s="449"/>
    </row>
    <row r="2073" spans="1:10" x14ac:dyDescent="0.25">
      <c r="A2073" s="333" t="s">
        <v>19</v>
      </c>
      <c r="B2073" s="336" t="s">
        <v>37</v>
      </c>
      <c r="C2073" s="336" t="s">
        <v>191</v>
      </c>
      <c r="D2073" s="336" t="s">
        <v>43</v>
      </c>
      <c r="E2073" s="298">
        <v>43040</v>
      </c>
      <c r="F2073" s="298">
        <v>43090</v>
      </c>
      <c r="G2073" s="51" t="s">
        <v>154</v>
      </c>
      <c r="H2073" s="68">
        <f>H2075/2</f>
        <v>67.5</v>
      </c>
      <c r="I2073" s="371"/>
      <c r="J2073" s="347"/>
    </row>
    <row r="2074" spans="1:10" x14ac:dyDescent="0.25">
      <c r="A2074" s="334"/>
      <c r="B2074" s="337"/>
      <c r="C2074" s="337"/>
      <c r="D2074" s="337"/>
      <c r="E2074" s="285"/>
      <c r="F2074" s="285"/>
      <c r="G2074" s="7" t="s">
        <v>153</v>
      </c>
      <c r="H2074" s="68">
        <f>H2075/2</f>
        <v>67.5</v>
      </c>
      <c r="I2074" s="372"/>
      <c r="J2074" s="348"/>
    </row>
    <row r="2075" spans="1:10" x14ac:dyDescent="0.25">
      <c r="A2075" s="334"/>
      <c r="B2075" s="337"/>
      <c r="C2075" s="337"/>
      <c r="D2075" s="337"/>
      <c r="E2075" s="285"/>
      <c r="F2075" s="285"/>
      <c r="G2075" s="70" t="s">
        <v>40</v>
      </c>
      <c r="H2075" s="68">
        <v>135</v>
      </c>
      <c r="I2075" s="372"/>
      <c r="J2075" s="348"/>
    </row>
    <row r="2076" spans="1:10" x14ac:dyDescent="0.25">
      <c r="A2076" s="334"/>
      <c r="B2076" s="337"/>
      <c r="C2076" s="337"/>
      <c r="D2076" s="337"/>
      <c r="E2076" s="285"/>
      <c r="F2076" s="285"/>
      <c r="G2076" s="70" t="s">
        <v>39</v>
      </c>
      <c r="H2076" s="68">
        <f>H2075+75</f>
        <v>210</v>
      </c>
      <c r="I2076" s="372"/>
      <c r="J2076" s="348"/>
    </row>
    <row r="2077" spans="1:10" x14ac:dyDescent="0.25">
      <c r="A2077" s="334"/>
      <c r="B2077" s="337"/>
      <c r="C2077" s="337"/>
      <c r="D2077" s="337"/>
      <c r="E2077" s="370"/>
      <c r="F2077" s="370"/>
      <c r="G2077" s="74" t="s">
        <v>41</v>
      </c>
      <c r="H2077" s="69">
        <f>H2075*0.95</f>
        <v>128.25</v>
      </c>
      <c r="I2077" s="372"/>
      <c r="J2077" s="348"/>
    </row>
    <row r="2078" spans="1:10" x14ac:dyDescent="0.25">
      <c r="A2078" s="334"/>
      <c r="B2078" s="337"/>
      <c r="C2078" s="337"/>
      <c r="D2078" s="337"/>
      <c r="E2078" s="295">
        <f>F2073+1</f>
        <v>43091</v>
      </c>
      <c r="F2078" s="295">
        <v>43103</v>
      </c>
      <c r="G2078" s="51" t="s">
        <v>154</v>
      </c>
      <c r="H2078" s="68">
        <f>H2080/2</f>
        <v>102.5</v>
      </c>
      <c r="I2078" s="372"/>
      <c r="J2078" s="348"/>
    </row>
    <row r="2079" spans="1:10" x14ac:dyDescent="0.25">
      <c r="A2079" s="334"/>
      <c r="B2079" s="337"/>
      <c r="C2079" s="337"/>
      <c r="D2079" s="337"/>
      <c r="E2079" s="285"/>
      <c r="F2079" s="285"/>
      <c r="G2079" s="7" t="s">
        <v>153</v>
      </c>
      <c r="H2079" s="68">
        <f>H2080/2</f>
        <v>102.5</v>
      </c>
      <c r="I2079" s="372"/>
      <c r="J2079" s="348"/>
    </row>
    <row r="2080" spans="1:10" x14ac:dyDescent="0.25">
      <c r="A2080" s="334"/>
      <c r="B2080" s="337"/>
      <c r="C2080" s="337"/>
      <c r="D2080" s="337"/>
      <c r="E2080" s="285"/>
      <c r="F2080" s="285"/>
      <c r="G2080" s="108" t="s">
        <v>40</v>
      </c>
      <c r="H2080" s="68">
        <v>205</v>
      </c>
      <c r="I2080" s="372"/>
      <c r="J2080" s="348"/>
    </row>
    <row r="2081" spans="1:10" x14ac:dyDescent="0.25">
      <c r="A2081" s="334"/>
      <c r="B2081" s="337"/>
      <c r="C2081" s="337"/>
      <c r="D2081" s="337"/>
      <c r="E2081" s="285"/>
      <c r="F2081" s="285"/>
      <c r="G2081" s="108" t="s">
        <v>39</v>
      </c>
      <c r="H2081" s="68">
        <f>H2080+75</f>
        <v>280</v>
      </c>
      <c r="I2081" s="372"/>
      <c r="J2081" s="348"/>
    </row>
    <row r="2082" spans="1:10" x14ac:dyDescent="0.25">
      <c r="A2082" s="334"/>
      <c r="B2082" s="337"/>
      <c r="C2082" s="337"/>
      <c r="D2082" s="337"/>
      <c r="E2082" s="370"/>
      <c r="F2082" s="370"/>
      <c r="G2082" s="111" t="s">
        <v>41</v>
      </c>
      <c r="H2082" s="69">
        <f t="shared" ref="H2082" si="384">H2080*0.95</f>
        <v>194.75</v>
      </c>
      <c r="I2082" s="372"/>
      <c r="J2082" s="348"/>
    </row>
    <row r="2083" spans="1:10" x14ac:dyDescent="0.25">
      <c r="A2083" s="334"/>
      <c r="B2083" s="337"/>
      <c r="C2083" s="337"/>
      <c r="D2083" s="337"/>
      <c r="E2083" s="295">
        <f>F2078+1</f>
        <v>43104</v>
      </c>
      <c r="F2083" s="295">
        <v>43131</v>
      </c>
      <c r="G2083" s="51" t="s">
        <v>154</v>
      </c>
      <c r="H2083" s="68">
        <f>H2085/2</f>
        <v>77.5</v>
      </c>
      <c r="I2083" s="372"/>
      <c r="J2083" s="348"/>
    </row>
    <row r="2084" spans="1:10" x14ac:dyDescent="0.25">
      <c r="A2084" s="334"/>
      <c r="B2084" s="337"/>
      <c r="C2084" s="337"/>
      <c r="D2084" s="337"/>
      <c r="E2084" s="285"/>
      <c r="F2084" s="285"/>
      <c r="G2084" s="7" t="s">
        <v>153</v>
      </c>
      <c r="H2084" s="68">
        <f>H2085/2</f>
        <v>77.5</v>
      </c>
      <c r="I2084" s="372"/>
      <c r="J2084" s="348"/>
    </row>
    <row r="2085" spans="1:10" x14ac:dyDescent="0.25">
      <c r="A2085" s="334"/>
      <c r="B2085" s="337"/>
      <c r="C2085" s="337"/>
      <c r="D2085" s="337"/>
      <c r="E2085" s="285"/>
      <c r="F2085" s="285"/>
      <c r="G2085" s="108" t="s">
        <v>40</v>
      </c>
      <c r="H2085" s="68">
        <v>155</v>
      </c>
      <c r="I2085" s="372"/>
      <c r="J2085" s="348"/>
    </row>
    <row r="2086" spans="1:10" x14ac:dyDescent="0.25">
      <c r="A2086" s="334"/>
      <c r="B2086" s="337"/>
      <c r="C2086" s="337"/>
      <c r="D2086" s="337"/>
      <c r="E2086" s="285"/>
      <c r="F2086" s="285"/>
      <c r="G2086" s="108" t="s">
        <v>39</v>
      </c>
      <c r="H2086" s="68">
        <f>H2085+75</f>
        <v>230</v>
      </c>
      <c r="I2086" s="372"/>
      <c r="J2086" s="348"/>
    </row>
    <row r="2087" spans="1:10" x14ac:dyDescent="0.25">
      <c r="A2087" s="334"/>
      <c r="B2087" s="337"/>
      <c r="C2087" s="337"/>
      <c r="D2087" s="337"/>
      <c r="E2087" s="370"/>
      <c r="F2087" s="370"/>
      <c r="G2087" s="111" t="s">
        <v>41</v>
      </c>
      <c r="H2087" s="69">
        <f t="shared" ref="H2087" si="385">H2085*0.95</f>
        <v>147.25</v>
      </c>
      <c r="I2087" s="372"/>
      <c r="J2087" s="348"/>
    </row>
    <row r="2088" spans="1:10" x14ac:dyDescent="0.25">
      <c r="A2088" s="334"/>
      <c r="B2088" s="337"/>
      <c r="C2088" s="337"/>
      <c r="D2088" s="337"/>
      <c r="E2088" s="295">
        <f>F2083+1</f>
        <v>43132</v>
      </c>
      <c r="F2088" s="295">
        <v>43190</v>
      </c>
      <c r="G2088" s="51" t="s">
        <v>154</v>
      </c>
      <c r="H2088" s="68">
        <f>H2090/2</f>
        <v>87.5</v>
      </c>
      <c r="I2088" s="372"/>
      <c r="J2088" s="348"/>
    </row>
    <row r="2089" spans="1:10" x14ac:dyDescent="0.25">
      <c r="A2089" s="334"/>
      <c r="B2089" s="337"/>
      <c r="C2089" s="337"/>
      <c r="D2089" s="337"/>
      <c r="E2089" s="285"/>
      <c r="F2089" s="285"/>
      <c r="G2089" s="7" t="s">
        <v>153</v>
      </c>
      <c r="H2089" s="68">
        <f>H2090/2</f>
        <v>87.5</v>
      </c>
      <c r="I2089" s="372"/>
      <c r="J2089" s="348"/>
    </row>
    <row r="2090" spans="1:10" x14ac:dyDescent="0.25">
      <c r="A2090" s="334"/>
      <c r="B2090" s="337"/>
      <c r="C2090" s="337"/>
      <c r="D2090" s="337"/>
      <c r="E2090" s="285"/>
      <c r="F2090" s="285"/>
      <c r="G2090" s="70" t="s">
        <v>40</v>
      </c>
      <c r="H2090" s="68">
        <v>175</v>
      </c>
      <c r="I2090" s="372"/>
      <c r="J2090" s="348"/>
    </row>
    <row r="2091" spans="1:10" x14ac:dyDescent="0.25">
      <c r="A2091" s="334"/>
      <c r="B2091" s="337"/>
      <c r="C2091" s="337"/>
      <c r="D2091" s="337"/>
      <c r="E2091" s="285"/>
      <c r="F2091" s="285"/>
      <c r="G2091" s="70" t="s">
        <v>39</v>
      </c>
      <c r="H2091" s="68">
        <f>H2090+75</f>
        <v>250</v>
      </c>
      <c r="I2091" s="372"/>
      <c r="J2091" s="348"/>
    </row>
    <row r="2092" spans="1:10" x14ac:dyDescent="0.25">
      <c r="A2092" s="334"/>
      <c r="B2092" s="337"/>
      <c r="C2092" s="337"/>
      <c r="D2092" s="337"/>
      <c r="E2092" s="370"/>
      <c r="F2092" s="370"/>
      <c r="G2092" s="74" t="s">
        <v>41</v>
      </c>
      <c r="H2092" s="69">
        <f t="shared" ref="H2092" si="386">H2090*0.95</f>
        <v>166.25</v>
      </c>
      <c r="I2092" s="372"/>
      <c r="J2092" s="348"/>
    </row>
    <row r="2093" spans="1:10" x14ac:dyDescent="0.25">
      <c r="A2093" s="334"/>
      <c r="B2093" s="337"/>
      <c r="C2093" s="337"/>
      <c r="D2093" s="337"/>
      <c r="E2093" s="295">
        <f>F2088+1</f>
        <v>43191</v>
      </c>
      <c r="F2093" s="295">
        <v>43220</v>
      </c>
      <c r="G2093" s="51" t="s">
        <v>154</v>
      </c>
      <c r="H2093" s="68">
        <f>H2095/2</f>
        <v>75</v>
      </c>
      <c r="I2093" s="372"/>
      <c r="J2093" s="348"/>
    </row>
    <row r="2094" spans="1:10" x14ac:dyDescent="0.25">
      <c r="A2094" s="334"/>
      <c r="B2094" s="337"/>
      <c r="C2094" s="337"/>
      <c r="D2094" s="337"/>
      <c r="E2094" s="285"/>
      <c r="F2094" s="285"/>
      <c r="G2094" s="7" t="s">
        <v>153</v>
      </c>
      <c r="H2094" s="68">
        <f>H2095/2</f>
        <v>75</v>
      </c>
      <c r="I2094" s="372"/>
      <c r="J2094" s="348"/>
    </row>
    <row r="2095" spans="1:10" x14ac:dyDescent="0.25">
      <c r="A2095" s="334"/>
      <c r="B2095" s="337"/>
      <c r="C2095" s="337"/>
      <c r="D2095" s="337"/>
      <c r="E2095" s="285"/>
      <c r="F2095" s="285"/>
      <c r="G2095" s="70" t="s">
        <v>40</v>
      </c>
      <c r="H2095" s="68">
        <v>150</v>
      </c>
      <c r="I2095" s="372"/>
      <c r="J2095" s="348"/>
    </row>
    <row r="2096" spans="1:10" x14ac:dyDescent="0.25">
      <c r="A2096" s="334"/>
      <c r="B2096" s="337"/>
      <c r="C2096" s="337"/>
      <c r="D2096" s="337"/>
      <c r="E2096" s="285"/>
      <c r="F2096" s="285"/>
      <c r="G2096" s="70" t="s">
        <v>39</v>
      </c>
      <c r="H2096" s="68">
        <f>H2095+75</f>
        <v>225</v>
      </c>
      <c r="I2096" s="372"/>
      <c r="J2096" s="348"/>
    </row>
    <row r="2097" spans="1:10" ht="15.75" thickBot="1" x14ac:dyDescent="0.3">
      <c r="A2097" s="334"/>
      <c r="B2097" s="337"/>
      <c r="C2097" s="337"/>
      <c r="D2097" s="436"/>
      <c r="E2097" s="370"/>
      <c r="F2097" s="370"/>
      <c r="G2097" s="74" t="s">
        <v>41</v>
      </c>
      <c r="H2097" s="69">
        <f t="shared" ref="H2097" si="387">H2095*0.95</f>
        <v>142.5</v>
      </c>
      <c r="I2097" s="372"/>
      <c r="J2097" s="348"/>
    </row>
    <row r="2098" spans="1:10" x14ac:dyDescent="0.25">
      <c r="A2098" s="334"/>
      <c r="B2098" s="337"/>
      <c r="C2098" s="337"/>
      <c r="D2098" s="440" t="s">
        <v>194</v>
      </c>
      <c r="E2098" s="298">
        <v>43040</v>
      </c>
      <c r="F2098" s="298">
        <v>43090</v>
      </c>
      <c r="G2098" s="51" t="s">
        <v>154</v>
      </c>
      <c r="H2098" s="84">
        <f>H2100/2</f>
        <v>95</v>
      </c>
      <c r="I2098" s="372"/>
      <c r="J2098" s="348"/>
    </row>
    <row r="2099" spans="1:10" x14ac:dyDescent="0.25">
      <c r="A2099" s="334"/>
      <c r="B2099" s="337"/>
      <c r="C2099" s="337"/>
      <c r="D2099" s="337"/>
      <c r="E2099" s="285"/>
      <c r="F2099" s="285"/>
      <c r="G2099" s="7" t="s">
        <v>153</v>
      </c>
      <c r="H2099" s="68">
        <f>H2100/2</f>
        <v>95</v>
      </c>
      <c r="I2099" s="372"/>
      <c r="J2099" s="348"/>
    </row>
    <row r="2100" spans="1:10" x14ac:dyDescent="0.25">
      <c r="A2100" s="334"/>
      <c r="B2100" s="337"/>
      <c r="C2100" s="337"/>
      <c r="D2100" s="337"/>
      <c r="E2100" s="285"/>
      <c r="F2100" s="285"/>
      <c r="G2100" s="70" t="s">
        <v>40</v>
      </c>
      <c r="H2100" s="68">
        <v>190</v>
      </c>
      <c r="I2100" s="372"/>
      <c r="J2100" s="348"/>
    </row>
    <row r="2101" spans="1:10" x14ac:dyDescent="0.25">
      <c r="A2101" s="334"/>
      <c r="B2101" s="337"/>
      <c r="C2101" s="337"/>
      <c r="D2101" s="337"/>
      <c r="E2101" s="285"/>
      <c r="F2101" s="285"/>
      <c r="G2101" s="70" t="s">
        <v>39</v>
      </c>
      <c r="H2101" s="68">
        <f>H2100+75</f>
        <v>265</v>
      </c>
      <c r="I2101" s="372"/>
      <c r="J2101" s="348"/>
    </row>
    <row r="2102" spans="1:10" x14ac:dyDescent="0.25">
      <c r="A2102" s="334"/>
      <c r="B2102" s="337"/>
      <c r="C2102" s="337"/>
      <c r="D2102" s="337"/>
      <c r="E2102" s="370"/>
      <c r="F2102" s="370"/>
      <c r="G2102" s="74" t="s">
        <v>41</v>
      </c>
      <c r="H2102" s="69">
        <f t="shared" ref="H2102" si="388">H2100*0.95</f>
        <v>180.5</v>
      </c>
      <c r="I2102" s="372"/>
      <c r="J2102" s="348"/>
    </row>
    <row r="2103" spans="1:10" x14ac:dyDescent="0.25">
      <c r="A2103" s="334"/>
      <c r="B2103" s="337"/>
      <c r="C2103" s="337"/>
      <c r="D2103" s="337"/>
      <c r="E2103" s="295">
        <f>F2098+1</f>
        <v>43091</v>
      </c>
      <c r="F2103" s="295">
        <v>43103</v>
      </c>
      <c r="G2103" s="51" t="s">
        <v>154</v>
      </c>
      <c r="H2103" s="84">
        <f>H2105/2</f>
        <v>130</v>
      </c>
      <c r="I2103" s="372"/>
      <c r="J2103" s="348"/>
    </row>
    <row r="2104" spans="1:10" x14ac:dyDescent="0.25">
      <c r="A2104" s="334"/>
      <c r="B2104" s="337"/>
      <c r="C2104" s="337"/>
      <c r="D2104" s="337"/>
      <c r="E2104" s="285"/>
      <c r="F2104" s="285"/>
      <c r="G2104" s="7" t="s">
        <v>153</v>
      </c>
      <c r="H2104" s="68">
        <f>H2105/2</f>
        <v>130</v>
      </c>
      <c r="I2104" s="372"/>
      <c r="J2104" s="348"/>
    </row>
    <row r="2105" spans="1:10" x14ac:dyDescent="0.25">
      <c r="A2105" s="334"/>
      <c r="B2105" s="337"/>
      <c r="C2105" s="337"/>
      <c r="D2105" s="337"/>
      <c r="E2105" s="285"/>
      <c r="F2105" s="285"/>
      <c r="G2105" s="108" t="s">
        <v>40</v>
      </c>
      <c r="H2105" s="68">
        <v>260</v>
      </c>
      <c r="I2105" s="372"/>
      <c r="J2105" s="348"/>
    </row>
    <row r="2106" spans="1:10" x14ac:dyDescent="0.25">
      <c r="A2106" s="334"/>
      <c r="B2106" s="337"/>
      <c r="C2106" s="337"/>
      <c r="D2106" s="337"/>
      <c r="E2106" s="285"/>
      <c r="F2106" s="285"/>
      <c r="G2106" s="108" t="s">
        <v>39</v>
      </c>
      <c r="H2106" s="68">
        <f>H2105+75</f>
        <v>335</v>
      </c>
      <c r="I2106" s="372"/>
      <c r="J2106" s="348"/>
    </row>
    <row r="2107" spans="1:10" x14ac:dyDescent="0.25">
      <c r="A2107" s="334"/>
      <c r="B2107" s="337"/>
      <c r="C2107" s="337"/>
      <c r="D2107" s="337"/>
      <c r="E2107" s="370"/>
      <c r="F2107" s="370"/>
      <c r="G2107" s="111" t="s">
        <v>41</v>
      </c>
      <c r="H2107" s="69">
        <f t="shared" ref="H2107" si="389">H2105*0.95</f>
        <v>247</v>
      </c>
      <c r="I2107" s="372"/>
      <c r="J2107" s="348"/>
    </row>
    <row r="2108" spans="1:10" x14ac:dyDescent="0.25">
      <c r="A2108" s="334"/>
      <c r="B2108" s="337"/>
      <c r="C2108" s="337"/>
      <c r="D2108" s="337"/>
      <c r="E2108" s="295">
        <f>F2103+1</f>
        <v>43104</v>
      </c>
      <c r="F2108" s="295">
        <v>43131</v>
      </c>
      <c r="G2108" s="51" t="s">
        <v>154</v>
      </c>
      <c r="H2108" s="84">
        <f>H2110/2</f>
        <v>105</v>
      </c>
      <c r="I2108" s="372"/>
      <c r="J2108" s="348"/>
    </row>
    <row r="2109" spans="1:10" x14ac:dyDescent="0.25">
      <c r="A2109" s="334"/>
      <c r="B2109" s="337"/>
      <c r="C2109" s="337"/>
      <c r="D2109" s="337"/>
      <c r="E2109" s="285"/>
      <c r="F2109" s="285"/>
      <c r="G2109" s="7" t="s">
        <v>153</v>
      </c>
      <c r="H2109" s="68">
        <f>H2110/2</f>
        <v>105</v>
      </c>
      <c r="I2109" s="372"/>
      <c r="J2109" s="348"/>
    </row>
    <row r="2110" spans="1:10" x14ac:dyDescent="0.25">
      <c r="A2110" s="334"/>
      <c r="B2110" s="337"/>
      <c r="C2110" s="337"/>
      <c r="D2110" s="337"/>
      <c r="E2110" s="285"/>
      <c r="F2110" s="285"/>
      <c r="G2110" s="108" t="s">
        <v>40</v>
      </c>
      <c r="H2110" s="68">
        <v>210</v>
      </c>
      <c r="I2110" s="372"/>
      <c r="J2110" s="348"/>
    </row>
    <row r="2111" spans="1:10" x14ac:dyDescent="0.25">
      <c r="A2111" s="334"/>
      <c r="B2111" s="337"/>
      <c r="C2111" s="337"/>
      <c r="D2111" s="337"/>
      <c r="E2111" s="285"/>
      <c r="F2111" s="285"/>
      <c r="G2111" s="108" t="s">
        <v>39</v>
      </c>
      <c r="H2111" s="68">
        <f>H2110+75</f>
        <v>285</v>
      </c>
      <c r="I2111" s="372"/>
      <c r="J2111" s="348"/>
    </row>
    <row r="2112" spans="1:10" x14ac:dyDescent="0.25">
      <c r="A2112" s="334"/>
      <c r="B2112" s="337"/>
      <c r="C2112" s="337"/>
      <c r="D2112" s="337"/>
      <c r="E2112" s="370"/>
      <c r="F2112" s="370"/>
      <c r="G2112" s="111" t="s">
        <v>41</v>
      </c>
      <c r="H2112" s="69">
        <f t="shared" ref="H2112" si="390">H2110*0.95</f>
        <v>199.5</v>
      </c>
      <c r="I2112" s="372"/>
      <c r="J2112" s="348"/>
    </row>
    <row r="2113" spans="1:10" x14ac:dyDescent="0.25">
      <c r="A2113" s="334"/>
      <c r="B2113" s="337"/>
      <c r="C2113" s="337"/>
      <c r="D2113" s="337"/>
      <c r="E2113" s="295">
        <f>F2108+1</f>
        <v>43132</v>
      </c>
      <c r="F2113" s="295">
        <v>43190</v>
      </c>
      <c r="G2113" s="51" t="s">
        <v>154</v>
      </c>
      <c r="H2113" s="84">
        <f>H2115/2</f>
        <v>115</v>
      </c>
      <c r="I2113" s="372"/>
      <c r="J2113" s="348"/>
    </row>
    <row r="2114" spans="1:10" x14ac:dyDescent="0.25">
      <c r="A2114" s="334"/>
      <c r="B2114" s="337"/>
      <c r="C2114" s="337"/>
      <c r="D2114" s="337"/>
      <c r="E2114" s="285"/>
      <c r="F2114" s="285"/>
      <c r="G2114" s="7" t="s">
        <v>153</v>
      </c>
      <c r="H2114" s="68">
        <f>H2115/2</f>
        <v>115</v>
      </c>
      <c r="I2114" s="372"/>
      <c r="J2114" s="348"/>
    </row>
    <row r="2115" spans="1:10" x14ac:dyDescent="0.25">
      <c r="A2115" s="334"/>
      <c r="B2115" s="337"/>
      <c r="C2115" s="337"/>
      <c r="D2115" s="337"/>
      <c r="E2115" s="285"/>
      <c r="F2115" s="285"/>
      <c r="G2115" s="70" t="s">
        <v>40</v>
      </c>
      <c r="H2115" s="68">
        <v>230</v>
      </c>
      <c r="I2115" s="372"/>
      <c r="J2115" s="348"/>
    </row>
    <row r="2116" spans="1:10" x14ac:dyDescent="0.25">
      <c r="A2116" s="334"/>
      <c r="B2116" s="337"/>
      <c r="C2116" s="337"/>
      <c r="D2116" s="337"/>
      <c r="E2116" s="285"/>
      <c r="F2116" s="285"/>
      <c r="G2116" s="70" t="s">
        <v>39</v>
      </c>
      <c r="H2116" s="68">
        <f>H2115+75</f>
        <v>305</v>
      </c>
      <c r="I2116" s="372"/>
      <c r="J2116" s="348"/>
    </row>
    <row r="2117" spans="1:10" x14ac:dyDescent="0.25">
      <c r="A2117" s="334"/>
      <c r="B2117" s="337"/>
      <c r="C2117" s="337"/>
      <c r="D2117" s="337"/>
      <c r="E2117" s="370"/>
      <c r="F2117" s="370"/>
      <c r="G2117" s="74" t="s">
        <v>41</v>
      </c>
      <c r="H2117" s="69">
        <f t="shared" ref="H2117" si="391">H2115*0.95</f>
        <v>218.5</v>
      </c>
      <c r="I2117" s="372"/>
      <c r="J2117" s="348"/>
    </row>
    <row r="2118" spans="1:10" x14ac:dyDescent="0.25">
      <c r="A2118" s="334"/>
      <c r="B2118" s="337"/>
      <c r="C2118" s="337"/>
      <c r="D2118" s="337"/>
      <c r="E2118" s="295">
        <f>F2113+1</f>
        <v>43191</v>
      </c>
      <c r="F2118" s="295">
        <v>43220</v>
      </c>
      <c r="G2118" s="51" t="s">
        <v>154</v>
      </c>
      <c r="H2118" s="84">
        <f>H2120/2</f>
        <v>102.5</v>
      </c>
      <c r="I2118" s="372"/>
      <c r="J2118" s="348"/>
    </row>
    <row r="2119" spans="1:10" x14ac:dyDescent="0.25">
      <c r="A2119" s="334"/>
      <c r="B2119" s="337"/>
      <c r="C2119" s="337"/>
      <c r="D2119" s="337"/>
      <c r="E2119" s="285"/>
      <c r="F2119" s="285"/>
      <c r="G2119" s="7" t="s">
        <v>153</v>
      </c>
      <c r="H2119" s="68">
        <f>H2120/2</f>
        <v>102.5</v>
      </c>
      <c r="I2119" s="372"/>
      <c r="J2119" s="348"/>
    </row>
    <row r="2120" spans="1:10" x14ac:dyDescent="0.25">
      <c r="A2120" s="334"/>
      <c r="B2120" s="337"/>
      <c r="C2120" s="337"/>
      <c r="D2120" s="337"/>
      <c r="E2120" s="285"/>
      <c r="F2120" s="285"/>
      <c r="G2120" s="70" t="s">
        <v>40</v>
      </c>
      <c r="H2120" s="68">
        <v>205</v>
      </c>
      <c r="I2120" s="372"/>
      <c r="J2120" s="348"/>
    </row>
    <row r="2121" spans="1:10" x14ac:dyDescent="0.25">
      <c r="A2121" s="334"/>
      <c r="B2121" s="337"/>
      <c r="C2121" s="337"/>
      <c r="D2121" s="337"/>
      <c r="E2121" s="285"/>
      <c r="F2121" s="285"/>
      <c r="G2121" s="70" t="s">
        <v>39</v>
      </c>
      <c r="H2121" s="68">
        <f>H2120+75</f>
        <v>280</v>
      </c>
      <c r="I2121" s="372"/>
      <c r="J2121" s="348"/>
    </row>
    <row r="2122" spans="1:10" ht="15.75" thickBot="1" x14ac:dyDescent="0.3">
      <c r="A2122" s="334"/>
      <c r="B2122" s="337"/>
      <c r="C2122" s="337"/>
      <c r="D2122" s="436"/>
      <c r="E2122" s="370"/>
      <c r="F2122" s="370"/>
      <c r="G2122" s="74" t="s">
        <v>41</v>
      </c>
      <c r="H2122" s="69">
        <f t="shared" ref="H2122" si="392">H2120*0.95</f>
        <v>194.75</v>
      </c>
      <c r="I2122" s="372"/>
      <c r="J2122" s="348"/>
    </row>
    <row r="2123" spans="1:10" x14ac:dyDescent="0.25">
      <c r="A2123" s="334"/>
      <c r="B2123" s="337"/>
      <c r="C2123" s="337"/>
      <c r="D2123" s="440" t="s">
        <v>277</v>
      </c>
      <c r="E2123" s="298">
        <v>43040</v>
      </c>
      <c r="F2123" s="298">
        <v>43090</v>
      </c>
      <c r="G2123" s="51" t="s">
        <v>154</v>
      </c>
      <c r="H2123" s="84">
        <f>H2125/2</f>
        <v>107.5</v>
      </c>
      <c r="I2123" s="372" t="s">
        <v>356</v>
      </c>
      <c r="J2123" s="348"/>
    </row>
    <row r="2124" spans="1:10" x14ac:dyDescent="0.25">
      <c r="A2124" s="334"/>
      <c r="B2124" s="337"/>
      <c r="C2124" s="337"/>
      <c r="D2124" s="337"/>
      <c r="E2124" s="285"/>
      <c r="F2124" s="285"/>
      <c r="G2124" s="7" t="s">
        <v>153</v>
      </c>
      <c r="H2124" s="68">
        <f>H2125/2</f>
        <v>107.5</v>
      </c>
      <c r="I2124" s="372"/>
      <c r="J2124" s="348"/>
    </row>
    <row r="2125" spans="1:10" x14ac:dyDescent="0.25">
      <c r="A2125" s="334"/>
      <c r="B2125" s="337"/>
      <c r="C2125" s="337"/>
      <c r="D2125" s="337"/>
      <c r="E2125" s="285"/>
      <c r="F2125" s="285"/>
      <c r="G2125" s="129" t="s">
        <v>40</v>
      </c>
      <c r="H2125" s="68">
        <v>215</v>
      </c>
      <c r="I2125" s="372"/>
      <c r="J2125" s="348"/>
    </row>
    <row r="2126" spans="1:10" x14ac:dyDescent="0.25">
      <c r="A2126" s="334"/>
      <c r="B2126" s="337"/>
      <c r="C2126" s="337"/>
      <c r="D2126" s="337"/>
      <c r="E2126" s="285"/>
      <c r="F2126" s="285"/>
      <c r="G2126" s="129" t="s">
        <v>39</v>
      </c>
      <c r="H2126" s="68">
        <f>H2125+85</f>
        <v>300</v>
      </c>
      <c r="I2126" s="372"/>
      <c r="J2126" s="348"/>
    </row>
    <row r="2127" spans="1:10" x14ac:dyDescent="0.25">
      <c r="A2127" s="334"/>
      <c r="B2127" s="337"/>
      <c r="C2127" s="337"/>
      <c r="D2127" s="337"/>
      <c r="E2127" s="370"/>
      <c r="F2127" s="370"/>
      <c r="G2127" s="130" t="s">
        <v>41</v>
      </c>
      <c r="H2127" s="69">
        <f t="shared" ref="H2127" si="393">H2125*0.95</f>
        <v>204.25</v>
      </c>
      <c r="I2127" s="372"/>
      <c r="J2127" s="348"/>
    </row>
    <row r="2128" spans="1:10" x14ac:dyDescent="0.25">
      <c r="A2128" s="334"/>
      <c r="B2128" s="337"/>
      <c r="C2128" s="337"/>
      <c r="D2128" s="337"/>
      <c r="E2128" s="295">
        <f>F2123+1</f>
        <v>43091</v>
      </c>
      <c r="F2128" s="295">
        <v>43103</v>
      </c>
      <c r="G2128" s="51" t="s">
        <v>154</v>
      </c>
      <c r="H2128" s="68">
        <f>H2130/2</f>
        <v>142.5</v>
      </c>
      <c r="I2128" s="372"/>
      <c r="J2128" s="348"/>
    </row>
    <row r="2129" spans="1:10" x14ac:dyDescent="0.25">
      <c r="A2129" s="334"/>
      <c r="B2129" s="337"/>
      <c r="C2129" s="337"/>
      <c r="D2129" s="337"/>
      <c r="E2129" s="285"/>
      <c r="F2129" s="285"/>
      <c r="G2129" s="7" t="s">
        <v>153</v>
      </c>
      <c r="H2129" s="68">
        <f>H2130/2</f>
        <v>142.5</v>
      </c>
      <c r="I2129" s="372"/>
      <c r="J2129" s="348"/>
    </row>
    <row r="2130" spans="1:10" x14ac:dyDescent="0.25">
      <c r="A2130" s="334"/>
      <c r="B2130" s="337"/>
      <c r="C2130" s="337"/>
      <c r="D2130" s="337"/>
      <c r="E2130" s="285"/>
      <c r="F2130" s="285"/>
      <c r="G2130" s="129" t="s">
        <v>40</v>
      </c>
      <c r="H2130" s="68">
        <v>285</v>
      </c>
      <c r="I2130" s="372"/>
      <c r="J2130" s="348"/>
    </row>
    <row r="2131" spans="1:10" x14ac:dyDescent="0.25">
      <c r="A2131" s="334"/>
      <c r="B2131" s="337"/>
      <c r="C2131" s="337"/>
      <c r="D2131" s="337"/>
      <c r="E2131" s="285"/>
      <c r="F2131" s="285"/>
      <c r="G2131" s="129" t="s">
        <v>39</v>
      </c>
      <c r="H2131" s="68">
        <f>H2130+85</f>
        <v>370</v>
      </c>
      <c r="I2131" s="372"/>
      <c r="J2131" s="348"/>
    </row>
    <row r="2132" spans="1:10" x14ac:dyDescent="0.25">
      <c r="A2132" s="334"/>
      <c r="B2132" s="337"/>
      <c r="C2132" s="337"/>
      <c r="D2132" s="337"/>
      <c r="E2132" s="370"/>
      <c r="F2132" s="370"/>
      <c r="G2132" s="130" t="s">
        <v>41</v>
      </c>
      <c r="H2132" s="69">
        <f t="shared" ref="H2132" si="394">H2130*0.95</f>
        <v>270.75</v>
      </c>
      <c r="I2132" s="372"/>
      <c r="J2132" s="348"/>
    </row>
    <row r="2133" spans="1:10" x14ac:dyDescent="0.25">
      <c r="A2133" s="334"/>
      <c r="B2133" s="337"/>
      <c r="C2133" s="337"/>
      <c r="D2133" s="337"/>
      <c r="E2133" s="295">
        <f>F2128+1</f>
        <v>43104</v>
      </c>
      <c r="F2133" s="295">
        <v>43131</v>
      </c>
      <c r="G2133" s="51" t="s">
        <v>154</v>
      </c>
      <c r="H2133" s="68">
        <f>H2135/2</f>
        <v>117.5</v>
      </c>
      <c r="I2133" s="372"/>
      <c r="J2133" s="348"/>
    </row>
    <row r="2134" spans="1:10" x14ac:dyDescent="0.25">
      <c r="A2134" s="334"/>
      <c r="B2134" s="337"/>
      <c r="C2134" s="337"/>
      <c r="D2134" s="337"/>
      <c r="E2134" s="285"/>
      <c r="F2134" s="285"/>
      <c r="G2134" s="7" t="s">
        <v>153</v>
      </c>
      <c r="H2134" s="68">
        <f>H2135/2</f>
        <v>117.5</v>
      </c>
      <c r="I2134" s="372"/>
      <c r="J2134" s="348"/>
    </row>
    <row r="2135" spans="1:10" x14ac:dyDescent="0.25">
      <c r="A2135" s="334"/>
      <c r="B2135" s="337"/>
      <c r="C2135" s="337"/>
      <c r="D2135" s="337"/>
      <c r="E2135" s="285"/>
      <c r="F2135" s="285"/>
      <c r="G2135" s="129" t="s">
        <v>40</v>
      </c>
      <c r="H2135" s="68">
        <v>235</v>
      </c>
      <c r="I2135" s="372"/>
      <c r="J2135" s="348"/>
    </row>
    <row r="2136" spans="1:10" x14ac:dyDescent="0.25">
      <c r="A2136" s="334"/>
      <c r="B2136" s="337"/>
      <c r="C2136" s="337"/>
      <c r="D2136" s="337"/>
      <c r="E2136" s="285"/>
      <c r="F2136" s="285"/>
      <c r="G2136" s="129" t="s">
        <v>39</v>
      </c>
      <c r="H2136" s="68">
        <f>H2135+85</f>
        <v>320</v>
      </c>
      <c r="I2136" s="372"/>
      <c r="J2136" s="348"/>
    </row>
    <row r="2137" spans="1:10" x14ac:dyDescent="0.25">
      <c r="A2137" s="334"/>
      <c r="B2137" s="337"/>
      <c r="C2137" s="337"/>
      <c r="D2137" s="337"/>
      <c r="E2137" s="370"/>
      <c r="F2137" s="370"/>
      <c r="G2137" s="130" t="s">
        <v>41</v>
      </c>
      <c r="H2137" s="69">
        <f t="shared" ref="H2137" si="395">H2135*0.95</f>
        <v>223.25</v>
      </c>
      <c r="I2137" s="372"/>
      <c r="J2137" s="348"/>
    </row>
    <row r="2138" spans="1:10" x14ac:dyDescent="0.25">
      <c r="A2138" s="334"/>
      <c r="B2138" s="337"/>
      <c r="C2138" s="337"/>
      <c r="D2138" s="337"/>
      <c r="E2138" s="295">
        <f>F2133+1</f>
        <v>43132</v>
      </c>
      <c r="F2138" s="295">
        <v>43190</v>
      </c>
      <c r="G2138" s="51" t="s">
        <v>154</v>
      </c>
      <c r="H2138" s="68">
        <f>H2140/2</f>
        <v>127.5</v>
      </c>
      <c r="I2138" s="372"/>
      <c r="J2138" s="348"/>
    </row>
    <row r="2139" spans="1:10" x14ac:dyDescent="0.25">
      <c r="A2139" s="334"/>
      <c r="B2139" s="337"/>
      <c r="C2139" s="337"/>
      <c r="D2139" s="337"/>
      <c r="E2139" s="285"/>
      <c r="F2139" s="285"/>
      <c r="G2139" s="7" t="s">
        <v>153</v>
      </c>
      <c r="H2139" s="68">
        <f>H2140/2</f>
        <v>127.5</v>
      </c>
      <c r="I2139" s="372"/>
      <c r="J2139" s="348"/>
    </row>
    <row r="2140" spans="1:10" x14ac:dyDescent="0.25">
      <c r="A2140" s="334"/>
      <c r="B2140" s="337"/>
      <c r="C2140" s="337"/>
      <c r="D2140" s="337"/>
      <c r="E2140" s="285"/>
      <c r="F2140" s="285"/>
      <c r="G2140" s="129" t="s">
        <v>40</v>
      </c>
      <c r="H2140" s="68">
        <v>255</v>
      </c>
      <c r="I2140" s="372"/>
      <c r="J2140" s="348"/>
    </row>
    <row r="2141" spans="1:10" x14ac:dyDescent="0.25">
      <c r="A2141" s="334"/>
      <c r="B2141" s="337"/>
      <c r="C2141" s="337"/>
      <c r="D2141" s="337"/>
      <c r="E2141" s="285"/>
      <c r="F2141" s="285"/>
      <c r="G2141" s="129" t="s">
        <v>39</v>
      </c>
      <c r="H2141" s="68">
        <f>H2140+85</f>
        <v>340</v>
      </c>
      <c r="I2141" s="372"/>
      <c r="J2141" s="348"/>
    </row>
    <row r="2142" spans="1:10" x14ac:dyDescent="0.25">
      <c r="A2142" s="334"/>
      <c r="B2142" s="337"/>
      <c r="C2142" s="337"/>
      <c r="D2142" s="337"/>
      <c r="E2142" s="370"/>
      <c r="F2142" s="370"/>
      <c r="G2142" s="130" t="s">
        <v>41</v>
      </c>
      <c r="H2142" s="69">
        <f t="shared" ref="H2142" si="396">H2140*0.95</f>
        <v>242.25</v>
      </c>
      <c r="I2142" s="372"/>
      <c r="J2142" s="348"/>
    </row>
    <row r="2143" spans="1:10" x14ac:dyDescent="0.25">
      <c r="A2143" s="334"/>
      <c r="B2143" s="337"/>
      <c r="C2143" s="337"/>
      <c r="D2143" s="337"/>
      <c r="E2143" s="295">
        <f>F2138+1</f>
        <v>43191</v>
      </c>
      <c r="F2143" s="295">
        <v>43220</v>
      </c>
      <c r="G2143" s="51" t="s">
        <v>154</v>
      </c>
      <c r="H2143" s="68">
        <f>H2145/2</f>
        <v>115</v>
      </c>
      <c r="I2143" s="372"/>
      <c r="J2143" s="348"/>
    </row>
    <row r="2144" spans="1:10" x14ac:dyDescent="0.25">
      <c r="A2144" s="334"/>
      <c r="B2144" s="337"/>
      <c r="C2144" s="337"/>
      <c r="D2144" s="337"/>
      <c r="E2144" s="285"/>
      <c r="F2144" s="285"/>
      <c r="G2144" s="7" t="s">
        <v>153</v>
      </c>
      <c r="H2144" s="68">
        <f>H2145/2</f>
        <v>115</v>
      </c>
      <c r="I2144" s="372"/>
      <c r="J2144" s="348"/>
    </row>
    <row r="2145" spans="1:10" x14ac:dyDescent="0.25">
      <c r="A2145" s="334"/>
      <c r="B2145" s="337"/>
      <c r="C2145" s="337"/>
      <c r="D2145" s="337"/>
      <c r="E2145" s="285"/>
      <c r="F2145" s="285"/>
      <c r="G2145" s="129" t="s">
        <v>40</v>
      </c>
      <c r="H2145" s="68">
        <v>230</v>
      </c>
      <c r="I2145" s="372"/>
      <c r="J2145" s="348"/>
    </row>
    <row r="2146" spans="1:10" x14ac:dyDescent="0.25">
      <c r="A2146" s="334"/>
      <c r="B2146" s="337"/>
      <c r="C2146" s="337"/>
      <c r="D2146" s="337"/>
      <c r="E2146" s="285"/>
      <c r="F2146" s="285"/>
      <c r="G2146" s="129" t="s">
        <v>39</v>
      </c>
      <c r="H2146" s="68">
        <f>H2145+85</f>
        <v>315</v>
      </c>
      <c r="I2146" s="372"/>
      <c r="J2146" s="348"/>
    </row>
    <row r="2147" spans="1:10" ht="15.75" thickBot="1" x14ac:dyDescent="0.3">
      <c r="A2147" s="334"/>
      <c r="B2147" s="337"/>
      <c r="C2147" s="337"/>
      <c r="D2147" s="436"/>
      <c r="E2147" s="370"/>
      <c r="F2147" s="370"/>
      <c r="G2147" s="130" t="s">
        <v>41</v>
      </c>
      <c r="H2147" s="69">
        <f t="shared" ref="H2147" si="397">H2145*0.95</f>
        <v>218.5</v>
      </c>
      <c r="I2147" s="372"/>
      <c r="J2147" s="348"/>
    </row>
    <row r="2148" spans="1:10" x14ac:dyDescent="0.25">
      <c r="A2148" s="334"/>
      <c r="B2148" s="337"/>
      <c r="C2148" s="337"/>
      <c r="D2148" s="440" t="s">
        <v>281</v>
      </c>
      <c r="E2148" s="298">
        <v>43040</v>
      </c>
      <c r="F2148" s="298">
        <v>43090</v>
      </c>
      <c r="G2148" s="51" t="s">
        <v>154</v>
      </c>
      <c r="H2148" s="84">
        <f>H2150/2</f>
        <v>112.5</v>
      </c>
      <c r="I2148" s="372" t="s">
        <v>356</v>
      </c>
      <c r="J2148" s="348"/>
    </row>
    <row r="2149" spans="1:10" x14ac:dyDescent="0.25">
      <c r="A2149" s="334"/>
      <c r="B2149" s="337"/>
      <c r="C2149" s="337"/>
      <c r="D2149" s="337"/>
      <c r="E2149" s="285"/>
      <c r="F2149" s="285"/>
      <c r="G2149" s="7" t="s">
        <v>153</v>
      </c>
      <c r="H2149" s="68">
        <f>H2150/2</f>
        <v>112.5</v>
      </c>
      <c r="I2149" s="372"/>
      <c r="J2149" s="348"/>
    </row>
    <row r="2150" spans="1:10" x14ac:dyDescent="0.25">
      <c r="A2150" s="334"/>
      <c r="B2150" s="337"/>
      <c r="C2150" s="337"/>
      <c r="D2150" s="337"/>
      <c r="E2150" s="285"/>
      <c r="F2150" s="285"/>
      <c r="G2150" s="131" t="s">
        <v>40</v>
      </c>
      <c r="H2150" s="68">
        <v>225</v>
      </c>
      <c r="I2150" s="372"/>
      <c r="J2150" s="348"/>
    </row>
    <row r="2151" spans="1:10" x14ac:dyDescent="0.25">
      <c r="A2151" s="334"/>
      <c r="B2151" s="337"/>
      <c r="C2151" s="337"/>
      <c r="D2151" s="337"/>
      <c r="E2151" s="285"/>
      <c r="F2151" s="285"/>
      <c r="G2151" s="131" t="s">
        <v>39</v>
      </c>
      <c r="H2151" s="68">
        <f>H2150+85</f>
        <v>310</v>
      </c>
      <c r="I2151" s="372"/>
      <c r="J2151" s="348"/>
    </row>
    <row r="2152" spans="1:10" x14ac:dyDescent="0.25">
      <c r="A2152" s="334"/>
      <c r="B2152" s="337"/>
      <c r="C2152" s="337"/>
      <c r="D2152" s="337"/>
      <c r="E2152" s="370"/>
      <c r="F2152" s="370"/>
      <c r="G2152" s="132" t="s">
        <v>41</v>
      </c>
      <c r="H2152" s="69">
        <f t="shared" ref="H2152" si="398">H2150*0.95</f>
        <v>213.75</v>
      </c>
      <c r="I2152" s="372"/>
      <c r="J2152" s="348"/>
    </row>
    <row r="2153" spans="1:10" x14ac:dyDescent="0.25">
      <c r="A2153" s="334"/>
      <c r="B2153" s="337"/>
      <c r="C2153" s="337"/>
      <c r="D2153" s="337"/>
      <c r="E2153" s="295">
        <f>F2148+1</f>
        <v>43091</v>
      </c>
      <c r="F2153" s="295">
        <v>43103</v>
      </c>
      <c r="G2153" s="51" t="s">
        <v>154</v>
      </c>
      <c r="H2153" s="84">
        <f>H2155/2</f>
        <v>147.5</v>
      </c>
      <c r="I2153" s="372"/>
      <c r="J2153" s="348"/>
    </row>
    <row r="2154" spans="1:10" x14ac:dyDescent="0.25">
      <c r="A2154" s="334"/>
      <c r="B2154" s="337"/>
      <c r="C2154" s="337"/>
      <c r="D2154" s="337"/>
      <c r="E2154" s="285"/>
      <c r="F2154" s="285"/>
      <c r="G2154" s="7" t="s">
        <v>153</v>
      </c>
      <c r="H2154" s="68">
        <f>H2155/2</f>
        <v>147.5</v>
      </c>
      <c r="I2154" s="372"/>
      <c r="J2154" s="348"/>
    </row>
    <row r="2155" spans="1:10" x14ac:dyDescent="0.25">
      <c r="A2155" s="334"/>
      <c r="B2155" s="337"/>
      <c r="C2155" s="337"/>
      <c r="D2155" s="337"/>
      <c r="E2155" s="285"/>
      <c r="F2155" s="285"/>
      <c r="G2155" s="131" t="s">
        <v>40</v>
      </c>
      <c r="H2155" s="68">
        <v>295</v>
      </c>
      <c r="I2155" s="372"/>
      <c r="J2155" s="348"/>
    </row>
    <row r="2156" spans="1:10" x14ac:dyDescent="0.25">
      <c r="A2156" s="334"/>
      <c r="B2156" s="337"/>
      <c r="C2156" s="337"/>
      <c r="D2156" s="337"/>
      <c r="E2156" s="285"/>
      <c r="F2156" s="285"/>
      <c r="G2156" s="131" t="s">
        <v>39</v>
      </c>
      <c r="H2156" s="68">
        <f>H2155+85</f>
        <v>380</v>
      </c>
      <c r="I2156" s="372"/>
      <c r="J2156" s="348"/>
    </row>
    <row r="2157" spans="1:10" x14ac:dyDescent="0.25">
      <c r="A2157" s="334"/>
      <c r="B2157" s="337"/>
      <c r="C2157" s="337"/>
      <c r="D2157" s="337"/>
      <c r="E2157" s="370"/>
      <c r="F2157" s="370"/>
      <c r="G2157" s="132" t="s">
        <v>41</v>
      </c>
      <c r="H2157" s="69">
        <f t="shared" ref="H2157" si="399">H2155*0.95</f>
        <v>280.25</v>
      </c>
      <c r="I2157" s="372"/>
      <c r="J2157" s="348"/>
    </row>
    <row r="2158" spans="1:10" x14ac:dyDescent="0.25">
      <c r="A2158" s="334"/>
      <c r="B2158" s="337"/>
      <c r="C2158" s="337"/>
      <c r="D2158" s="337"/>
      <c r="E2158" s="295">
        <f>F2153+1</f>
        <v>43104</v>
      </c>
      <c r="F2158" s="295">
        <v>43131</v>
      </c>
      <c r="G2158" s="51" t="s">
        <v>154</v>
      </c>
      <c r="H2158" s="84">
        <f>H2160/2</f>
        <v>122.5</v>
      </c>
      <c r="I2158" s="372"/>
      <c r="J2158" s="348"/>
    </row>
    <row r="2159" spans="1:10" x14ac:dyDescent="0.25">
      <c r="A2159" s="334"/>
      <c r="B2159" s="337"/>
      <c r="C2159" s="337"/>
      <c r="D2159" s="337"/>
      <c r="E2159" s="285"/>
      <c r="F2159" s="285"/>
      <c r="G2159" s="7" t="s">
        <v>153</v>
      </c>
      <c r="H2159" s="68">
        <f>H2160/2</f>
        <v>122.5</v>
      </c>
      <c r="I2159" s="372"/>
      <c r="J2159" s="348"/>
    </row>
    <row r="2160" spans="1:10" x14ac:dyDescent="0.25">
      <c r="A2160" s="334"/>
      <c r="B2160" s="337"/>
      <c r="C2160" s="337"/>
      <c r="D2160" s="337"/>
      <c r="E2160" s="285"/>
      <c r="F2160" s="285"/>
      <c r="G2160" s="131" t="s">
        <v>40</v>
      </c>
      <c r="H2160" s="68">
        <v>245</v>
      </c>
      <c r="I2160" s="372"/>
      <c r="J2160" s="348"/>
    </row>
    <row r="2161" spans="1:10" x14ac:dyDescent="0.25">
      <c r="A2161" s="334"/>
      <c r="B2161" s="337"/>
      <c r="C2161" s="337"/>
      <c r="D2161" s="337"/>
      <c r="E2161" s="285"/>
      <c r="F2161" s="285"/>
      <c r="G2161" s="131" t="s">
        <v>39</v>
      </c>
      <c r="H2161" s="68">
        <f>H2160+85</f>
        <v>330</v>
      </c>
      <c r="I2161" s="372"/>
      <c r="J2161" s="348"/>
    </row>
    <row r="2162" spans="1:10" x14ac:dyDescent="0.25">
      <c r="A2162" s="334"/>
      <c r="B2162" s="337"/>
      <c r="C2162" s="337"/>
      <c r="D2162" s="337"/>
      <c r="E2162" s="370"/>
      <c r="F2162" s="370"/>
      <c r="G2162" s="132" t="s">
        <v>41</v>
      </c>
      <c r="H2162" s="69">
        <f t="shared" ref="H2162" si="400">H2160*0.95</f>
        <v>232.75</v>
      </c>
      <c r="I2162" s="372"/>
      <c r="J2162" s="348"/>
    </row>
    <row r="2163" spans="1:10" x14ac:dyDescent="0.25">
      <c r="A2163" s="334"/>
      <c r="B2163" s="337"/>
      <c r="C2163" s="337"/>
      <c r="D2163" s="337"/>
      <c r="E2163" s="295">
        <f>F2158+1</f>
        <v>43132</v>
      </c>
      <c r="F2163" s="295">
        <v>43190</v>
      </c>
      <c r="G2163" s="51" t="s">
        <v>154</v>
      </c>
      <c r="H2163" s="84">
        <f>H2165/2</f>
        <v>132.5</v>
      </c>
      <c r="I2163" s="372"/>
      <c r="J2163" s="348"/>
    </row>
    <row r="2164" spans="1:10" x14ac:dyDescent="0.25">
      <c r="A2164" s="334"/>
      <c r="B2164" s="337"/>
      <c r="C2164" s="337"/>
      <c r="D2164" s="337"/>
      <c r="E2164" s="285"/>
      <c r="F2164" s="285"/>
      <c r="G2164" s="7" t="s">
        <v>153</v>
      </c>
      <c r="H2164" s="68">
        <f>H2165/2</f>
        <v>132.5</v>
      </c>
      <c r="I2164" s="372"/>
      <c r="J2164" s="348"/>
    </row>
    <row r="2165" spans="1:10" x14ac:dyDescent="0.25">
      <c r="A2165" s="334"/>
      <c r="B2165" s="337"/>
      <c r="C2165" s="337"/>
      <c r="D2165" s="337"/>
      <c r="E2165" s="285"/>
      <c r="F2165" s="285"/>
      <c r="G2165" s="131" t="s">
        <v>40</v>
      </c>
      <c r="H2165" s="68">
        <v>265</v>
      </c>
      <c r="I2165" s="372"/>
      <c r="J2165" s="348"/>
    </row>
    <row r="2166" spans="1:10" x14ac:dyDescent="0.25">
      <c r="A2166" s="334"/>
      <c r="B2166" s="337"/>
      <c r="C2166" s="337"/>
      <c r="D2166" s="337"/>
      <c r="E2166" s="285"/>
      <c r="F2166" s="285"/>
      <c r="G2166" s="131" t="s">
        <v>39</v>
      </c>
      <c r="H2166" s="68">
        <f>H2165+85</f>
        <v>350</v>
      </c>
      <c r="I2166" s="372"/>
      <c r="J2166" s="348"/>
    </row>
    <row r="2167" spans="1:10" x14ac:dyDescent="0.25">
      <c r="A2167" s="334"/>
      <c r="B2167" s="337"/>
      <c r="C2167" s="337"/>
      <c r="D2167" s="337"/>
      <c r="E2167" s="370"/>
      <c r="F2167" s="370"/>
      <c r="G2167" s="132" t="s">
        <v>41</v>
      </c>
      <c r="H2167" s="69">
        <f t="shared" ref="H2167" si="401">H2165*0.95</f>
        <v>251.75</v>
      </c>
      <c r="I2167" s="372"/>
      <c r="J2167" s="348"/>
    </row>
    <row r="2168" spans="1:10" x14ac:dyDescent="0.25">
      <c r="A2168" s="334"/>
      <c r="B2168" s="337"/>
      <c r="C2168" s="337"/>
      <c r="D2168" s="337"/>
      <c r="E2168" s="295">
        <f>F2163+1</f>
        <v>43191</v>
      </c>
      <c r="F2168" s="295">
        <v>43220</v>
      </c>
      <c r="G2168" s="51" t="s">
        <v>154</v>
      </c>
      <c r="H2168" s="84">
        <f>H2170/2</f>
        <v>120</v>
      </c>
      <c r="I2168" s="372"/>
      <c r="J2168" s="348"/>
    </row>
    <row r="2169" spans="1:10" x14ac:dyDescent="0.25">
      <c r="A2169" s="334"/>
      <c r="B2169" s="337"/>
      <c r="C2169" s="337"/>
      <c r="D2169" s="337"/>
      <c r="E2169" s="285"/>
      <c r="F2169" s="285"/>
      <c r="G2169" s="7" t="s">
        <v>153</v>
      </c>
      <c r="H2169" s="68">
        <f>H2170/2</f>
        <v>120</v>
      </c>
      <c r="I2169" s="372"/>
      <c r="J2169" s="348"/>
    </row>
    <row r="2170" spans="1:10" x14ac:dyDescent="0.25">
      <c r="A2170" s="334"/>
      <c r="B2170" s="337"/>
      <c r="C2170" s="337"/>
      <c r="D2170" s="337"/>
      <c r="E2170" s="285"/>
      <c r="F2170" s="285"/>
      <c r="G2170" s="131" t="s">
        <v>40</v>
      </c>
      <c r="H2170" s="68">
        <v>240</v>
      </c>
      <c r="I2170" s="372"/>
      <c r="J2170" s="348"/>
    </row>
    <row r="2171" spans="1:10" x14ac:dyDescent="0.25">
      <c r="A2171" s="334"/>
      <c r="B2171" s="337"/>
      <c r="C2171" s="337"/>
      <c r="D2171" s="337"/>
      <c r="E2171" s="285"/>
      <c r="F2171" s="285"/>
      <c r="G2171" s="131" t="s">
        <v>39</v>
      </c>
      <c r="H2171" s="68">
        <f>H2170+85</f>
        <v>325</v>
      </c>
      <c r="I2171" s="372"/>
      <c r="J2171" s="348"/>
    </row>
    <row r="2172" spans="1:10" ht="15.75" thickBot="1" x14ac:dyDescent="0.3">
      <c r="A2172" s="334"/>
      <c r="B2172" s="337"/>
      <c r="C2172" s="337"/>
      <c r="D2172" s="436"/>
      <c r="E2172" s="370"/>
      <c r="F2172" s="370"/>
      <c r="G2172" s="132" t="s">
        <v>41</v>
      </c>
      <c r="H2172" s="69">
        <f t="shared" ref="H2172" si="402">H2170*0.95</f>
        <v>228</v>
      </c>
      <c r="I2172" s="372"/>
      <c r="J2172" s="348"/>
    </row>
    <row r="2173" spans="1:10" x14ac:dyDescent="0.25">
      <c r="A2173" s="334"/>
      <c r="B2173" s="337"/>
      <c r="C2173" s="337"/>
      <c r="D2173" s="337" t="s">
        <v>282</v>
      </c>
      <c r="E2173" s="298">
        <v>43040</v>
      </c>
      <c r="F2173" s="298">
        <v>43090</v>
      </c>
      <c r="G2173" s="51" t="s">
        <v>154</v>
      </c>
      <c r="H2173" s="84">
        <f>H2175/2</f>
        <v>127.5</v>
      </c>
      <c r="I2173" s="372" t="s">
        <v>356</v>
      </c>
      <c r="J2173" s="348"/>
    </row>
    <row r="2174" spans="1:10" x14ac:dyDescent="0.25">
      <c r="A2174" s="334"/>
      <c r="B2174" s="337"/>
      <c r="C2174" s="337"/>
      <c r="D2174" s="337"/>
      <c r="E2174" s="285"/>
      <c r="F2174" s="285"/>
      <c r="G2174" s="7" t="s">
        <v>153</v>
      </c>
      <c r="H2174" s="68">
        <f>H2175/2</f>
        <v>127.5</v>
      </c>
      <c r="I2174" s="372"/>
      <c r="J2174" s="348"/>
    </row>
    <row r="2175" spans="1:10" x14ac:dyDescent="0.25">
      <c r="A2175" s="334"/>
      <c r="B2175" s="337"/>
      <c r="C2175" s="337"/>
      <c r="D2175" s="337"/>
      <c r="E2175" s="285"/>
      <c r="F2175" s="285"/>
      <c r="G2175" s="131" t="s">
        <v>40</v>
      </c>
      <c r="H2175" s="68">
        <v>255</v>
      </c>
      <c r="I2175" s="372"/>
      <c r="J2175" s="348"/>
    </row>
    <row r="2176" spans="1:10" x14ac:dyDescent="0.25">
      <c r="A2176" s="334"/>
      <c r="B2176" s="337"/>
      <c r="C2176" s="337"/>
      <c r="D2176" s="337"/>
      <c r="E2176" s="285"/>
      <c r="F2176" s="285"/>
      <c r="G2176" s="131" t="s">
        <v>39</v>
      </c>
      <c r="H2176" s="68">
        <f>H2175+85</f>
        <v>340</v>
      </c>
      <c r="I2176" s="372"/>
      <c r="J2176" s="348"/>
    </row>
    <row r="2177" spans="1:10" x14ac:dyDescent="0.25">
      <c r="A2177" s="334"/>
      <c r="B2177" s="337"/>
      <c r="C2177" s="337"/>
      <c r="D2177" s="337"/>
      <c r="E2177" s="370"/>
      <c r="F2177" s="370"/>
      <c r="G2177" s="132" t="s">
        <v>41</v>
      </c>
      <c r="H2177" s="69">
        <f>H2175*0.95</f>
        <v>242.25</v>
      </c>
      <c r="I2177" s="372"/>
      <c r="J2177" s="348"/>
    </row>
    <row r="2178" spans="1:10" x14ac:dyDescent="0.25">
      <c r="A2178" s="334"/>
      <c r="B2178" s="337"/>
      <c r="C2178" s="337"/>
      <c r="D2178" s="337"/>
      <c r="E2178" s="295">
        <f>F2173+1</f>
        <v>43091</v>
      </c>
      <c r="F2178" s="295">
        <v>43103</v>
      </c>
      <c r="G2178" s="51" t="s">
        <v>154</v>
      </c>
      <c r="H2178" s="84">
        <f>H2180/2</f>
        <v>162.5</v>
      </c>
      <c r="I2178" s="372"/>
      <c r="J2178" s="348"/>
    </row>
    <row r="2179" spans="1:10" x14ac:dyDescent="0.25">
      <c r="A2179" s="334"/>
      <c r="B2179" s="337"/>
      <c r="C2179" s="337"/>
      <c r="D2179" s="337"/>
      <c r="E2179" s="285"/>
      <c r="F2179" s="285"/>
      <c r="G2179" s="7" t="s">
        <v>153</v>
      </c>
      <c r="H2179" s="68">
        <f>H2180/2</f>
        <v>162.5</v>
      </c>
      <c r="I2179" s="372"/>
      <c r="J2179" s="348"/>
    </row>
    <row r="2180" spans="1:10" x14ac:dyDescent="0.25">
      <c r="A2180" s="334"/>
      <c r="B2180" s="337"/>
      <c r="C2180" s="337"/>
      <c r="D2180" s="337"/>
      <c r="E2180" s="285"/>
      <c r="F2180" s="285"/>
      <c r="G2180" s="131" t="s">
        <v>40</v>
      </c>
      <c r="H2180" s="68">
        <v>325</v>
      </c>
      <c r="I2180" s="372"/>
      <c r="J2180" s="348"/>
    </row>
    <row r="2181" spans="1:10" x14ac:dyDescent="0.25">
      <c r="A2181" s="334"/>
      <c r="B2181" s="337"/>
      <c r="C2181" s="337"/>
      <c r="D2181" s="337"/>
      <c r="E2181" s="285"/>
      <c r="F2181" s="285"/>
      <c r="G2181" s="131" t="s">
        <v>39</v>
      </c>
      <c r="H2181" s="68">
        <f>H2180+85</f>
        <v>410</v>
      </c>
      <c r="I2181" s="372"/>
      <c r="J2181" s="348"/>
    </row>
    <row r="2182" spans="1:10" x14ac:dyDescent="0.25">
      <c r="A2182" s="334"/>
      <c r="B2182" s="337"/>
      <c r="C2182" s="337"/>
      <c r="D2182" s="337"/>
      <c r="E2182" s="370"/>
      <c r="F2182" s="370"/>
      <c r="G2182" s="132" t="s">
        <v>41</v>
      </c>
      <c r="H2182" s="69">
        <f t="shared" ref="H2182" si="403">H2180*0.95</f>
        <v>308.75</v>
      </c>
      <c r="I2182" s="372"/>
      <c r="J2182" s="348"/>
    </row>
    <row r="2183" spans="1:10" x14ac:dyDescent="0.25">
      <c r="A2183" s="334"/>
      <c r="B2183" s="337"/>
      <c r="C2183" s="337"/>
      <c r="D2183" s="337"/>
      <c r="E2183" s="295">
        <f>F2178+1</f>
        <v>43104</v>
      </c>
      <c r="F2183" s="295">
        <v>43131</v>
      </c>
      <c r="G2183" s="51" t="s">
        <v>154</v>
      </c>
      <c r="H2183" s="84">
        <f>H2185/2</f>
        <v>137.5</v>
      </c>
      <c r="I2183" s="372"/>
      <c r="J2183" s="348"/>
    </row>
    <row r="2184" spans="1:10" x14ac:dyDescent="0.25">
      <c r="A2184" s="334"/>
      <c r="B2184" s="337"/>
      <c r="C2184" s="337"/>
      <c r="D2184" s="337"/>
      <c r="E2184" s="285"/>
      <c r="F2184" s="285"/>
      <c r="G2184" s="7" t="s">
        <v>153</v>
      </c>
      <c r="H2184" s="68">
        <f>H2185/2</f>
        <v>137.5</v>
      </c>
      <c r="I2184" s="372"/>
      <c r="J2184" s="348"/>
    </row>
    <row r="2185" spans="1:10" x14ac:dyDescent="0.25">
      <c r="A2185" s="334"/>
      <c r="B2185" s="337"/>
      <c r="C2185" s="337"/>
      <c r="D2185" s="337"/>
      <c r="E2185" s="285"/>
      <c r="F2185" s="285"/>
      <c r="G2185" s="131" t="s">
        <v>40</v>
      </c>
      <c r="H2185" s="68">
        <v>275</v>
      </c>
      <c r="I2185" s="372"/>
      <c r="J2185" s="348"/>
    </row>
    <row r="2186" spans="1:10" x14ac:dyDescent="0.25">
      <c r="A2186" s="334"/>
      <c r="B2186" s="337"/>
      <c r="C2186" s="337"/>
      <c r="D2186" s="337"/>
      <c r="E2186" s="285"/>
      <c r="F2186" s="285"/>
      <c r="G2186" s="131" t="s">
        <v>39</v>
      </c>
      <c r="H2186" s="68">
        <f>H2185+85</f>
        <v>360</v>
      </c>
      <c r="I2186" s="372"/>
      <c r="J2186" s="348"/>
    </row>
    <row r="2187" spans="1:10" x14ac:dyDescent="0.25">
      <c r="A2187" s="334"/>
      <c r="B2187" s="337"/>
      <c r="C2187" s="337"/>
      <c r="D2187" s="337"/>
      <c r="E2187" s="370"/>
      <c r="F2187" s="370"/>
      <c r="G2187" s="132" t="s">
        <v>41</v>
      </c>
      <c r="H2187" s="69">
        <f t="shared" ref="H2187" si="404">H2185*0.95</f>
        <v>261.25</v>
      </c>
      <c r="I2187" s="372"/>
      <c r="J2187" s="348"/>
    </row>
    <row r="2188" spans="1:10" x14ac:dyDescent="0.25">
      <c r="A2188" s="334"/>
      <c r="B2188" s="337"/>
      <c r="C2188" s="337"/>
      <c r="D2188" s="337"/>
      <c r="E2188" s="295">
        <f>F2183+1</f>
        <v>43132</v>
      </c>
      <c r="F2188" s="295">
        <v>43190</v>
      </c>
      <c r="G2188" s="51" t="s">
        <v>154</v>
      </c>
      <c r="H2188" s="84">
        <f>H2190/2</f>
        <v>147.5</v>
      </c>
      <c r="I2188" s="372"/>
      <c r="J2188" s="348"/>
    </row>
    <row r="2189" spans="1:10" x14ac:dyDescent="0.25">
      <c r="A2189" s="334"/>
      <c r="B2189" s="337"/>
      <c r="C2189" s="337"/>
      <c r="D2189" s="337"/>
      <c r="E2189" s="285"/>
      <c r="F2189" s="285"/>
      <c r="G2189" s="7" t="s">
        <v>153</v>
      </c>
      <c r="H2189" s="68">
        <f>H2190/2</f>
        <v>147.5</v>
      </c>
      <c r="I2189" s="372"/>
      <c r="J2189" s="348"/>
    </row>
    <row r="2190" spans="1:10" x14ac:dyDescent="0.25">
      <c r="A2190" s="334"/>
      <c r="B2190" s="337"/>
      <c r="C2190" s="337"/>
      <c r="D2190" s="337"/>
      <c r="E2190" s="285"/>
      <c r="F2190" s="285"/>
      <c r="G2190" s="131" t="s">
        <v>40</v>
      </c>
      <c r="H2190" s="68">
        <v>295</v>
      </c>
      <c r="I2190" s="372"/>
      <c r="J2190" s="348"/>
    </row>
    <row r="2191" spans="1:10" x14ac:dyDescent="0.25">
      <c r="A2191" s="334"/>
      <c r="B2191" s="337"/>
      <c r="C2191" s="337"/>
      <c r="D2191" s="337"/>
      <c r="E2191" s="285"/>
      <c r="F2191" s="285"/>
      <c r="G2191" s="131" t="s">
        <v>39</v>
      </c>
      <c r="H2191" s="68">
        <f>H2190+85</f>
        <v>380</v>
      </c>
      <c r="I2191" s="372"/>
      <c r="J2191" s="348"/>
    </row>
    <row r="2192" spans="1:10" x14ac:dyDescent="0.25">
      <c r="A2192" s="334"/>
      <c r="B2192" s="337"/>
      <c r="C2192" s="337"/>
      <c r="D2192" s="337"/>
      <c r="E2192" s="370"/>
      <c r="F2192" s="370"/>
      <c r="G2192" s="132" t="s">
        <v>41</v>
      </c>
      <c r="H2192" s="69">
        <f t="shared" ref="H2192" si="405">H2190*0.95</f>
        <v>280.25</v>
      </c>
      <c r="I2192" s="372"/>
      <c r="J2192" s="348"/>
    </row>
    <row r="2193" spans="1:10" x14ac:dyDescent="0.25">
      <c r="A2193" s="334"/>
      <c r="B2193" s="337"/>
      <c r="C2193" s="337"/>
      <c r="D2193" s="337"/>
      <c r="E2193" s="295">
        <f>F2188+1</f>
        <v>43191</v>
      </c>
      <c r="F2193" s="295">
        <v>43220</v>
      </c>
      <c r="G2193" s="51" t="s">
        <v>154</v>
      </c>
      <c r="H2193" s="84">
        <f>H2195/2</f>
        <v>135</v>
      </c>
      <c r="I2193" s="372"/>
      <c r="J2193" s="348"/>
    </row>
    <row r="2194" spans="1:10" x14ac:dyDescent="0.25">
      <c r="A2194" s="334"/>
      <c r="B2194" s="337"/>
      <c r="C2194" s="337"/>
      <c r="D2194" s="337"/>
      <c r="E2194" s="285"/>
      <c r="F2194" s="285"/>
      <c r="G2194" s="7" t="s">
        <v>153</v>
      </c>
      <c r="H2194" s="68">
        <f>H2195/2</f>
        <v>135</v>
      </c>
      <c r="I2194" s="372"/>
      <c r="J2194" s="348"/>
    </row>
    <row r="2195" spans="1:10" x14ac:dyDescent="0.25">
      <c r="A2195" s="334"/>
      <c r="B2195" s="337"/>
      <c r="C2195" s="337"/>
      <c r="D2195" s="337"/>
      <c r="E2195" s="285"/>
      <c r="F2195" s="285"/>
      <c r="G2195" s="131" t="s">
        <v>40</v>
      </c>
      <c r="H2195" s="68">
        <v>270</v>
      </c>
      <c r="I2195" s="372"/>
      <c r="J2195" s="348"/>
    </row>
    <row r="2196" spans="1:10" x14ac:dyDescent="0.25">
      <c r="A2196" s="334"/>
      <c r="B2196" s="337"/>
      <c r="C2196" s="337"/>
      <c r="D2196" s="337"/>
      <c r="E2196" s="285"/>
      <c r="F2196" s="285"/>
      <c r="G2196" s="131" t="s">
        <v>39</v>
      </c>
      <c r="H2196" s="68">
        <f>H2195+85</f>
        <v>355</v>
      </c>
      <c r="I2196" s="372"/>
      <c r="J2196" s="348"/>
    </row>
    <row r="2197" spans="1:10" ht="15.75" thickBot="1" x14ac:dyDescent="0.3">
      <c r="A2197" s="334"/>
      <c r="B2197" s="337"/>
      <c r="C2197" s="337"/>
      <c r="D2197" s="436"/>
      <c r="E2197" s="370"/>
      <c r="F2197" s="370"/>
      <c r="G2197" s="132" t="s">
        <v>41</v>
      </c>
      <c r="H2197" s="69">
        <f t="shared" ref="H2197" si="406">H2195*0.95</f>
        <v>256.5</v>
      </c>
      <c r="I2197" s="372"/>
      <c r="J2197" s="348"/>
    </row>
    <row r="2198" spans="1:10" x14ac:dyDescent="0.25">
      <c r="A2198" s="334"/>
      <c r="B2198" s="337"/>
      <c r="C2198" s="337"/>
      <c r="D2198" s="337" t="s">
        <v>280</v>
      </c>
      <c r="E2198" s="298">
        <v>43040</v>
      </c>
      <c r="F2198" s="298">
        <v>43090</v>
      </c>
      <c r="G2198" s="51" t="s">
        <v>154</v>
      </c>
      <c r="H2198" s="84" t="e">
        <f>NA()</f>
        <v>#N/A</v>
      </c>
      <c r="I2198" s="442"/>
      <c r="J2198" s="348"/>
    </row>
    <row r="2199" spans="1:10" x14ac:dyDescent="0.25">
      <c r="A2199" s="334"/>
      <c r="B2199" s="337"/>
      <c r="C2199" s="337"/>
      <c r="D2199" s="337"/>
      <c r="E2199" s="285"/>
      <c r="F2199" s="285"/>
      <c r="G2199" s="7" t="s">
        <v>153</v>
      </c>
      <c r="H2199" s="68" t="e">
        <f>NA()</f>
        <v>#N/A</v>
      </c>
      <c r="I2199" s="372"/>
      <c r="J2199" s="348"/>
    </row>
    <row r="2200" spans="1:10" x14ac:dyDescent="0.25">
      <c r="A2200" s="334"/>
      <c r="B2200" s="337"/>
      <c r="C2200" s="337"/>
      <c r="D2200" s="337"/>
      <c r="E2200" s="285"/>
      <c r="F2200" s="285"/>
      <c r="G2200" s="70" t="s">
        <v>40</v>
      </c>
      <c r="H2200" s="68">
        <v>220</v>
      </c>
      <c r="I2200" s="372"/>
      <c r="J2200" s="348"/>
    </row>
    <row r="2201" spans="1:10" x14ac:dyDescent="0.25">
      <c r="A2201" s="334"/>
      <c r="B2201" s="337"/>
      <c r="C2201" s="337"/>
      <c r="D2201" s="337"/>
      <c r="E2201" s="285"/>
      <c r="F2201" s="285"/>
      <c r="G2201" s="70" t="s">
        <v>39</v>
      </c>
      <c r="H2201" s="68">
        <f>H2200+85</f>
        <v>305</v>
      </c>
      <c r="I2201" s="372"/>
      <c r="J2201" s="348"/>
    </row>
    <row r="2202" spans="1:10" x14ac:dyDescent="0.25">
      <c r="A2202" s="334"/>
      <c r="B2202" s="337"/>
      <c r="C2202" s="337"/>
      <c r="D2202" s="337"/>
      <c r="E2202" s="370"/>
      <c r="F2202" s="370"/>
      <c r="G2202" s="74" t="s">
        <v>41</v>
      </c>
      <c r="H2202" s="68" t="e">
        <f>NA()</f>
        <v>#N/A</v>
      </c>
      <c r="I2202" s="372"/>
      <c r="J2202" s="348"/>
    </row>
    <row r="2203" spans="1:10" x14ac:dyDescent="0.25">
      <c r="A2203" s="334"/>
      <c r="B2203" s="337"/>
      <c r="C2203" s="337"/>
      <c r="D2203" s="337"/>
      <c r="E2203" s="295">
        <f>F2198+1</f>
        <v>43091</v>
      </c>
      <c r="F2203" s="295">
        <v>43103</v>
      </c>
      <c r="G2203" s="51" t="s">
        <v>154</v>
      </c>
      <c r="H2203" s="84" t="e">
        <f>NA()</f>
        <v>#N/A</v>
      </c>
      <c r="I2203" s="372"/>
      <c r="J2203" s="348"/>
    </row>
    <row r="2204" spans="1:10" x14ac:dyDescent="0.25">
      <c r="A2204" s="334"/>
      <c r="B2204" s="337"/>
      <c r="C2204" s="337"/>
      <c r="D2204" s="337"/>
      <c r="E2204" s="285"/>
      <c r="F2204" s="285"/>
      <c r="G2204" s="7" t="s">
        <v>153</v>
      </c>
      <c r="H2204" s="68" t="e">
        <f>NA()</f>
        <v>#N/A</v>
      </c>
      <c r="I2204" s="372"/>
      <c r="J2204" s="348"/>
    </row>
    <row r="2205" spans="1:10" x14ac:dyDescent="0.25">
      <c r="A2205" s="334"/>
      <c r="B2205" s="337"/>
      <c r="C2205" s="337"/>
      <c r="D2205" s="337"/>
      <c r="E2205" s="285"/>
      <c r="F2205" s="285"/>
      <c r="G2205" s="108" t="s">
        <v>40</v>
      </c>
      <c r="H2205" s="68">
        <v>290</v>
      </c>
      <c r="I2205" s="372"/>
      <c r="J2205" s="348"/>
    </row>
    <row r="2206" spans="1:10" x14ac:dyDescent="0.25">
      <c r="A2206" s="334"/>
      <c r="B2206" s="337"/>
      <c r="C2206" s="337"/>
      <c r="D2206" s="337"/>
      <c r="E2206" s="285"/>
      <c r="F2206" s="285"/>
      <c r="G2206" s="108" t="s">
        <v>39</v>
      </c>
      <c r="H2206" s="68">
        <f>H2205+85</f>
        <v>375</v>
      </c>
      <c r="I2206" s="372"/>
      <c r="J2206" s="348"/>
    </row>
    <row r="2207" spans="1:10" x14ac:dyDescent="0.25">
      <c r="A2207" s="334"/>
      <c r="B2207" s="337"/>
      <c r="C2207" s="337"/>
      <c r="D2207" s="337"/>
      <c r="E2207" s="370"/>
      <c r="F2207" s="370"/>
      <c r="G2207" s="111" t="s">
        <v>41</v>
      </c>
      <c r="H2207" s="68" t="e">
        <f>NA()</f>
        <v>#N/A</v>
      </c>
      <c r="I2207" s="372"/>
      <c r="J2207" s="348"/>
    </row>
    <row r="2208" spans="1:10" x14ac:dyDescent="0.25">
      <c r="A2208" s="334"/>
      <c r="B2208" s="337"/>
      <c r="C2208" s="337"/>
      <c r="D2208" s="337"/>
      <c r="E2208" s="295">
        <f>F2203+1</f>
        <v>43104</v>
      </c>
      <c r="F2208" s="295">
        <v>43131</v>
      </c>
      <c r="G2208" s="51" t="s">
        <v>154</v>
      </c>
      <c r="H2208" s="84" t="e">
        <f>NA()</f>
        <v>#N/A</v>
      </c>
      <c r="I2208" s="372"/>
      <c r="J2208" s="348"/>
    </row>
    <row r="2209" spans="1:10" x14ac:dyDescent="0.25">
      <c r="A2209" s="334"/>
      <c r="B2209" s="337"/>
      <c r="C2209" s="337"/>
      <c r="D2209" s="337"/>
      <c r="E2209" s="285"/>
      <c r="F2209" s="285"/>
      <c r="G2209" s="7" t="s">
        <v>153</v>
      </c>
      <c r="H2209" s="68" t="e">
        <f>NA()</f>
        <v>#N/A</v>
      </c>
      <c r="I2209" s="372"/>
      <c r="J2209" s="348"/>
    </row>
    <row r="2210" spans="1:10" x14ac:dyDescent="0.25">
      <c r="A2210" s="334"/>
      <c r="B2210" s="337"/>
      <c r="C2210" s="337"/>
      <c r="D2210" s="337"/>
      <c r="E2210" s="285"/>
      <c r="F2210" s="285"/>
      <c r="G2210" s="108" t="s">
        <v>40</v>
      </c>
      <c r="H2210" s="68">
        <v>240</v>
      </c>
      <c r="I2210" s="372"/>
      <c r="J2210" s="348"/>
    </row>
    <row r="2211" spans="1:10" x14ac:dyDescent="0.25">
      <c r="A2211" s="334"/>
      <c r="B2211" s="337"/>
      <c r="C2211" s="337"/>
      <c r="D2211" s="337"/>
      <c r="E2211" s="285"/>
      <c r="F2211" s="285"/>
      <c r="G2211" s="108" t="s">
        <v>39</v>
      </c>
      <c r="H2211" s="68">
        <f>H2210+85</f>
        <v>325</v>
      </c>
      <c r="I2211" s="372"/>
      <c r="J2211" s="348"/>
    </row>
    <row r="2212" spans="1:10" x14ac:dyDescent="0.25">
      <c r="A2212" s="334"/>
      <c r="B2212" s="337"/>
      <c r="C2212" s="337"/>
      <c r="D2212" s="337"/>
      <c r="E2212" s="370"/>
      <c r="F2212" s="370"/>
      <c r="G2212" s="111" t="s">
        <v>41</v>
      </c>
      <c r="H2212" s="68" t="e">
        <f>NA()</f>
        <v>#N/A</v>
      </c>
      <c r="I2212" s="372"/>
      <c r="J2212" s="348"/>
    </row>
    <row r="2213" spans="1:10" x14ac:dyDescent="0.25">
      <c r="A2213" s="334"/>
      <c r="B2213" s="337"/>
      <c r="C2213" s="337"/>
      <c r="D2213" s="337"/>
      <c r="E2213" s="295">
        <f>F2208+1</f>
        <v>43132</v>
      </c>
      <c r="F2213" s="295">
        <v>43190</v>
      </c>
      <c r="G2213" s="51" t="s">
        <v>154</v>
      </c>
      <c r="H2213" s="84" t="e">
        <f>NA()</f>
        <v>#N/A</v>
      </c>
      <c r="I2213" s="372"/>
      <c r="J2213" s="348"/>
    </row>
    <row r="2214" spans="1:10" x14ac:dyDescent="0.25">
      <c r="A2214" s="334"/>
      <c r="B2214" s="337"/>
      <c r="C2214" s="337"/>
      <c r="D2214" s="337"/>
      <c r="E2214" s="285"/>
      <c r="F2214" s="285"/>
      <c r="G2214" s="7" t="s">
        <v>153</v>
      </c>
      <c r="H2214" s="68" t="e">
        <f>NA()</f>
        <v>#N/A</v>
      </c>
      <c r="I2214" s="372"/>
      <c r="J2214" s="348"/>
    </row>
    <row r="2215" spans="1:10" x14ac:dyDescent="0.25">
      <c r="A2215" s="334"/>
      <c r="B2215" s="337"/>
      <c r="C2215" s="337"/>
      <c r="D2215" s="337"/>
      <c r="E2215" s="285"/>
      <c r="F2215" s="285"/>
      <c r="G2215" s="70" t="s">
        <v>40</v>
      </c>
      <c r="H2215" s="68">
        <v>260</v>
      </c>
      <c r="I2215" s="372"/>
      <c r="J2215" s="348"/>
    </row>
    <row r="2216" spans="1:10" x14ac:dyDescent="0.25">
      <c r="A2216" s="334"/>
      <c r="B2216" s="337"/>
      <c r="C2216" s="337"/>
      <c r="D2216" s="337"/>
      <c r="E2216" s="285"/>
      <c r="F2216" s="285"/>
      <c r="G2216" s="70" t="s">
        <v>39</v>
      </c>
      <c r="H2216" s="68">
        <f>H2215+85</f>
        <v>345</v>
      </c>
      <c r="I2216" s="372"/>
      <c r="J2216" s="348"/>
    </row>
    <row r="2217" spans="1:10" x14ac:dyDescent="0.25">
      <c r="A2217" s="334"/>
      <c r="B2217" s="337"/>
      <c r="C2217" s="337"/>
      <c r="D2217" s="337"/>
      <c r="E2217" s="370"/>
      <c r="F2217" s="370"/>
      <c r="G2217" s="74" t="s">
        <v>41</v>
      </c>
      <c r="H2217" s="68" t="e">
        <f>NA()</f>
        <v>#N/A</v>
      </c>
      <c r="I2217" s="372"/>
      <c r="J2217" s="348"/>
    </row>
    <row r="2218" spans="1:10" x14ac:dyDescent="0.25">
      <c r="A2218" s="334"/>
      <c r="B2218" s="337"/>
      <c r="C2218" s="337"/>
      <c r="D2218" s="337"/>
      <c r="E2218" s="295">
        <f>F2213+1</f>
        <v>43191</v>
      </c>
      <c r="F2218" s="295">
        <v>43220</v>
      </c>
      <c r="G2218" s="51" t="s">
        <v>154</v>
      </c>
      <c r="H2218" s="84" t="e">
        <f>NA()</f>
        <v>#N/A</v>
      </c>
      <c r="I2218" s="372"/>
      <c r="J2218" s="348"/>
    </row>
    <row r="2219" spans="1:10" x14ac:dyDescent="0.25">
      <c r="A2219" s="334"/>
      <c r="B2219" s="337"/>
      <c r="C2219" s="337"/>
      <c r="D2219" s="337"/>
      <c r="E2219" s="285"/>
      <c r="F2219" s="285"/>
      <c r="G2219" s="7" t="s">
        <v>153</v>
      </c>
      <c r="H2219" s="68" t="e">
        <f>NA()</f>
        <v>#N/A</v>
      </c>
      <c r="I2219" s="372"/>
      <c r="J2219" s="348"/>
    </row>
    <row r="2220" spans="1:10" x14ac:dyDescent="0.25">
      <c r="A2220" s="334"/>
      <c r="B2220" s="337"/>
      <c r="C2220" s="337"/>
      <c r="D2220" s="337"/>
      <c r="E2220" s="285"/>
      <c r="F2220" s="285"/>
      <c r="G2220" s="70" t="s">
        <v>40</v>
      </c>
      <c r="H2220" s="68">
        <v>235</v>
      </c>
      <c r="I2220" s="372"/>
      <c r="J2220" s="348"/>
    </row>
    <row r="2221" spans="1:10" x14ac:dyDescent="0.25">
      <c r="A2221" s="334"/>
      <c r="B2221" s="337"/>
      <c r="C2221" s="337"/>
      <c r="D2221" s="337"/>
      <c r="E2221" s="285"/>
      <c r="F2221" s="285"/>
      <c r="G2221" s="70" t="s">
        <v>39</v>
      </c>
      <c r="H2221" s="68">
        <f>H2220+85</f>
        <v>320</v>
      </c>
      <c r="I2221" s="372"/>
      <c r="J2221" s="348"/>
    </row>
    <row r="2222" spans="1:10" ht="15.75" thickBot="1" x14ac:dyDescent="0.3">
      <c r="A2222" s="334"/>
      <c r="B2222" s="337"/>
      <c r="C2222" s="337"/>
      <c r="D2222" s="436"/>
      <c r="E2222" s="370"/>
      <c r="F2222" s="370"/>
      <c r="G2222" s="74" t="s">
        <v>41</v>
      </c>
      <c r="H2222" s="68" t="e">
        <f>NA()</f>
        <v>#N/A</v>
      </c>
      <c r="I2222" s="444"/>
      <c r="J2222" s="348"/>
    </row>
    <row r="2223" spans="1:10" x14ac:dyDescent="0.25">
      <c r="A2223" s="334"/>
      <c r="B2223" s="337"/>
      <c r="C2223" s="337"/>
      <c r="D2223" s="337" t="s">
        <v>279</v>
      </c>
      <c r="E2223" s="298">
        <v>43040</v>
      </c>
      <c r="F2223" s="298">
        <v>43090</v>
      </c>
      <c r="G2223" s="51" t="s">
        <v>154</v>
      </c>
      <c r="H2223" s="84" t="e">
        <f>NA()</f>
        <v>#N/A</v>
      </c>
      <c r="I2223" s="442"/>
      <c r="J2223" s="348"/>
    </row>
    <row r="2224" spans="1:10" x14ac:dyDescent="0.25">
      <c r="A2224" s="334"/>
      <c r="B2224" s="337"/>
      <c r="C2224" s="337"/>
      <c r="D2224" s="337"/>
      <c r="E2224" s="285"/>
      <c r="F2224" s="285"/>
      <c r="G2224" s="7" t="s">
        <v>153</v>
      </c>
      <c r="H2224" s="68" t="e">
        <f>NA()</f>
        <v>#N/A</v>
      </c>
      <c r="I2224" s="372"/>
      <c r="J2224" s="348"/>
    </row>
    <row r="2225" spans="1:10" x14ac:dyDescent="0.25">
      <c r="A2225" s="334"/>
      <c r="B2225" s="337"/>
      <c r="C2225" s="337"/>
      <c r="D2225" s="337"/>
      <c r="E2225" s="285"/>
      <c r="F2225" s="285"/>
      <c r="G2225" s="108" t="s">
        <v>40</v>
      </c>
      <c r="H2225" s="68">
        <v>230</v>
      </c>
      <c r="I2225" s="372"/>
      <c r="J2225" s="348"/>
    </row>
    <row r="2226" spans="1:10" x14ac:dyDescent="0.25">
      <c r="A2226" s="334"/>
      <c r="B2226" s="337"/>
      <c r="C2226" s="337"/>
      <c r="D2226" s="337"/>
      <c r="E2226" s="285"/>
      <c r="F2226" s="285"/>
      <c r="G2226" s="108" t="s">
        <v>39</v>
      </c>
      <c r="H2226" s="68">
        <f>H2225+85</f>
        <v>315</v>
      </c>
      <c r="I2226" s="372"/>
      <c r="J2226" s="348"/>
    </row>
    <row r="2227" spans="1:10" x14ac:dyDescent="0.25">
      <c r="A2227" s="334"/>
      <c r="B2227" s="337"/>
      <c r="C2227" s="337"/>
      <c r="D2227" s="337"/>
      <c r="E2227" s="370"/>
      <c r="F2227" s="370"/>
      <c r="G2227" s="111" t="s">
        <v>41</v>
      </c>
      <c r="H2227" s="68" t="e">
        <f>NA()</f>
        <v>#N/A</v>
      </c>
      <c r="I2227" s="372"/>
      <c r="J2227" s="348"/>
    </row>
    <row r="2228" spans="1:10" x14ac:dyDescent="0.25">
      <c r="A2228" s="334"/>
      <c r="B2228" s="337"/>
      <c r="C2228" s="337"/>
      <c r="D2228" s="337"/>
      <c r="E2228" s="295">
        <f>F2223+1</f>
        <v>43091</v>
      </c>
      <c r="F2228" s="295">
        <v>43103</v>
      </c>
      <c r="G2228" s="51" t="s">
        <v>154</v>
      </c>
      <c r="H2228" s="84" t="e">
        <f>NA()</f>
        <v>#N/A</v>
      </c>
      <c r="I2228" s="372"/>
      <c r="J2228" s="348"/>
    </row>
    <row r="2229" spans="1:10" x14ac:dyDescent="0.25">
      <c r="A2229" s="334"/>
      <c r="B2229" s="337"/>
      <c r="C2229" s="337"/>
      <c r="D2229" s="337"/>
      <c r="E2229" s="285"/>
      <c r="F2229" s="285"/>
      <c r="G2229" s="7" t="s">
        <v>153</v>
      </c>
      <c r="H2229" s="68" t="e">
        <f>NA()</f>
        <v>#N/A</v>
      </c>
      <c r="I2229" s="372"/>
      <c r="J2229" s="348"/>
    </row>
    <row r="2230" spans="1:10" x14ac:dyDescent="0.25">
      <c r="A2230" s="334"/>
      <c r="B2230" s="337"/>
      <c r="C2230" s="337"/>
      <c r="D2230" s="337"/>
      <c r="E2230" s="285"/>
      <c r="F2230" s="285"/>
      <c r="G2230" s="108" t="s">
        <v>40</v>
      </c>
      <c r="H2230" s="68">
        <v>300</v>
      </c>
      <c r="I2230" s="372"/>
      <c r="J2230" s="348"/>
    </row>
    <row r="2231" spans="1:10" x14ac:dyDescent="0.25">
      <c r="A2231" s="334"/>
      <c r="B2231" s="337"/>
      <c r="C2231" s="337"/>
      <c r="D2231" s="337"/>
      <c r="E2231" s="285"/>
      <c r="F2231" s="285"/>
      <c r="G2231" s="108" t="s">
        <v>39</v>
      </c>
      <c r="H2231" s="68">
        <f>H2230+85</f>
        <v>385</v>
      </c>
      <c r="I2231" s="372"/>
      <c r="J2231" s="348"/>
    </row>
    <row r="2232" spans="1:10" x14ac:dyDescent="0.25">
      <c r="A2232" s="334"/>
      <c r="B2232" s="337"/>
      <c r="C2232" s="337"/>
      <c r="D2232" s="337"/>
      <c r="E2232" s="370"/>
      <c r="F2232" s="370"/>
      <c r="G2232" s="111" t="s">
        <v>41</v>
      </c>
      <c r="H2232" s="68" t="e">
        <f>NA()</f>
        <v>#N/A</v>
      </c>
      <c r="I2232" s="372"/>
      <c r="J2232" s="348"/>
    </row>
    <row r="2233" spans="1:10" x14ac:dyDescent="0.25">
      <c r="A2233" s="334"/>
      <c r="B2233" s="337"/>
      <c r="C2233" s="337"/>
      <c r="D2233" s="337"/>
      <c r="E2233" s="295">
        <f>F2228+1</f>
        <v>43104</v>
      </c>
      <c r="F2233" s="295">
        <v>43131</v>
      </c>
      <c r="G2233" s="51" t="s">
        <v>154</v>
      </c>
      <c r="H2233" s="84" t="e">
        <f>NA()</f>
        <v>#N/A</v>
      </c>
      <c r="I2233" s="372"/>
      <c r="J2233" s="348"/>
    </row>
    <row r="2234" spans="1:10" x14ac:dyDescent="0.25">
      <c r="A2234" s="334"/>
      <c r="B2234" s="337"/>
      <c r="C2234" s="337"/>
      <c r="D2234" s="337"/>
      <c r="E2234" s="285"/>
      <c r="F2234" s="285"/>
      <c r="G2234" s="7" t="s">
        <v>153</v>
      </c>
      <c r="H2234" s="68" t="e">
        <f>NA()</f>
        <v>#N/A</v>
      </c>
      <c r="I2234" s="372"/>
      <c r="J2234" s="348"/>
    </row>
    <row r="2235" spans="1:10" x14ac:dyDescent="0.25">
      <c r="A2235" s="334"/>
      <c r="B2235" s="337"/>
      <c r="C2235" s="337"/>
      <c r="D2235" s="337"/>
      <c r="E2235" s="285"/>
      <c r="F2235" s="285"/>
      <c r="G2235" s="108" t="s">
        <v>40</v>
      </c>
      <c r="H2235" s="68">
        <v>250</v>
      </c>
      <c r="I2235" s="372"/>
      <c r="J2235" s="348"/>
    </row>
    <row r="2236" spans="1:10" x14ac:dyDescent="0.25">
      <c r="A2236" s="334"/>
      <c r="B2236" s="337"/>
      <c r="C2236" s="337"/>
      <c r="D2236" s="337"/>
      <c r="E2236" s="285"/>
      <c r="F2236" s="285"/>
      <c r="G2236" s="108" t="s">
        <v>39</v>
      </c>
      <c r="H2236" s="68">
        <f>H2235+85</f>
        <v>335</v>
      </c>
      <c r="I2236" s="372"/>
      <c r="J2236" s="348"/>
    </row>
    <row r="2237" spans="1:10" x14ac:dyDescent="0.25">
      <c r="A2237" s="334"/>
      <c r="B2237" s="337"/>
      <c r="C2237" s="337"/>
      <c r="D2237" s="337"/>
      <c r="E2237" s="370"/>
      <c r="F2237" s="370"/>
      <c r="G2237" s="111" t="s">
        <v>41</v>
      </c>
      <c r="H2237" s="68" t="e">
        <f>NA()</f>
        <v>#N/A</v>
      </c>
      <c r="I2237" s="372"/>
      <c r="J2237" s="348"/>
    </row>
    <row r="2238" spans="1:10" x14ac:dyDescent="0.25">
      <c r="A2238" s="334"/>
      <c r="B2238" s="337"/>
      <c r="C2238" s="337"/>
      <c r="D2238" s="337"/>
      <c r="E2238" s="295">
        <f>F2233+1</f>
        <v>43132</v>
      </c>
      <c r="F2238" s="295">
        <v>43190</v>
      </c>
      <c r="G2238" s="51" t="s">
        <v>154</v>
      </c>
      <c r="H2238" s="84" t="e">
        <f>NA()</f>
        <v>#N/A</v>
      </c>
      <c r="I2238" s="372"/>
      <c r="J2238" s="348"/>
    </row>
    <row r="2239" spans="1:10" x14ac:dyDescent="0.25">
      <c r="A2239" s="334"/>
      <c r="B2239" s="337"/>
      <c r="C2239" s="337"/>
      <c r="D2239" s="337"/>
      <c r="E2239" s="285"/>
      <c r="F2239" s="285"/>
      <c r="G2239" s="7" t="s">
        <v>153</v>
      </c>
      <c r="H2239" s="68" t="e">
        <f>NA()</f>
        <v>#N/A</v>
      </c>
      <c r="I2239" s="372"/>
      <c r="J2239" s="348"/>
    </row>
    <row r="2240" spans="1:10" x14ac:dyDescent="0.25">
      <c r="A2240" s="334"/>
      <c r="B2240" s="337"/>
      <c r="C2240" s="337"/>
      <c r="D2240" s="337"/>
      <c r="E2240" s="285"/>
      <c r="F2240" s="285"/>
      <c r="G2240" s="108" t="s">
        <v>40</v>
      </c>
      <c r="H2240" s="68">
        <v>270</v>
      </c>
      <c r="I2240" s="372"/>
      <c r="J2240" s="348"/>
    </row>
    <row r="2241" spans="1:10" x14ac:dyDescent="0.25">
      <c r="A2241" s="334"/>
      <c r="B2241" s="337"/>
      <c r="C2241" s="337"/>
      <c r="D2241" s="337"/>
      <c r="E2241" s="285"/>
      <c r="F2241" s="285"/>
      <c r="G2241" s="108" t="s">
        <v>39</v>
      </c>
      <c r="H2241" s="68">
        <f>H2240+85</f>
        <v>355</v>
      </c>
      <c r="I2241" s="372"/>
      <c r="J2241" s="348"/>
    </row>
    <row r="2242" spans="1:10" x14ac:dyDescent="0.25">
      <c r="A2242" s="334"/>
      <c r="B2242" s="337"/>
      <c r="C2242" s="337"/>
      <c r="D2242" s="337"/>
      <c r="E2242" s="370"/>
      <c r="F2242" s="370"/>
      <c r="G2242" s="111" t="s">
        <v>41</v>
      </c>
      <c r="H2242" s="68" t="e">
        <f>NA()</f>
        <v>#N/A</v>
      </c>
      <c r="I2242" s="372"/>
      <c r="J2242" s="348"/>
    </row>
    <row r="2243" spans="1:10" x14ac:dyDescent="0.25">
      <c r="A2243" s="334"/>
      <c r="B2243" s="337"/>
      <c r="C2243" s="337"/>
      <c r="D2243" s="337"/>
      <c r="E2243" s="295">
        <f>F2238+1</f>
        <v>43191</v>
      </c>
      <c r="F2243" s="295">
        <v>43220</v>
      </c>
      <c r="G2243" s="51" t="s">
        <v>154</v>
      </c>
      <c r="H2243" s="84" t="e">
        <f>NA()</f>
        <v>#N/A</v>
      </c>
      <c r="I2243" s="372"/>
      <c r="J2243" s="348"/>
    </row>
    <row r="2244" spans="1:10" x14ac:dyDescent="0.25">
      <c r="A2244" s="334"/>
      <c r="B2244" s="337"/>
      <c r="C2244" s="337"/>
      <c r="D2244" s="337"/>
      <c r="E2244" s="285"/>
      <c r="F2244" s="285"/>
      <c r="G2244" s="7" t="s">
        <v>153</v>
      </c>
      <c r="H2244" s="68" t="e">
        <f>NA()</f>
        <v>#N/A</v>
      </c>
      <c r="I2244" s="372"/>
      <c r="J2244" s="348"/>
    </row>
    <row r="2245" spans="1:10" x14ac:dyDescent="0.25">
      <c r="A2245" s="334"/>
      <c r="B2245" s="337"/>
      <c r="C2245" s="337"/>
      <c r="D2245" s="337"/>
      <c r="E2245" s="285"/>
      <c r="F2245" s="285"/>
      <c r="G2245" s="108" t="s">
        <v>40</v>
      </c>
      <c r="H2245" s="68">
        <v>245</v>
      </c>
      <c r="I2245" s="372"/>
      <c r="J2245" s="348"/>
    </row>
    <row r="2246" spans="1:10" x14ac:dyDescent="0.25">
      <c r="A2246" s="334"/>
      <c r="B2246" s="337"/>
      <c r="C2246" s="337"/>
      <c r="D2246" s="337"/>
      <c r="E2246" s="285"/>
      <c r="F2246" s="285"/>
      <c r="G2246" s="108" t="s">
        <v>39</v>
      </c>
      <c r="H2246" s="68">
        <f>H2245+85</f>
        <v>330</v>
      </c>
      <c r="I2246" s="372"/>
      <c r="J2246" s="348"/>
    </row>
    <row r="2247" spans="1:10" ht="15.75" thickBot="1" x14ac:dyDescent="0.3">
      <c r="A2247" s="334"/>
      <c r="B2247" s="337"/>
      <c r="C2247" s="337"/>
      <c r="D2247" s="436"/>
      <c r="E2247" s="370"/>
      <c r="F2247" s="370"/>
      <c r="G2247" s="111" t="s">
        <v>41</v>
      </c>
      <c r="H2247" s="68" t="e">
        <f>NA()</f>
        <v>#N/A</v>
      </c>
      <c r="I2247" s="444"/>
      <c r="J2247" s="348"/>
    </row>
    <row r="2248" spans="1:10" x14ac:dyDescent="0.25">
      <c r="A2248" s="334"/>
      <c r="B2248" s="337"/>
      <c r="C2248" s="337"/>
      <c r="D2248" s="337" t="s">
        <v>10</v>
      </c>
      <c r="E2248" s="298">
        <v>43040</v>
      </c>
      <c r="F2248" s="298">
        <v>43090</v>
      </c>
      <c r="G2248" s="51" t="s">
        <v>154</v>
      </c>
      <c r="H2248" s="84" t="e">
        <f>NA()</f>
        <v>#N/A</v>
      </c>
      <c r="I2248" s="442"/>
      <c r="J2248" s="348"/>
    </row>
    <row r="2249" spans="1:10" x14ac:dyDescent="0.25">
      <c r="A2249" s="334"/>
      <c r="B2249" s="337"/>
      <c r="C2249" s="337"/>
      <c r="D2249" s="337"/>
      <c r="E2249" s="285"/>
      <c r="F2249" s="285"/>
      <c r="G2249" s="7" t="s">
        <v>153</v>
      </c>
      <c r="H2249" s="68" t="e">
        <f>NA()</f>
        <v>#N/A</v>
      </c>
      <c r="I2249" s="372"/>
      <c r="J2249" s="348"/>
    </row>
    <row r="2250" spans="1:10" x14ac:dyDescent="0.25">
      <c r="A2250" s="334"/>
      <c r="B2250" s="337"/>
      <c r="C2250" s="337"/>
      <c r="D2250" s="337"/>
      <c r="E2250" s="285"/>
      <c r="F2250" s="285"/>
      <c r="G2250" s="108" t="s">
        <v>40</v>
      </c>
      <c r="H2250" s="68">
        <v>260</v>
      </c>
      <c r="I2250" s="372"/>
      <c r="J2250" s="348"/>
    </row>
    <row r="2251" spans="1:10" x14ac:dyDescent="0.25">
      <c r="A2251" s="334"/>
      <c r="B2251" s="337"/>
      <c r="C2251" s="337"/>
      <c r="D2251" s="337"/>
      <c r="E2251" s="285"/>
      <c r="F2251" s="285"/>
      <c r="G2251" s="108" t="s">
        <v>39</v>
      </c>
      <c r="H2251" s="68">
        <f>H2250+85</f>
        <v>345</v>
      </c>
      <c r="I2251" s="372"/>
      <c r="J2251" s="348"/>
    </row>
    <row r="2252" spans="1:10" x14ac:dyDescent="0.25">
      <c r="A2252" s="334"/>
      <c r="B2252" s="337"/>
      <c r="C2252" s="337"/>
      <c r="D2252" s="337"/>
      <c r="E2252" s="370"/>
      <c r="F2252" s="370"/>
      <c r="G2252" s="111" t="s">
        <v>41</v>
      </c>
      <c r="H2252" s="68" t="e">
        <f>NA()</f>
        <v>#N/A</v>
      </c>
      <c r="I2252" s="372"/>
      <c r="J2252" s="348"/>
    </row>
    <row r="2253" spans="1:10" x14ac:dyDescent="0.25">
      <c r="A2253" s="334"/>
      <c r="B2253" s="337"/>
      <c r="C2253" s="337"/>
      <c r="D2253" s="337"/>
      <c r="E2253" s="295">
        <f>F2248+1</f>
        <v>43091</v>
      </c>
      <c r="F2253" s="295">
        <v>43103</v>
      </c>
      <c r="G2253" s="51" t="s">
        <v>154</v>
      </c>
      <c r="H2253" s="84" t="e">
        <f>NA()</f>
        <v>#N/A</v>
      </c>
      <c r="I2253" s="372"/>
      <c r="J2253" s="348"/>
    </row>
    <row r="2254" spans="1:10" x14ac:dyDescent="0.25">
      <c r="A2254" s="334"/>
      <c r="B2254" s="337"/>
      <c r="C2254" s="337"/>
      <c r="D2254" s="337"/>
      <c r="E2254" s="285"/>
      <c r="F2254" s="285"/>
      <c r="G2254" s="7" t="s">
        <v>153</v>
      </c>
      <c r="H2254" s="68" t="e">
        <f>NA()</f>
        <v>#N/A</v>
      </c>
      <c r="I2254" s="372"/>
      <c r="J2254" s="348"/>
    </row>
    <row r="2255" spans="1:10" x14ac:dyDescent="0.25">
      <c r="A2255" s="334"/>
      <c r="B2255" s="337"/>
      <c r="C2255" s="337"/>
      <c r="D2255" s="337"/>
      <c r="E2255" s="285"/>
      <c r="F2255" s="285"/>
      <c r="G2255" s="108" t="s">
        <v>40</v>
      </c>
      <c r="H2255" s="68">
        <v>330</v>
      </c>
      <c r="I2255" s="372"/>
      <c r="J2255" s="348"/>
    </row>
    <row r="2256" spans="1:10" x14ac:dyDescent="0.25">
      <c r="A2256" s="334"/>
      <c r="B2256" s="337"/>
      <c r="C2256" s="337"/>
      <c r="D2256" s="337"/>
      <c r="E2256" s="285"/>
      <c r="F2256" s="285"/>
      <c r="G2256" s="108" t="s">
        <v>39</v>
      </c>
      <c r="H2256" s="68">
        <f>H2255+85</f>
        <v>415</v>
      </c>
      <c r="I2256" s="372"/>
      <c r="J2256" s="348"/>
    </row>
    <row r="2257" spans="1:10" x14ac:dyDescent="0.25">
      <c r="A2257" s="334"/>
      <c r="B2257" s="337"/>
      <c r="C2257" s="337"/>
      <c r="D2257" s="337"/>
      <c r="E2257" s="370"/>
      <c r="F2257" s="370"/>
      <c r="G2257" s="111" t="s">
        <v>41</v>
      </c>
      <c r="H2257" s="68" t="e">
        <f>NA()</f>
        <v>#N/A</v>
      </c>
      <c r="I2257" s="372"/>
      <c r="J2257" s="348"/>
    </row>
    <row r="2258" spans="1:10" x14ac:dyDescent="0.25">
      <c r="A2258" s="334"/>
      <c r="B2258" s="337"/>
      <c r="C2258" s="337"/>
      <c r="D2258" s="337"/>
      <c r="E2258" s="295">
        <f>F2253+1</f>
        <v>43104</v>
      </c>
      <c r="F2258" s="295">
        <v>43131</v>
      </c>
      <c r="G2258" s="51" t="s">
        <v>154</v>
      </c>
      <c r="H2258" s="84" t="e">
        <f>NA()</f>
        <v>#N/A</v>
      </c>
      <c r="I2258" s="372"/>
      <c r="J2258" s="348"/>
    </row>
    <row r="2259" spans="1:10" x14ac:dyDescent="0.25">
      <c r="A2259" s="334"/>
      <c r="B2259" s="337"/>
      <c r="C2259" s="337"/>
      <c r="D2259" s="337"/>
      <c r="E2259" s="285"/>
      <c r="F2259" s="285"/>
      <c r="G2259" s="7" t="s">
        <v>153</v>
      </c>
      <c r="H2259" s="68" t="e">
        <f>NA()</f>
        <v>#N/A</v>
      </c>
      <c r="I2259" s="372"/>
      <c r="J2259" s="348"/>
    </row>
    <row r="2260" spans="1:10" x14ac:dyDescent="0.25">
      <c r="A2260" s="334"/>
      <c r="B2260" s="337"/>
      <c r="C2260" s="337"/>
      <c r="D2260" s="337"/>
      <c r="E2260" s="285"/>
      <c r="F2260" s="285"/>
      <c r="G2260" s="108" t="s">
        <v>40</v>
      </c>
      <c r="H2260" s="68">
        <v>280</v>
      </c>
      <c r="I2260" s="372"/>
      <c r="J2260" s="348"/>
    </row>
    <row r="2261" spans="1:10" x14ac:dyDescent="0.25">
      <c r="A2261" s="334"/>
      <c r="B2261" s="337"/>
      <c r="C2261" s="337"/>
      <c r="D2261" s="337"/>
      <c r="E2261" s="285"/>
      <c r="F2261" s="285"/>
      <c r="G2261" s="108" t="s">
        <v>39</v>
      </c>
      <c r="H2261" s="68">
        <f>H2260+85</f>
        <v>365</v>
      </c>
      <c r="I2261" s="372"/>
      <c r="J2261" s="348"/>
    </row>
    <row r="2262" spans="1:10" x14ac:dyDescent="0.25">
      <c r="A2262" s="334"/>
      <c r="B2262" s="337"/>
      <c r="C2262" s="337"/>
      <c r="D2262" s="337"/>
      <c r="E2262" s="370"/>
      <c r="F2262" s="370"/>
      <c r="G2262" s="111" t="s">
        <v>41</v>
      </c>
      <c r="H2262" s="68" t="e">
        <f>NA()</f>
        <v>#N/A</v>
      </c>
      <c r="I2262" s="372"/>
      <c r="J2262" s="348"/>
    </row>
    <row r="2263" spans="1:10" x14ac:dyDescent="0.25">
      <c r="A2263" s="334"/>
      <c r="B2263" s="337"/>
      <c r="C2263" s="337"/>
      <c r="D2263" s="337"/>
      <c r="E2263" s="295">
        <f>F2258+1</f>
        <v>43132</v>
      </c>
      <c r="F2263" s="295">
        <v>43190</v>
      </c>
      <c r="G2263" s="51" t="s">
        <v>154</v>
      </c>
      <c r="H2263" s="84" t="e">
        <f>NA()</f>
        <v>#N/A</v>
      </c>
      <c r="I2263" s="372"/>
      <c r="J2263" s="348"/>
    </row>
    <row r="2264" spans="1:10" x14ac:dyDescent="0.25">
      <c r="A2264" s="334"/>
      <c r="B2264" s="337"/>
      <c r="C2264" s="337"/>
      <c r="D2264" s="337"/>
      <c r="E2264" s="285"/>
      <c r="F2264" s="285"/>
      <c r="G2264" s="7" t="s">
        <v>153</v>
      </c>
      <c r="H2264" s="68" t="e">
        <f>NA()</f>
        <v>#N/A</v>
      </c>
      <c r="I2264" s="372"/>
      <c r="J2264" s="348"/>
    </row>
    <row r="2265" spans="1:10" x14ac:dyDescent="0.25">
      <c r="A2265" s="334"/>
      <c r="B2265" s="337"/>
      <c r="C2265" s="337"/>
      <c r="D2265" s="337"/>
      <c r="E2265" s="285"/>
      <c r="F2265" s="285"/>
      <c r="G2265" s="108" t="s">
        <v>40</v>
      </c>
      <c r="H2265" s="68">
        <v>300</v>
      </c>
      <c r="I2265" s="372"/>
      <c r="J2265" s="348"/>
    </row>
    <row r="2266" spans="1:10" x14ac:dyDescent="0.25">
      <c r="A2266" s="334"/>
      <c r="B2266" s="337"/>
      <c r="C2266" s="337"/>
      <c r="D2266" s="337"/>
      <c r="E2266" s="285"/>
      <c r="F2266" s="285"/>
      <c r="G2266" s="108" t="s">
        <v>39</v>
      </c>
      <c r="H2266" s="68">
        <f>H2265+85</f>
        <v>385</v>
      </c>
      <c r="I2266" s="372"/>
      <c r="J2266" s="348"/>
    </row>
    <row r="2267" spans="1:10" x14ac:dyDescent="0.25">
      <c r="A2267" s="334"/>
      <c r="B2267" s="337"/>
      <c r="C2267" s="337"/>
      <c r="D2267" s="337"/>
      <c r="E2267" s="370"/>
      <c r="F2267" s="370"/>
      <c r="G2267" s="111" t="s">
        <v>41</v>
      </c>
      <c r="H2267" s="68" t="e">
        <f>NA()</f>
        <v>#N/A</v>
      </c>
      <c r="I2267" s="372"/>
      <c r="J2267" s="348"/>
    </row>
    <row r="2268" spans="1:10" x14ac:dyDescent="0.25">
      <c r="A2268" s="334"/>
      <c r="B2268" s="337"/>
      <c r="C2268" s="337"/>
      <c r="D2268" s="337"/>
      <c r="E2268" s="295">
        <f>F2263+1</f>
        <v>43191</v>
      </c>
      <c r="F2268" s="295">
        <v>43220</v>
      </c>
      <c r="G2268" s="51" t="s">
        <v>154</v>
      </c>
      <c r="H2268" s="84" t="e">
        <f>NA()</f>
        <v>#N/A</v>
      </c>
      <c r="I2268" s="372"/>
      <c r="J2268" s="348"/>
    </row>
    <row r="2269" spans="1:10" x14ac:dyDescent="0.25">
      <c r="A2269" s="334"/>
      <c r="B2269" s="337"/>
      <c r="C2269" s="337"/>
      <c r="D2269" s="337"/>
      <c r="E2269" s="285"/>
      <c r="F2269" s="285"/>
      <c r="G2269" s="7" t="s">
        <v>153</v>
      </c>
      <c r="H2269" s="68" t="e">
        <f>NA()</f>
        <v>#N/A</v>
      </c>
      <c r="I2269" s="372"/>
      <c r="J2269" s="348"/>
    </row>
    <row r="2270" spans="1:10" x14ac:dyDescent="0.25">
      <c r="A2270" s="334"/>
      <c r="B2270" s="337"/>
      <c r="C2270" s="337"/>
      <c r="D2270" s="337"/>
      <c r="E2270" s="285"/>
      <c r="F2270" s="285"/>
      <c r="G2270" s="108" t="s">
        <v>40</v>
      </c>
      <c r="H2270" s="68">
        <v>275</v>
      </c>
      <c r="I2270" s="372"/>
      <c r="J2270" s="348"/>
    </row>
    <row r="2271" spans="1:10" x14ac:dyDescent="0.25">
      <c r="A2271" s="334"/>
      <c r="B2271" s="337"/>
      <c r="C2271" s="337"/>
      <c r="D2271" s="337"/>
      <c r="E2271" s="285"/>
      <c r="F2271" s="285"/>
      <c r="G2271" s="108" t="s">
        <v>39</v>
      </c>
      <c r="H2271" s="68">
        <f>H2270+85</f>
        <v>360</v>
      </c>
      <c r="I2271" s="372"/>
      <c r="J2271" s="348"/>
    </row>
    <row r="2272" spans="1:10" ht="15.75" thickBot="1" x14ac:dyDescent="0.3">
      <c r="A2272" s="334"/>
      <c r="B2272" s="337"/>
      <c r="C2272" s="337"/>
      <c r="D2272" s="436"/>
      <c r="E2272" s="370"/>
      <c r="F2272" s="370"/>
      <c r="G2272" s="111" t="s">
        <v>41</v>
      </c>
      <c r="H2272" s="68" t="e">
        <f>NA()</f>
        <v>#N/A</v>
      </c>
      <c r="I2272" s="444"/>
      <c r="J2272" s="348"/>
    </row>
    <row r="2273" spans="1:10" ht="17.25" customHeight="1" thickBot="1" x14ac:dyDescent="0.3">
      <c r="A2273" s="12" t="s">
        <v>274</v>
      </c>
      <c r="B2273" s="13" t="e">
        <f>NA()</f>
        <v>#N/A</v>
      </c>
      <c r="C2273" s="13"/>
      <c r="D2273" s="13"/>
      <c r="E2273" s="14"/>
      <c r="F2273" s="14"/>
      <c r="G2273" s="15"/>
      <c r="H2273" s="78"/>
      <c r="I2273" s="17"/>
      <c r="J2273" s="123"/>
    </row>
    <row r="2274" spans="1:10" ht="15.75" thickBot="1" x14ac:dyDescent="0.3">
      <c r="A2274" s="18" t="s">
        <v>214</v>
      </c>
      <c r="B2274" s="15" t="e">
        <f>NA()</f>
        <v>#N/A</v>
      </c>
      <c r="C2274" s="15"/>
      <c r="D2274" s="15"/>
      <c r="E2274" s="15"/>
      <c r="F2274" s="15"/>
      <c r="G2274" s="15"/>
      <c r="H2274" s="78"/>
      <c r="I2274" s="54"/>
      <c r="J2274" s="44"/>
    </row>
    <row r="2275" spans="1:10" x14ac:dyDescent="0.25">
      <c r="A2275" s="445" t="s">
        <v>275</v>
      </c>
      <c r="B2275" s="388" t="s">
        <v>37</v>
      </c>
      <c r="C2275" s="388" t="s">
        <v>191</v>
      </c>
      <c r="D2275" s="400" t="s">
        <v>43</v>
      </c>
      <c r="E2275" s="294">
        <v>43040</v>
      </c>
      <c r="F2275" s="294">
        <v>43090</v>
      </c>
      <c r="G2275" s="160" t="s">
        <v>154</v>
      </c>
      <c r="H2275" s="157" t="e">
        <f>NA()</f>
        <v>#N/A</v>
      </c>
      <c r="I2275" s="309"/>
      <c r="J2275" s="450"/>
    </row>
    <row r="2276" spans="1:10" x14ac:dyDescent="0.25">
      <c r="A2276" s="334"/>
      <c r="B2276" s="337"/>
      <c r="C2276" s="337"/>
      <c r="D2276" s="305"/>
      <c r="E2276" s="285"/>
      <c r="F2276" s="285"/>
      <c r="G2276" s="7" t="s">
        <v>153</v>
      </c>
      <c r="H2276" s="68" t="e">
        <f>NA()</f>
        <v>#N/A</v>
      </c>
      <c r="I2276" s="300"/>
      <c r="J2276" s="348"/>
    </row>
    <row r="2277" spans="1:10" x14ac:dyDescent="0.25">
      <c r="A2277" s="334"/>
      <c r="B2277" s="337"/>
      <c r="C2277" s="337"/>
      <c r="D2277" s="305"/>
      <c r="E2277" s="285"/>
      <c r="F2277" s="285"/>
      <c r="G2277" s="139" t="s">
        <v>40</v>
      </c>
      <c r="H2277" s="68">
        <v>125</v>
      </c>
      <c r="I2277" s="300"/>
      <c r="J2277" s="348"/>
    </row>
    <row r="2278" spans="1:10" x14ac:dyDescent="0.25">
      <c r="A2278" s="334"/>
      <c r="B2278" s="337"/>
      <c r="C2278" s="337"/>
      <c r="D2278" s="305"/>
      <c r="E2278" s="285"/>
      <c r="F2278" s="285"/>
      <c r="G2278" s="139" t="s">
        <v>39</v>
      </c>
      <c r="H2278" s="68">
        <f>H2277+40</f>
        <v>165</v>
      </c>
      <c r="I2278" s="300"/>
      <c r="J2278" s="348"/>
    </row>
    <row r="2279" spans="1:10" ht="15.75" thickBot="1" x14ac:dyDescent="0.3">
      <c r="A2279" s="334"/>
      <c r="B2279" s="337"/>
      <c r="C2279" s="337"/>
      <c r="D2279" s="305"/>
      <c r="E2279" s="286"/>
      <c r="F2279" s="286"/>
      <c r="G2279" s="161" t="s">
        <v>41</v>
      </c>
      <c r="H2279" s="158" t="e">
        <f>NA()</f>
        <v>#N/A</v>
      </c>
      <c r="I2279" s="300"/>
      <c r="J2279" s="348"/>
    </row>
    <row r="2280" spans="1:10" x14ac:dyDescent="0.25">
      <c r="A2280" s="334"/>
      <c r="B2280" s="337"/>
      <c r="C2280" s="337"/>
      <c r="D2280" s="305"/>
      <c r="E2280" s="294">
        <f>F2275+1</f>
        <v>43091</v>
      </c>
      <c r="F2280" s="294">
        <v>43102</v>
      </c>
      <c r="G2280" s="160" t="s">
        <v>154</v>
      </c>
      <c r="H2280" s="157" t="e">
        <f>NA()</f>
        <v>#N/A</v>
      </c>
      <c r="I2280" s="300"/>
      <c r="J2280" s="348"/>
    </row>
    <row r="2281" spans="1:10" x14ac:dyDescent="0.25">
      <c r="A2281" s="334"/>
      <c r="B2281" s="337"/>
      <c r="C2281" s="337"/>
      <c r="D2281" s="305"/>
      <c r="E2281" s="285"/>
      <c r="F2281" s="285"/>
      <c r="G2281" s="7" t="s">
        <v>153</v>
      </c>
      <c r="H2281" s="68" t="e">
        <f>NA()</f>
        <v>#N/A</v>
      </c>
      <c r="I2281" s="300"/>
      <c r="J2281" s="348"/>
    </row>
    <row r="2282" spans="1:10" x14ac:dyDescent="0.25">
      <c r="A2282" s="334"/>
      <c r="B2282" s="337"/>
      <c r="C2282" s="337"/>
      <c r="D2282" s="305"/>
      <c r="E2282" s="285"/>
      <c r="F2282" s="285"/>
      <c r="G2282" s="139" t="s">
        <v>40</v>
      </c>
      <c r="H2282" s="68">
        <v>180</v>
      </c>
      <c r="I2282" s="300"/>
      <c r="J2282" s="348"/>
    </row>
    <row r="2283" spans="1:10" x14ac:dyDescent="0.25">
      <c r="A2283" s="334"/>
      <c r="B2283" s="337"/>
      <c r="C2283" s="337"/>
      <c r="D2283" s="305"/>
      <c r="E2283" s="285"/>
      <c r="F2283" s="285"/>
      <c r="G2283" s="139" t="s">
        <v>39</v>
      </c>
      <c r="H2283" s="68">
        <f t="shared" ref="H2283" si="407">H2282+40</f>
        <v>220</v>
      </c>
      <c r="I2283" s="300"/>
      <c r="J2283" s="348"/>
    </row>
    <row r="2284" spans="1:10" ht="15.75" thickBot="1" x14ac:dyDescent="0.3">
      <c r="A2284" s="334"/>
      <c r="B2284" s="337"/>
      <c r="C2284" s="337"/>
      <c r="D2284" s="305"/>
      <c r="E2284" s="286"/>
      <c r="F2284" s="286"/>
      <c r="G2284" s="161" t="s">
        <v>41</v>
      </c>
      <c r="H2284" s="158" t="e">
        <f>NA()</f>
        <v>#N/A</v>
      </c>
      <c r="I2284" s="300"/>
      <c r="J2284" s="348"/>
    </row>
    <row r="2285" spans="1:10" x14ac:dyDescent="0.25">
      <c r="A2285" s="334"/>
      <c r="B2285" s="337"/>
      <c r="C2285" s="337"/>
      <c r="D2285" s="305"/>
      <c r="E2285" s="294">
        <f>F2280+1</f>
        <v>43103</v>
      </c>
      <c r="F2285" s="294">
        <v>43131</v>
      </c>
      <c r="G2285" s="160" t="s">
        <v>154</v>
      </c>
      <c r="H2285" s="157" t="e">
        <f>NA()</f>
        <v>#N/A</v>
      </c>
      <c r="I2285" s="300"/>
      <c r="J2285" s="348"/>
    </row>
    <row r="2286" spans="1:10" x14ac:dyDescent="0.25">
      <c r="A2286" s="334"/>
      <c r="B2286" s="337"/>
      <c r="C2286" s="337"/>
      <c r="D2286" s="305"/>
      <c r="E2286" s="285"/>
      <c r="F2286" s="285"/>
      <c r="G2286" s="7" t="s">
        <v>153</v>
      </c>
      <c r="H2286" s="68" t="e">
        <f>NA()</f>
        <v>#N/A</v>
      </c>
      <c r="I2286" s="300"/>
      <c r="J2286" s="348"/>
    </row>
    <row r="2287" spans="1:10" x14ac:dyDescent="0.25">
      <c r="A2287" s="334"/>
      <c r="B2287" s="337"/>
      <c r="C2287" s="337"/>
      <c r="D2287" s="305"/>
      <c r="E2287" s="285"/>
      <c r="F2287" s="285"/>
      <c r="G2287" s="139" t="s">
        <v>40</v>
      </c>
      <c r="H2287" s="68">
        <v>145</v>
      </c>
      <c r="I2287" s="300"/>
      <c r="J2287" s="348"/>
    </row>
    <row r="2288" spans="1:10" x14ac:dyDescent="0.25">
      <c r="A2288" s="334"/>
      <c r="B2288" s="337"/>
      <c r="C2288" s="337"/>
      <c r="D2288" s="305"/>
      <c r="E2288" s="285"/>
      <c r="F2288" s="285"/>
      <c r="G2288" s="139" t="s">
        <v>39</v>
      </c>
      <c r="H2288" s="68">
        <f t="shared" ref="H2288" si="408">H2287+40</f>
        <v>185</v>
      </c>
      <c r="I2288" s="300"/>
      <c r="J2288" s="348"/>
    </row>
    <row r="2289" spans="1:10" ht="15.75" thickBot="1" x14ac:dyDescent="0.3">
      <c r="A2289" s="334"/>
      <c r="B2289" s="337"/>
      <c r="C2289" s="337"/>
      <c r="D2289" s="305"/>
      <c r="E2289" s="286"/>
      <c r="F2289" s="286"/>
      <c r="G2289" s="161" t="s">
        <v>41</v>
      </c>
      <c r="H2289" s="158" t="e">
        <f>NA()</f>
        <v>#N/A</v>
      </c>
      <c r="I2289" s="300"/>
      <c r="J2289" s="348"/>
    </row>
    <row r="2290" spans="1:10" x14ac:dyDescent="0.25">
      <c r="A2290" s="334"/>
      <c r="B2290" s="337"/>
      <c r="C2290" s="337"/>
      <c r="D2290" s="305"/>
      <c r="E2290" s="294">
        <f>F2285+1</f>
        <v>43132</v>
      </c>
      <c r="F2290" s="294">
        <v>43190</v>
      </c>
      <c r="G2290" s="160" t="s">
        <v>154</v>
      </c>
      <c r="H2290" s="157" t="e">
        <f>NA()</f>
        <v>#N/A</v>
      </c>
      <c r="I2290" s="300"/>
      <c r="J2290" s="348"/>
    </row>
    <row r="2291" spans="1:10" x14ac:dyDescent="0.25">
      <c r="A2291" s="334"/>
      <c r="B2291" s="337"/>
      <c r="C2291" s="337"/>
      <c r="D2291" s="305"/>
      <c r="E2291" s="285"/>
      <c r="F2291" s="285"/>
      <c r="G2291" s="7" t="s">
        <v>153</v>
      </c>
      <c r="H2291" s="68" t="e">
        <f>NA()</f>
        <v>#N/A</v>
      </c>
      <c r="I2291" s="300"/>
      <c r="J2291" s="348"/>
    </row>
    <row r="2292" spans="1:10" x14ac:dyDescent="0.25">
      <c r="A2292" s="334"/>
      <c r="B2292" s="337"/>
      <c r="C2292" s="337"/>
      <c r="D2292" s="305"/>
      <c r="E2292" s="285"/>
      <c r="F2292" s="285"/>
      <c r="G2292" s="139" t="s">
        <v>40</v>
      </c>
      <c r="H2292" s="68">
        <v>155</v>
      </c>
      <c r="I2292" s="300"/>
      <c r="J2292" s="348"/>
    </row>
    <row r="2293" spans="1:10" x14ac:dyDescent="0.25">
      <c r="A2293" s="334"/>
      <c r="B2293" s="337"/>
      <c r="C2293" s="337"/>
      <c r="D2293" s="305"/>
      <c r="E2293" s="285"/>
      <c r="F2293" s="285"/>
      <c r="G2293" s="139" t="s">
        <v>39</v>
      </c>
      <c r="H2293" s="68">
        <f t="shared" ref="H2293" si="409">H2292+40</f>
        <v>195</v>
      </c>
      <c r="I2293" s="300"/>
      <c r="J2293" s="348"/>
    </row>
    <row r="2294" spans="1:10" ht="15.75" thickBot="1" x14ac:dyDescent="0.3">
      <c r="A2294" s="334"/>
      <c r="B2294" s="337"/>
      <c r="C2294" s="337"/>
      <c r="D2294" s="305"/>
      <c r="E2294" s="286"/>
      <c r="F2294" s="286"/>
      <c r="G2294" s="161" t="s">
        <v>41</v>
      </c>
      <c r="H2294" s="158" t="e">
        <f>NA()</f>
        <v>#N/A</v>
      </c>
      <c r="I2294" s="300"/>
      <c r="J2294" s="348"/>
    </row>
    <row r="2295" spans="1:10" x14ac:dyDescent="0.25">
      <c r="A2295" s="334"/>
      <c r="B2295" s="337"/>
      <c r="C2295" s="337"/>
      <c r="D2295" s="305"/>
      <c r="E2295" s="284">
        <f>F2290+1</f>
        <v>43191</v>
      </c>
      <c r="F2295" s="284">
        <v>43220</v>
      </c>
      <c r="G2295" s="162" t="s">
        <v>154</v>
      </c>
      <c r="H2295" s="157" t="e">
        <f>NA()</f>
        <v>#N/A</v>
      </c>
      <c r="I2295" s="300"/>
      <c r="J2295" s="348"/>
    </row>
    <row r="2296" spans="1:10" x14ac:dyDescent="0.25">
      <c r="A2296" s="334"/>
      <c r="B2296" s="337"/>
      <c r="C2296" s="337"/>
      <c r="D2296" s="305"/>
      <c r="E2296" s="285"/>
      <c r="F2296" s="285"/>
      <c r="G2296" s="7" t="s">
        <v>153</v>
      </c>
      <c r="H2296" s="68" t="e">
        <f>NA()</f>
        <v>#N/A</v>
      </c>
      <c r="I2296" s="300"/>
      <c r="J2296" s="348"/>
    </row>
    <row r="2297" spans="1:10" x14ac:dyDescent="0.25">
      <c r="A2297" s="334"/>
      <c r="B2297" s="337"/>
      <c r="C2297" s="337"/>
      <c r="D2297" s="305"/>
      <c r="E2297" s="285"/>
      <c r="F2297" s="285"/>
      <c r="G2297" s="139" t="s">
        <v>40</v>
      </c>
      <c r="H2297" s="68">
        <v>130</v>
      </c>
      <c r="I2297" s="300"/>
      <c r="J2297" s="348"/>
    </row>
    <row r="2298" spans="1:10" x14ac:dyDescent="0.25">
      <c r="A2298" s="334"/>
      <c r="B2298" s="337"/>
      <c r="C2298" s="337"/>
      <c r="D2298" s="305"/>
      <c r="E2298" s="285"/>
      <c r="F2298" s="285"/>
      <c r="G2298" s="139" t="s">
        <v>39</v>
      </c>
      <c r="H2298" s="68">
        <f t="shared" ref="H2298" si="410">H2297+40</f>
        <v>170</v>
      </c>
      <c r="I2298" s="300"/>
      <c r="J2298" s="348"/>
    </row>
    <row r="2299" spans="1:10" ht="15.75" thickBot="1" x14ac:dyDescent="0.3">
      <c r="A2299" s="334"/>
      <c r="B2299" s="337"/>
      <c r="C2299" s="337"/>
      <c r="D2299" s="305"/>
      <c r="E2299" s="286"/>
      <c r="F2299" s="286"/>
      <c r="G2299" s="161" t="s">
        <v>41</v>
      </c>
      <c r="H2299" s="158" t="e">
        <f>NA()</f>
        <v>#N/A</v>
      </c>
      <c r="I2299" s="300"/>
      <c r="J2299" s="348"/>
    </row>
    <row r="2300" spans="1:10" x14ac:dyDescent="0.25">
      <c r="A2300" s="334"/>
      <c r="B2300" s="337"/>
      <c r="C2300" s="337"/>
      <c r="D2300" s="400" t="s">
        <v>297</v>
      </c>
      <c r="E2300" s="294">
        <v>43040</v>
      </c>
      <c r="F2300" s="294">
        <v>43090</v>
      </c>
      <c r="G2300" s="160" t="s">
        <v>154</v>
      </c>
      <c r="H2300" s="157" t="e">
        <f>NA()</f>
        <v>#N/A</v>
      </c>
      <c r="I2300" s="309"/>
      <c r="J2300" s="348"/>
    </row>
    <row r="2301" spans="1:10" x14ac:dyDescent="0.25">
      <c r="A2301" s="334"/>
      <c r="B2301" s="337"/>
      <c r="C2301" s="337"/>
      <c r="D2301" s="305"/>
      <c r="E2301" s="285"/>
      <c r="F2301" s="285"/>
      <c r="G2301" s="7" t="s">
        <v>153</v>
      </c>
      <c r="H2301" s="68" t="e">
        <f>NA()</f>
        <v>#N/A</v>
      </c>
      <c r="I2301" s="300"/>
      <c r="J2301" s="348"/>
    </row>
    <row r="2302" spans="1:10" x14ac:dyDescent="0.25">
      <c r="A2302" s="334"/>
      <c r="B2302" s="337"/>
      <c r="C2302" s="337"/>
      <c r="D2302" s="305"/>
      <c r="E2302" s="285"/>
      <c r="F2302" s="285"/>
      <c r="G2302" s="139" t="s">
        <v>40</v>
      </c>
      <c r="H2302" s="68">
        <v>155</v>
      </c>
      <c r="I2302" s="300"/>
      <c r="J2302" s="348"/>
    </row>
    <row r="2303" spans="1:10" x14ac:dyDescent="0.25">
      <c r="A2303" s="334"/>
      <c r="B2303" s="337"/>
      <c r="C2303" s="337"/>
      <c r="D2303" s="305"/>
      <c r="E2303" s="285"/>
      <c r="F2303" s="285"/>
      <c r="G2303" s="139" t="s">
        <v>39</v>
      </c>
      <c r="H2303" s="68">
        <f t="shared" ref="H2303" si="411">H2302+40</f>
        <v>195</v>
      </c>
      <c r="I2303" s="300"/>
      <c r="J2303" s="348"/>
    </row>
    <row r="2304" spans="1:10" ht="15.75" thickBot="1" x14ac:dyDescent="0.3">
      <c r="A2304" s="334"/>
      <c r="B2304" s="337"/>
      <c r="C2304" s="337"/>
      <c r="D2304" s="305"/>
      <c r="E2304" s="286"/>
      <c r="F2304" s="286"/>
      <c r="G2304" s="161" t="s">
        <v>41</v>
      </c>
      <c r="H2304" s="158" t="e">
        <f>NA()</f>
        <v>#N/A</v>
      </c>
      <c r="I2304" s="300"/>
      <c r="J2304" s="348"/>
    </row>
    <row r="2305" spans="1:10" x14ac:dyDescent="0.25">
      <c r="A2305" s="334"/>
      <c r="B2305" s="337"/>
      <c r="C2305" s="337"/>
      <c r="D2305" s="305"/>
      <c r="E2305" s="294">
        <f>F2300+1</f>
        <v>43091</v>
      </c>
      <c r="F2305" s="294">
        <v>43102</v>
      </c>
      <c r="G2305" s="160" t="s">
        <v>154</v>
      </c>
      <c r="H2305" s="157" t="e">
        <f>NA()</f>
        <v>#N/A</v>
      </c>
      <c r="I2305" s="300"/>
      <c r="J2305" s="348"/>
    </row>
    <row r="2306" spans="1:10" x14ac:dyDescent="0.25">
      <c r="A2306" s="334"/>
      <c r="B2306" s="337"/>
      <c r="C2306" s="337"/>
      <c r="D2306" s="305"/>
      <c r="E2306" s="285"/>
      <c r="F2306" s="285"/>
      <c r="G2306" s="7" t="s">
        <v>153</v>
      </c>
      <c r="H2306" s="68" t="e">
        <f>NA()</f>
        <v>#N/A</v>
      </c>
      <c r="I2306" s="300"/>
      <c r="J2306" s="348"/>
    </row>
    <row r="2307" spans="1:10" x14ac:dyDescent="0.25">
      <c r="A2307" s="334"/>
      <c r="B2307" s="337"/>
      <c r="C2307" s="337"/>
      <c r="D2307" s="305"/>
      <c r="E2307" s="285"/>
      <c r="F2307" s="285"/>
      <c r="G2307" s="139" t="s">
        <v>40</v>
      </c>
      <c r="H2307" s="68">
        <v>210</v>
      </c>
      <c r="I2307" s="300"/>
      <c r="J2307" s="348"/>
    </row>
    <row r="2308" spans="1:10" x14ac:dyDescent="0.25">
      <c r="A2308" s="334"/>
      <c r="B2308" s="337"/>
      <c r="C2308" s="337"/>
      <c r="D2308" s="305"/>
      <c r="E2308" s="285"/>
      <c r="F2308" s="285"/>
      <c r="G2308" s="139" t="s">
        <v>39</v>
      </c>
      <c r="H2308" s="68">
        <f t="shared" ref="H2308" si="412">H2307+40</f>
        <v>250</v>
      </c>
      <c r="I2308" s="300"/>
      <c r="J2308" s="348"/>
    </row>
    <row r="2309" spans="1:10" ht="15.75" thickBot="1" x14ac:dyDescent="0.3">
      <c r="A2309" s="334"/>
      <c r="B2309" s="337"/>
      <c r="C2309" s="337"/>
      <c r="D2309" s="305"/>
      <c r="E2309" s="286"/>
      <c r="F2309" s="286"/>
      <c r="G2309" s="161" t="s">
        <v>41</v>
      </c>
      <c r="H2309" s="158" t="e">
        <f>NA()</f>
        <v>#N/A</v>
      </c>
      <c r="I2309" s="300"/>
      <c r="J2309" s="348"/>
    </row>
    <row r="2310" spans="1:10" x14ac:dyDescent="0.25">
      <c r="A2310" s="334"/>
      <c r="B2310" s="337"/>
      <c r="C2310" s="337"/>
      <c r="D2310" s="305"/>
      <c r="E2310" s="294">
        <f>F2305+1</f>
        <v>43103</v>
      </c>
      <c r="F2310" s="294">
        <v>43131</v>
      </c>
      <c r="G2310" s="160" t="s">
        <v>154</v>
      </c>
      <c r="H2310" s="157" t="e">
        <f>NA()</f>
        <v>#N/A</v>
      </c>
      <c r="I2310" s="300"/>
      <c r="J2310" s="348"/>
    </row>
    <row r="2311" spans="1:10" x14ac:dyDescent="0.25">
      <c r="A2311" s="334"/>
      <c r="B2311" s="337"/>
      <c r="C2311" s="337"/>
      <c r="D2311" s="305"/>
      <c r="E2311" s="285"/>
      <c r="F2311" s="285"/>
      <c r="G2311" s="7" t="s">
        <v>153</v>
      </c>
      <c r="H2311" s="68" t="e">
        <f>NA()</f>
        <v>#N/A</v>
      </c>
      <c r="I2311" s="300"/>
      <c r="J2311" s="348"/>
    </row>
    <row r="2312" spans="1:10" x14ac:dyDescent="0.25">
      <c r="A2312" s="334"/>
      <c r="B2312" s="337"/>
      <c r="C2312" s="337"/>
      <c r="D2312" s="305"/>
      <c r="E2312" s="285"/>
      <c r="F2312" s="285"/>
      <c r="G2312" s="139" t="s">
        <v>40</v>
      </c>
      <c r="H2312" s="68">
        <v>175</v>
      </c>
      <c r="I2312" s="300"/>
      <c r="J2312" s="348"/>
    </row>
    <row r="2313" spans="1:10" x14ac:dyDescent="0.25">
      <c r="A2313" s="334"/>
      <c r="B2313" s="337"/>
      <c r="C2313" s="337"/>
      <c r="D2313" s="305"/>
      <c r="E2313" s="285"/>
      <c r="F2313" s="285"/>
      <c r="G2313" s="139" t="s">
        <v>39</v>
      </c>
      <c r="H2313" s="68">
        <f t="shared" ref="H2313" si="413">H2312+40</f>
        <v>215</v>
      </c>
      <c r="I2313" s="300"/>
      <c r="J2313" s="348"/>
    </row>
    <row r="2314" spans="1:10" ht="15.75" thickBot="1" x14ac:dyDescent="0.3">
      <c r="A2314" s="334"/>
      <c r="B2314" s="337"/>
      <c r="C2314" s="337"/>
      <c r="D2314" s="305"/>
      <c r="E2314" s="286"/>
      <c r="F2314" s="286"/>
      <c r="G2314" s="161" t="s">
        <v>41</v>
      </c>
      <c r="H2314" s="158" t="e">
        <f>NA()</f>
        <v>#N/A</v>
      </c>
      <c r="I2314" s="300"/>
      <c r="J2314" s="348"/>
    </row>
    <row r="2315" spans="1:10" x14ac:dyDescent="0.25">
      <c r="A2315" s="334"/>
      <c r="B2315" s="337"/>
      <c r="C2315" s="337"/>
      <c r="D2315" s="305"/>
      <c r="E2315" s="294">
        <f>F2310+1</f>
        <v>43132</v>
      </c>
      <c r="F2315" s="294">
        <v>43190</v>
      </c>
      <c r="G2315" s="160" t="s">
        <v>154</v>
      </c>
      <c r="H2315" s="157" t="e">
        <f>NA()</f>
        <v>#N/A</v>
      </c>
      <c r="I2315" s="300"/>
      <c r="J2315" s="348"/>
    </row>
    <row r="2316" spans="1:10" x14ac:dyDescent="0.25">
      <c r="A2316" s="334"/>
      <c r="B2316" s="337"/>
      <c r="C2316" s="337"/>
      <c r="D2316" s="305"/>
      <c r="E2316" s="285"/>
      <c r="F2316" s="285"/>
      <c r="G2316" s="7" t="s">
        <v>153</v>
      </c>
      <c r="H2316" s="68" t="e">
        <f>NA()</f>
        <v>#N/A</v>
      </c>
      <c r="I2316" s="300"/>
      <c r="J2316" s="348"/>
    </row>
    <row r="2317" spans="1:10" x14ac:dyDescent="0.25">
      <c r="A2317" s="334"/>
      <c r="B2317" s="337"/>
      <c r="C2317" s="337"/>
      <c r="D2317" s="305"/>
      <c r="E2317" s="285"/>
      <c r="F2317" s="285"/>
      <c r="G2317" s="139" t="s">
        <v>40</v>
      </c>
      <c r="H2317" s="68">
        <v>185</v>
      </c>
      <c r="I2317" s="300"/>
      <c r="J2317" s="348"/>
    </row>
    <row r="2318" spans="1:10" x14ac:dyDescent="0.25">
      <c r="A2318" s="334"/>
      <c r="B2318" s="337"/>
      <c r="C2318" s="337"/>
      <c r="D2318" s="305"/>
      <c r="E2318" s="285"/>
      <c r="F2318" s="285"/>
      <c r="G2318" s="139" t="s">
        <v>39</v>
      </c>
      <c r="H2318" s="68">
        <f t="shared" ref="H2318" si="414">H2317+40</f>
        <v>225</v>
      </c>
      <c r="I2318" s="300"/>
      <c r="J2318" s="348"/>
    </row>
    <row r="2319" spans="1:10" ht="15.75" thickBot="1" x14ac:dyDescent="0.3">
      <c r="A2319" s="334"/>
      <c r="B2319" s="337"/>
      <c r="C2319" s="337"/>
      <c r="D2319" s="305"/>
      <c r="E2319" s="286"/>
      <c r="F2319" s="286"/>
      <c r="G2319" s="161" t="s">
        <v>41</v>
      </c>
      <c r="H2319" s="158" t="e">
        <f>NA()</f>
        <v>#N/A</v>
      </c>
      <c r="I2319" s="300"/>
      <c r="J2319" s="348"/>
    </row>
    <row r="2320" spans="1:10" x14ac:dyDescent="0.25">
      <c r="A2320" s="334"/>
      <c r="B2320" s="337"/>
      <c r="C2320" s="337"/>
      <c r="D2320" s="305"/>
      <c r="E2320" s="284">
        <f>F2315+1</f>
        <v>43191</v>
      </c>
      <c r="F2320" s="284">
        <v>43220</v>
      </c>
      <c r="G2320" s="162" t="s">
        <v>154</v>
      </c>
      <c r="H2320" s="157" t="e">
        <f>NA()</f>
        <v>#N/A</v>
      </c>
      <c r="I2320" s="300"/>
      <c r="J2320" s="348"/>
    </row>
    <row r="2321" spans="1:10" x14ac:dyDescent="0.25">
      <c r="A2321" s="334"/>
      <c r="B2321" s="337"/>
      <c r="C2321" s="337"/>
      <c r="D2321" s="305"/>
      <c r="E2321" s="285"/>
      <c r="F2321" s="285"/>
      <c r="G2321" s="7" t="s">
        <v>153</v>
      </c>
      <c r="H2321" s="68" t="e">
        <f>NA()</f>
        <v>#N/A</v>
      </c>
      <c r="I2321" s="300"/>
      <c r="J2321" s="348"/>
    </row>
    <row r="2322" spans="1:10" x14ac:dyDescent="0.25">
      <c r="A2322" s="334"/>
      <c r="B2322" s="337"/>
      <c r="C2322" s="337"/>
      <c r="D2322" s="305"/>
      <c r="E2322" s="285"/>
      <c r="F2322" s="285"/>
      <c r="G2322" s="139" t="s">
        <v>40</v>
      </c>
      <c r="H2322" s="68">
        <v>160</v>
      </c>
      <c r="I2322" s="300"/>
      <c r="J2322" s="348"/>
    </row>
    <row r="2323" spans="1:10" x14ac:dyDescent="0.25">
      <c r="A2323" s="334"/>
      <c r="B2323" s="337"/>
      <c r="C2323" s="337"/>
      <c r="D2323" s="305"/>
      <c r="E2323" s="285"/>
      <c r="F2323" s="285"/>
      <c r="G2323" s="139" t="s">
        <v>39</v>
      </c>
      <c r="H2323" s="68">
        <f t="shared" ref="H2323" si="415">H2322+40</f>
        <v>200</v>
      </c>
      <c r="I2323" s="300"/>
      <c r="J2323" s="348"/>
    </row>
    <row r="2324" spans="1:10" ht="15.75" thickBot="1" x14ac:dyDescent="0.3">
      <c r="A2324" s="334"/>
      <c r="B2324" s="337"/>
      <c r="C2324" s="337"/>
      <c r="D2324" s="305"/>
      <c r="E2324" s="286"/>
      <c r="F2324" s="286"/>
      <c r="G2324" s="161" t="s">
        <v>41</v>
      </c>
      <c r="H2324" s="158" t="e">
        <f>NA()</f>
        <v>#N/A</v>
      </c>
      <c r="I2324" s="300"/>
      <c r="J2324" s="348"/>
    </row>
    <row r="2325" spans="1:10" x14ac:dyDescent="0.25">
      <c r="A2325" s="334"/>
      <c r="B2325" s="337"/>
      <c r="C2325" s="337"/>
      <c r="D2325" s="400" t="s">
        <v>298</v>
      </c>
      <c r="E2325" s="294">
        <v>43040</v>
      </c>
      <c r="F2325" s="294">
        <v>43090</v>
      </c>
      <c r="G2325" s="160" t="s">
        <v>154</v>
      </c>
      <c r="H2325" s="157" t="e">
        <f>NA()</f>
        <v>#N/A</v>
      </c>
      <c r="I2325" s="309"/>
      <c r="J2325" s="348"/>
    </row>
    <row r="2326" spans="1:10" x14ac:dyDescent="0.25">
      <c r="A2326" s="334"/>
      <c r="B2326" s="337"/>
      <c r="C2326" s="337"/>
      <c r="D2326" s="305"/>
      <c r="E2326" s="285"/>
      <c r="F2326" s="285"/>
      <c r="G2326" s="7" t="s">
        <v>153</v>
      </c>
      <c r="H2326" s="68" t="e">
        <f>NA()</f>
        <v>#N/A</v>
      </c>
      <c r="I2326" s="300"/>
      <c r="J2326" s="348"/>
    </row>
    <row r="2327" spans="1:10" x14ac:dyDescent="0.25">
      <c r="A2327" s="334"/>
      <c r="B2327" s="337"/>
      <c r="C2327" s="337"/>
      <c r="D2327" s="305"/>
      <c r="E2327" s="285"/>
      <c r="F2327" s="285"/>
      <c r="G2327" s="139" t="s">
        <v>40</v>
      </c>
      <c r="H2327" s="68">
        <v>185</v>
      </c>
      <c r="I2327" s="300"/>
      <c r="J2327" s="348"/>
    </row>
    <row r="2328" spans="1:10" x14ac:dyDescent="0.25">
      <c r="A2328" s="334"/>
      <c r="B2328" s="337"/>
      <c r="C2328" s="337"/>
      <c r="D2328" s="305"/>
      <c r="E2328" s="285"/>
      <c r="F2328" s="285"/>
      <c r="G2328" s="139" t="s">
        <v>39</v>
      </c>
      <c r="H2328" s="68">
        <f>H2327+80</f>
        <v>265</v>
      </c>
      <c r="I2328" s="300"/>
      <c r="J2328" s="348"/>
    </row>
    <row r="2329" spans="1:10" ht="15.75" thickBot="1" x14ac:dyDescent="0.3">
      <c r="A2329" s="334"/>
      <c r="B2329" s="337"/>
      <c r="C2329" s="337"/>
      <c r="D2329" s="305"/>
      <c r="E2329" s="286"/>
      <c r="F2329" s="286"/>
      <c r="G2329" s="161" t="s">
        <v>41</v>
      </c>
      <c r="H2329" s="158" t="e">
        <f>NA()</f>
        <v>#N/A</v>
      </c>
      <c r="I2329" s="300"/>
      <c r="J2329" s="348"/>
    </row>
    <row r="2330" spans="1:10" x14ac:dyDescent="0.25">
      <c r="A2330" s="334"/>
      <c r="B2330" s="337"/>
      <c r="C2330" s="337"/>
      <c r="D2330" s="305"/>
      <c r="E2330" s="294">
        <f>F2325+1</f>
        <v>43091</v>
      </c>
      <c r="F2330" s="294">
        <v>43102</v>
      </c>
      <c r="G2330" s="160" t="s">
        <v>154</v>
      </c>
      <c r="H2330" s="157" t="e">
        <f>NA()</f>
        <v>#N/A</v>
      </c>
      <c r="I2330" s="300"/>
      <c r="J2330" s="348"/>
    </row>
    <row r="2331" spans="1:10" x14ac:dyDescent="0.25">
      <c r="A2331" s="334"/>
      <c r="B2331" s="337"/>
      <c r="C2331" s="337"/>
      <c r="D2331" s="305"/>
      <c r="E2331" s="285"/>
      <c r="F2331" s="285"/>
      <c r="G2331" s="7" t="s">
        <v>153</v>
      </c>
      <c r="H2331" s="68" t="e">
        <f>NA()</f>
        <v>#N/A</v>
      </c>
      <c r="I2331" s="300"/>
      <c r="J2331" s="348"/>
    </row>
    <row r="2332" spans="1:10" x14ac:dyDescent="0.25">
      <c r="A2332" s="334"/>
      <c r="B2332" s="337"/>
      <c r="C2332" s="337"/>
      <c r="D2332" s="305"/>
      <c r="E2332" s="285"/>
      <c r="F2332" s="285"/>
      <c r="G2332" s="139" t="s">
        <v>40</v>
      </c>
      <c r="H2332" s="68">
        <v>240</v>
      </c>
      <c r="I2332" s="300"/>
      <c r="J2332" s="348"/>
    </row>
    <row r="2333" spans="1:10" x14ac:dyDescent="0.25">
      <c r="A2333" s="334"/>
      <c r="B2333" s="337"/>
      <c r="C2333" s="337"/>
      <c r="D2333" s="305"/>
      <c r="E2333" s="285"/>
      <c r="F2333" s="285"/>
      <c r="G2333" s="139" t="s">
        <v>39</v>
      </c>
      <c r="H2333" s="68">
        <f t="shared" ref="H2333" si="416">H2332+80</f>
        <v>320</v>
      </c>
      <c r="I2333" s="300"/>
      <c r="J2333" s="348"/>
    </row>
    <row r="2334" spans="1:10" ht="15.75" thickBot="1" x14ac:dyDescent="0.3">
      <c r="A2334" s="334"/>
      <c r="B2334" s="337"/>
      <c r="C2334" s="337"/>
      <c r="D2334" s="305"/>
      <c r="E2334" s="286"/>
      <c r="F2334" s="286"/>
      <c r="G2334" s="161" t="s">
        <v>41</v>
      </c>
      <c r="H2334" s="158" t="e">
        <f>NA()</f>
        <v>#N/A</v>
      </c>
      <c r="I2334" s="300"/>
      <c r="J2334" s="348"/>
    </row>
    <row r="2335" spans="1:10" x14ac:dyDescent="0.25">
      <c r="A2335" s="334"/>
      <c r="B2335" s="337"/>
      <c r="C2335" s="337"/>
      <c r="D2335" s="305"/>
      <c r="E2335" s="294">
        <f>F2330+1</f>
        <v>43103</v>
      </c>
      <c r="F2335" s="294">
        <v>43131</v>
      </c>
      <c r="G2335" s="160" t="s">
        <v>154</v>
      </c>
      <c r="H2335" s="157" t="e">
        <f>NA()</f>
        <v>#N/A</v>
      </c>
      <c r="I2335" s="300"/>
      <c r="J2335" s="348"/>
    </row>
    <row r="2336" spans="1:10" x14ac:dyDescent="0.25">
      <c r="A2336" s="334"/>
      <c r="B2336" s="337"/>
      <c r="C2336" s="337"/>
      <c r="D2336" s="305"/>
      <c r="E2336" s="285"/>
      <c r="F2336" s="285"/>
      <c r="G2336" s="7" t="s">
        <v>153</v>
      </c>
      <c r="H2336" s="68" t="e">
        <f>NA()</f>
        <v>#N/A</v>
      </c>
      <c r="I2336" s="300"/>
      <c r="J2336" s="348"/>
    </row>
    <row r="2337" spans="1:10" x14ac:dyDescent="0.25">
      <c r="A2337" s="334"/>
      <c r="B2337" s="337"/>
      <c r="C2337" s="337"/>
      <c r="D2337" s="305"/>
      <c r="E2337" s="285"/>
      <c r="F2337" s="285"/>
      <c r="G2337" s="139" t="s">
        <v>40</v>
      </c>
      <c r="H2337" s="68">
        <v>205</v>
      </c>
      <c r="I2337" s="300"/>
      <c r="J2337" s="348"/>
    </row>
    <row r="2338" spans="1:10" x14ac:dyDescent="0.25">
      <c r="A2338" s="334"/>
      <c r="B2338" s="337"/>
      <c r="C2338" s="337"/>
      <c r="D2338" s="305"/>
      <c r="E2338" s="285"/>
      <c r="F2338" s="285"/>
      <c r="G2338" s="139" t="s">
        <v>39</v>
      </c>
      <c r="H2338" s="68">
        <f t="shared" ref="H2338" si="417">H2337+80</f>
        <v>285</v>
      </c>
      <c r="I2338" s="300"/>
      <c r="J2338" s="348"/>
    </row>
    <row r="2339" spans="1:10" ht="15.75" thickBot="1" x14ac:dyDescent="0.3">
      <c r="A2339" s="334"/>
      <c r="B2339" s="337"/>
      <c r="C2339" s="337"/>
      <c r="D2339" s="305"/>
      <c r="E2339" s="286"/>
      <c r="F2339" s="286"/>
      <c r="G2339" s="161" t="s">
        <v>41</v>
      </c>
      <c r="H2339" s="158" t="e">
        <f>NA()</f>
        <v>#N/A</v>
      </c>
      <c r="I2339" s="300"/>
      <c r="J2339" s="348"/>
    </row>
    <row r="2340" spans="1:10" x14ac:dyDescent="0.25">
      <c r="A2340" s="334"/>
      <c r="B2340" s="337"/>
      <c r="C2340" s="337"/>
      <c r="D2340" s="305"/>
      <c r="E2340" s="294">
        <f>F2335+1</f>
        <v>43132</v>
      </c>
      <c r="F2340" s="294">
        <v>43190</v>
      </c>
      <c r="G2340" s="160" t="s">
        <v>154</v>
      </c>
      <c r="H2340" s="157" t="e">
        <f>NA()</f>
        <v>#N/A</v>
      </c>
      <c r="I2340" s="300"/>
      <c r="J2340" s="348"/>
    </row>
    <row r="2341" spans="1:10" x14ac:dyDescent="0.25">
      <c r="A2341" s="334"/>
      <c r="B2341" s="337"/>
      <c r="C2341" s="337"/>
      <c r="D2341" s="305"/>
      <c r="E2341" s="285"/>
      <c r="F2341" s="285"/>
      <c r="G2341" s="7" t="s">
        <v>153</v>
      </c>
      <c r="H2341" s="68" t="e">
        <f>NA()</f>
        <v>#N/A</v>
      </c>
      <c r="I2341" s="300"/>
      <c r="J2341" s="348"/>
    </row>
    <row r="2342" spans="1:10" x14ac:dyDescent="0.25">
      <c r="A2342" s="334"/>
      <c r="B2342" s="337"/>
      <c r="C2342" s="337"/>
      <c r="D2342" s="305"/>
      <c r="E2342" s="285"/>
      <c r="F2342" s="285"/>
      <c r="G2342" s="139" t="s">
        <v>40</v>
      </c>
      <c r="H2342" s="68">
        <v>215</v>
      </c>
      <c r="I2342" s="300"/>
      <c r="J2342" s="348"/>
    </row>
    <row r="2343" spans="1:10" x14ac:dyDescent="0.25">
      <c r="A2343" s="334"/>
      <c r="B2343" s="337"/>
      <c r="C2343" s="337"/>
      <c r="D2343" s="305"/>
      <c r="E2343" s="285"/>
      <c r="F2343" s="285"/>
      <c r="G2343" s="139" t="s">
        <v>39</v>
      </c>
      <c r="H2343" s="68">
        <f t="shared" ref="H2343" si="418">H2342+80</f>
        <v>295</v>
      </c>
      <c r="I2343" s="300"/>
      <c r="J2343" s="348"/>
    </row>
    <row r="2344" spans="1:10" ht="15.75" thickBot="1" x14ac:dyDescent="0.3">
      <c r="A2344" s="334"/>
      <c r="B2344" s="337"/>
      <c r="C2344" s="337"/>
      <c r="D2344" s="305"/>
      <c r="E2344" s="286"/>
      <c r="F2344" s="286"/>
      <c r="G2344" s="161" t="s">
        <v>41</v>
      </c>
      <c r="H2344" s="158" t="e">
        <f>NA()</f>
        <v>#N/A</v>
      </c>
      <c r="I2344" s="300"/>
      <c r="J2344" s="348"/>
    </row>
    <row r="2345" spans="1:10" x14ac:dyDescent="0.25">
      <c r="A2345" s="334"/>
      <c r="B2345" s="337"/>
      <c r="C2345" s="337"/>
      <c r="D2345" s="305"/>
      <c r="E2345" s="284">
        <f>F2340+1</f>
        <v>43191</v>
      </c>
      <c r="F2345" s="284">
        <v>43220</v>
      </c>
      <c r="G2345" s="162" t="s">
        <v>154</v>
      </c>
      <c r="H2345" s="157" t="e">
        <f>NA()</f>
        <v>#N/A</v>
      </c>
      <c r="I2345" s="300"/>
      <c r="J2345" s="348"/>
    </row>
    <row r="2346" spans="1:10" x14ac:dyDescent="0.25">
      <c r="A2346" s="334"/>
      <c r="B2346" s="337"/>
      <c r="C2346" s="337"/>
      <c r="D2346" s="305"/>
      <c r="E2346" s="285"/>
      <c r="F2346" s="285"/>
      <c r="G2346" s="7" t="s">
        <v>153</v>
      </c>
      <c r="H2346" s="68" t="e">
        <f>NA()</f>
        <v>#N/A</v>
      </c>
      <c r="I2346" s="300"/>
      <c r="J2346" s="348"/>
    </row>
    <row r="2347" spans="1:10" x14ac:dyDescent="0.25">
      <c r="A2347" s="334"/>
      <c r="B2347" s="337"/>
      <c r="C2347" s="337"/>
      <c r="D2347" s="305"/>
      <c r="E2347" s="285"/>
      <c r="F2347" s="285"/>
      <c r="G2347" s="139" t="s">
        <v>40</v>
      </c>
      <c r="H2347" s="68">
        <v>190</v>
      </c>
      <c r="I2347" s="300"/>
      <c r="J2347" s="348"/>
    </row>
    <row r="2348" spans="1:10" x14ac:dyDescent="0.25">
      <c r="A2348" s="334"/>
      <c r="B2348" s="337"/>
      <c r="C2348" s="337"/>
      <c r="D2348" s="305"/>
      <c r="E2348" s="285"/>
      <c r="F2348" s="285"/>
      <c r="G2348" s="139" t="s">
        <v>39</v>
      </c>
      <c r="H2348" s="68">
        <f t="shared" ref="H2348" si="419">H2347+80</f>
        <v>270</v>
      </c>
      <c r="I2348" s="300"/>
      <c r="J2348" s="348"/>
    </row>
    <row r="2349" spans="1:10" ht="15.75" thickBot="1" x14ac:dyDescent="0.3">
      <c r="A2349" s="335"/>
      <c r="B2349" s="386"/>
      <c r="C2349" s="386"/>
      <c r="D2349" s="401"/>
      <c r="E2349" s="286"/>
      <c r="F2349" s="286"/>
      <c r="G2349" s="161" t="s">
        <v>41</v>
      </c>
      <c r="H2349" s="158" t="e">
        <f>NA()</f>
        <v>#N/A</v>
      </c>
      <c r="I2349" s="310"/>
      <c r="J2349" s="349"/>
    </row>
    <row r="2350" spans="1:10" x14ac:dyDescent="0.25">
      <c r="A2350" s="333" t="s">
        <v>164</v>
      </c>
      <c r="B2350" s="336" t="s">
        <v>37</v>
      </c>
      <c r="C2350" s="336" t="s">
        <v>191</v>
      </c>
      <c r="D2350" s="336" t="s">
        <v>38</v>
      </c>
      <c r="E2350" s="298">
        <v>43040</v>
      </c>
      <c r="F2350" s="298">
        <v>43090</v>
      </c>
      <c r="G2350" s="51" t="s">
        <v>154</v>
      </c>
      <c r="H2350" s="84">
        <f>H2352/2</f>
        <v>37.5</v>
      </c>
      <c r="I2350" s="392"/>
      <c r="J2350" s="347"/>
    </row>
    <row r="2351" spans="1:10" x14ac:dyDescent="0.25">
      <c r="A2351" s="334"/>
      <c r="B2351" s="337"/>
      <c r="C2351" s="337"/>
      <c r="D2351" s="337"/>
      <c r="E2351" s="285"/>
      <c r="F2351" s="285"/>
      <c r="G2351" s="7" t="s">
        <v>153</v>
      </c>
      <c r="H2351" s="68" t="e">
        <f>NA()</f>
        <v>#N/A</v>
      </c>
      <c r="I2351" s="365"/>
      <c r="J2351" s="348"/>
    </row>
    <row r="2352" spans="1:10" x14ac:dyDescent="0.25">
      <c r="A2352" s="334"/>
      <c r="B2352" s="337"/>
      <c r="C2352" s="337"/>
      <c r="D2352" s="337"/>
      <c r="E2352" s="285"/>
      <c r="F2352" s="285"/>
      <c r="G2352" s="70" t="s">
        <v>40</v>
      </c>
      <c r="H2352" s="68">
        <v>75</v>
      </c>
      <c r="I2352" s="365"/>
      <c r="J2352" s="348"/>
    </row>
    <row r="2353" spans="1:10" x14ac:dyDescent="0.25">
      <c r="A2353" s="334"/>
      <c r="B2353" s="337"/>
      <c r="C2353" s="337"/>
      <c r="D2353" s="337"/>
      <c r="E2353" s="285"/>
      <c r="F2353" s="285"/>
      <c r="G2353" s="70" t="s">
        <v>39</v>
      </c>
      <c r="H2353" s="68">
        <f>H2352+45</f>
        <v>120</v>
      </c>
      <c r="I2353" s="365"/>
      <c r="J2353" s="348"/>
    </row>
    <row r="2354" spans="1:10" x14ac:dyDescent="0.25">
      <c r="A2354" s="334"/>
      <c r="B2354" s="337"/>
      <c r="C2354" s="337"/>
      <c r="D2354" s="337"/>
      <c r="E2354" s="370"/>
      <c r="F2354" s="370"/>
      <c r="G2354" s="74" t="s">
        <v>41</v>
      </c>
      <c r="H2354" s="69">
        <f>H2352*0.95</f>
        <v>71.25</v>
      </c>
      <c r="I2354" s="365"/>
      <c r="J2354" s="348"/>
    </row>
    <row r="2355" spans="1:10" x14ac:dyDescent="0.25">
      <c r="A2355" s="334"/>
      <c r="B2355" s="337"/>
      <c r="C2355" s="337"/>
      <c r="D2355" s="337"/>
      <c r="E2355" s="295">
        <f>F2350+1</f>
        <v>43091</v>
      </c>
      <c r="F2355" s="295">
        <v>43103</v>
      </c>
      <c r="G2355" s="51" t="s">
        <v>154</v>
      </c>
      <c r="H2355" s="84">
        <f t="shared" ref="H2355" si="420">H2357/2</f>
        <v>62.5</v>
      </c>
      <c r="I2355" s="365"/>
      <c r="J2355" s="348"/>
    </row>
    <row r="2356" spans="1:10" x14ac:dyDescent="0.25">
      <c r="A2356" s="334"/>
      <c r="B2356" s="337"/>
      <c r="C2356" s="337"/>
      <c r="D2356" s="337"/>
      <c r="E2356" s="285"/>
      <c r="F2356" s="285"/>
      <c r="G2356" s="7" t="s">
        <v>153</v>
      </c>
      <c r="H2356" s="68" t="e">
        <f>NA()</f>
        <v>#N/A</v>
      </c>
      <c r="I2356" s="365"/>
      <c r="J2356" s="348"/>
    </row>
    <row r="2357" spans="1:10" x14ac:dyDescent="0.25">
      <c r="A2357" s="334"/>
      <c r="B2357" s="337"/>
      <c r="C2357" s="337"/>
      <c r="D2357" s="337"/>
      <c r="E2357" s="285"/>
      <c r="F2357" s="285"/>
      <c r="G2357" s="108" t="s">
        <v>40</v>
      </c>
      <c r="H2357" s="68">
        <v>125</v>
      </c>
      <c r="I2357" s="365"/>
      <c r="J2357" s="348"/>
    </row>
    <row r="2358" spans="1:10" x14ac:dyDescent="0.25">
      <c r="A2358" s="334"/>
      <c r="B2358" s="337"/>
      <c r="C2358" s="337"/>
      <c r="D2358" s="337"/>
      <c r="E2358" s="285"/>
      <c r="F2358" s="285"/>
      <c r="G2358" s="108" t="s">
        <v>39</v>
      </c>
      <c r="H2358" s="68">
        <f>H2357+45</f>
        <v>170</v>
      </c>
      <c r="I2358" s="365"/>
      <c r="J2358" s="348"/>
    </row>
    <row r="2359" spans="1:10" x14ac:dyDescent="0.25">
      <c r="A2359" s="334"/>
      <c r="B2359" s="337"/>
      <c r="C2359" s="337"/>
      <c r="D2359" s="337"/>
      <c r="E2359" s="370"/>
      <c r="F2359" s="370"/>
      <c r="G2359" s="111" t="s">
        <v>41</v>
      </c>
      <c r="H2359" s="69">
        <f t="shared" ref="H2359" si="421">H2357*0.95</f>
        <v>118.75</v>
      </c>
      <c r="I2359" s="365"/>
      <c r="J2359" s="348"/>
    </row>
    <row r="2360" spans="1:10" x14ac:dyDescent="0.25">
      <c r="A2360" s="334"/>
      <c r="B2360" s="337"/>
      <c r="C2360" s="337"/>
      <c r="D2360" s="337"/>
      <c r="E2360" s="295">
        <f>F2355+1</f>
        <v>43104</v>
      </c>
      <c r="F2360" s="295">
        <v>43131</v>
      </c>
      <c r="G2360" s="51" t="s">
        <v>154</v>
      </c>
      <c r="H2360" s="84">
        <f t="shared" ref="H2360" si="422">H2362/2</f>
        <v>50</v>
      </c>
      <c r="I2360" s="365"/>
      <c r="J2360" s="348"/>
    </row>
    <row r="2361" spans="1:10" x14ac:dyDescent="0.25">
      <c r="A2361" s="334"/>
      <c r="B2361" s="337"/>
      <c r="C2361" s="337"/>
      <c r="D2361" s="337"/>
      <c r="E2361" s="285"/>
      <c r="F2361" s="285"/>
      <c r="G2361" s="7" t="s">
        <v>153</v>
      </c>
      <c r="H2361" s="68" t="e">
        <f>NA()</f>
        <v>#N/A</v>
      </c>
      <c r="I2361" s="365"/>
      <c r="J2361" s="348"/>
    </row>
    <row r="2362" spans="1:10" x14ac:dyDescent="0.25">
      <c r="A2362" s="334"/>
      <c r="B2362" s="337"/>
      <c r="C2362" s="337"/>
      <c r="D2362" s="337"/>
      <c r="E2362" s="285"/>
      <c r="F2362" s="285"/>
      <c r="G2362" s="108" t="s">
        <v>40</v>
      </c>
      <c r="H2362" s="68">
        <v>100</v>
      </c>
      <c r="I2362" s="365"/>
      <c r="J2362" s="348"/>
    </row>
    <row r="2363" spans="1:10" x14ac:dyDescent="0.25">
      <c r="A2363" s="334"/>
      <c r="B2363" s="337"/>
      <c r="C2363" s="337"/>
      <c r="D2363" s="337"/>
      <c r="E2363" s="285"/>
      <c r="F2363" s="285"/>
      <c r="G2363" s="108" t="s">
        <v>39</v>
      </c>
      <c r="H2363" s="68">
        <f>H2362+45</f>
        <v>145</v>
      </c>
      <c r="I2363" s="365"/>
      <c r="J2363" s="348"/>
    </row>
    <row r="2364" spans="1:10" x14ac:dyDescent="0.25">
      <c r="A2364" s="334"/>
      <c r="B2364" s="337"/>
      <c r="C2364" s="337"/>
      <c r="D2364" s="337"/>
      <c r="E2364" s="370"/>
      <c r="F2364" s="370"/>
      <c r="G2364" s="111" t="s">
        <v>41</v>
      </c>
      <c r="H2364" s="69">
        <f t="shared" ref="H2364" si="423">H2362*0.95</f>
        <v>95</v>
      </c>
      <c r="I2364" s="365"/>
      <c r="J2364" s="348"/>
    </row>
    <row r="2365" spans="1:10" x14ac:dyDescent="0.25">
      <c r="A2365" s="334"/>
      <c r="B2365" s="337"/>
      <c r="C2365" s="337"/>
      <c r="D2365" s="337"/>
      <c r="E2365" s="295">
        <f>F2360+1</f>
        <v>43132</v>
      </c>
      <c r="F2365" s="295">
        <v>43190</v>
      </c>
      <c r="G2365" s="51" t="s">
        <v>154</v>
      </c>
      <c r="H2365" s="84">
        <f t="shared" ref="H2365" si="424">H2367/2</f>
        <v>55</v>
      </c>
      <c r="I2365" s="365"/>
      <c r="J2365" s="348"/>
    </row>
    <row r="2366" spans="1:10" x14ac:dyDescent="0.25">
      <c r="A2366" s="334"/>
      <c r="B2366" s="337"/>
      <c r="C2366" s="337"/>
      <c r="D2366" s="337"/>
      <c r="E2366" s="285"/>
      <c r="F2366" s="285"/>
      <c r="G2366" s="7" t="s">
        <v>153</v>
      </c>
      <c r="H2366" s="68" t="e">
        <f>NA()</f>
        <v>#N/A</v>
      </c>
      <c r="I2366" s="365"/>
      <c r="J2366" s="348"/>
    </row>
    <row r="2367" spans="1:10" x14ac:dyDescent="0.25">
      <c r="A2367" s="334"/>
      <c r="B2367" s="337"/>
      <c r="C2367" s="337"/>
      <c r="D2367" s="337"/>
      <c r="E2367" s="285"/>
      <c r="F2367" s="285"/>
      <c r="G2367" s="70" t="s">
        <v>40</v>
      </c>
      <c r="H2367" s="68">
        <v>110</v>
      </c>
      <c r="I2367" s="365"/>
      <c r="J2367" s="348"/>
    </row>
    <row r="2368" spans="1:10" x14ac:dyDescent="0.25">
      <c r="A2368" s="334"/>
      <c r="B2368" s="337"/>
      <c r="C2368" s="337"/>
      <c r="D2368" s="337"/>
      <c r="E2368" s="285"/>
      <c r="F2368" s="285"/>
      <c r="G2368" s="70" t="s">
        <v>39</v>
      </c>
      <c r="H2368" s="68">
        <f>H2367+45</f>
        <v>155</v>
      </c>
      <c r="I2368" s="365"/>
      <c r="J2368" s="348"/>
    </row>
    <row r="2369" spans="1:10" x14ac:dyDescent="0.25">
      <c r="A2369" s="334"/>
      <c r="B2369" s="337"/>
      <c r="C2369" s="337"/>
      <c r="D2369" s="337"/>
      <c r="E2369" s="370"/>
      <c r="F2369" s="370"/>
      <c r="G2369" s="74" t="s">
        <v>41</v>
      </c>
      <c r="H2369" s="69">
        <f t="shared" ref="H2369" si="425">H2367*0.95</f>
        <v>104.5</v>
      </c>
      <c r="I2369" s="365"/>
      <c r="J2369" s="348"/>
    </row>
    <row r="2370" spans="1:10" x14ac:dyDescent="0.25">
      <c r="A2370" s="334"/>
      <c r="B2370" s="337"/>
      <c r="C2370" s="337"/>
      <c r="D2370" s="337"/>
      <c r="E2370" s="295">
        <f>F2365+1</f>
        <v>43191</v>
      </c>
      <c r="F2370" s="295">
        <v>43220</v>
      </c>
      <c r="G2370" s="51" t="s">
        <v>154</v>
      </c>
      <c r="H2370" s="84">
        <f t="shared" ref="H2370" si="426">H2372/2</f>
        <v>45</v>
      </c>
      <c r="I2370" s="365"/>
      <c r="J2370" s="348"/>
    </row>
    <row r="2371" spans="1:10" x14ac:dyDescent="0.25">
      <c r="A2371" s="334"/>
      <c r="B2371" s="337"/>
      <c r="C2371" s="337"/>
      <c r="D2371" s="337"/>
      <c r="E2371" s="285"/>
      <c r="F2371" s="285"/>
      <c r="G2371" s="7" t="s">
        <v>153</v>
      </c>
      <c r="H2371" s="68" t="e">
        <f>NA()</f>
        <v>#N/A</v>
      </c>
      <c r="I2371" s="365"/>
      <c r="J2371" s="348"/>
    </row>
    <row r="2372" spans="1:10" x14ac:dyDescent="0.25">
      <c r="A2372" s="334"/>
      <c r="B2372" s="337"/>
      <c r="C2372" s="337"/>
      <c r="D2372" s="337"/>
      <c r="E2372" s="285"/>
      <c r="F2372" s="285"/>
      <c r="G2372" s="70" t="s">
        <v>40</v>
      </c>
      <c r="H2372" s="68">
        <v>90</v>
      </c>
      <c r="I2372" s="365"/>
      <c r="J2372" s="348"/>
    </row>
    <row r="2373" spans="1:10" x14ac:dyDescent="0.25">
      <c r="A2373" s="334"/>
      <c r="B2373" s="337"/>
      <c r="C2373" s="337"/>
      <c r="D2373" s="337"/>
      <c r="E2373" s="285"/>
      <c r="F2373" s="285"/>
      <c r="G2373" s="70" t="s">
        <v>39</v>
      </c>
      <c r="H2373" s="68">
        <f>H2372+45</f>
        <v>135</v>
      </c>
      <c r="I2373" s="365"/>
      <c r="J2373" s="348"/>
    </row>
    <row r="2374" spans="1:10" ht="15.75" thickBot="1" x14ac:dyDescent="0.3">
      <c r="A2374" s="334"/>
      <c r="B2374" s="337"/>
      <c r="C2374" s="337"/>
      <c r="D2374" s="436"/>
      <c r="E2374" s="370"/>
      <c r="F2374" s="370"/>
      <c r="G2374" s="74" t="s">
        <v>41</v>
      </c>
      <c r="H2374" s="69">
        <f t="shared" ref="H2374" si="427">H2372*0.95</f>
        <v>85.5</v>
      </c>
      <c r="I2374" s="443"/>
      <c r="J2374" s="348"/>
    </row>
    <row r="2375" spans="1:10" x14ac:dyDescent="0.25">
      <c r="A2375" s="334"/>
      <c r="B2375" s="337"/>
      <c r="C2375" s="337"/>
      <c r="D2375" s="440" t="s">
        <v>43</v>
      </c>
      <c r="E2375" s="298">
        <v>43040</v>
      </c>
      <c r="F2375" s="298">
        <v>43090</v>
      </c>
      <c r="G2375" s="51" t="s">
        <v>154</v>
      </c>
      <c r="H2375" s="84">
        <f>H2377/2</f>
        <v>47.5</v>
      </c>
      <c r="I2375" s="442" t="s">
        <v>233</v>
      </c>
      <c r="J2375" s="348"/>
    </row>
    <row r="2376" spans="1:10" x14ac:dyDescent="0.25">
      <c r="A2376" s="334"/>
      <c r="B2376" s="337"/>
      <c r="C2376" s="337"/>
      <c r="D2376" s="337"/>
      <c r="E2376" s="285"/>
      <c r="F2376" s="285"/>
      <c r="G2376" s="7" t="s">
        <v>153</v>
      </c>
      <c r="H2376" s="68">
        <f>H2377/2</f>
        <v>47.5</v>
      </c>
      <c r="I2376" s="365"/>
      <c r="J2376" s="348"/>
    </row>
    <row r="2377" spans="1:10" x14ac:dyDescent="0.25">
      <c r="A2377" s="334"/>
      <c r="B2377" s="337"/>
      <c r="C2377" s="337"/>
      <c r="D2377" s="337"/>
      <c r="E2377" s="285"/>
      <c r="F2377" s="285"/>
      <c r="G2377" s="70" t="s">
        <v>40</v>
      </c>
      <c r="H2377" s="68">
        <v>95</v>
      </c>
      <c r="I2377" s="365"/>
      <c r="J2377" s="348"/>
    </row>
    <row r="2378" spans="1:10" x14ac:dyDescent="0.25">
      <c r="A2378" s="334"/>
      <c r="B2378" s="337"/>
      <c r="C2378" s="337"/>
      <c r="D2378" s="337"/>
      <c r="E2378" s="285"/>
      <c r="F2378" s="285"/>
      <c r="G2378" s="70" t="s">
        <v>39</v>
      </c>
      <c r="H2378" s="68">
        <f>H2377+50</f>
        <v>145</v>
      </c>
      <c r="I2378" s="365"/>
      <c r="J2378" s="348"/>
    </row>
    <row r="2379" spans="1:10" x14ac:dyDescent="0.25">
      <c r="A2379" s="334"/>
      <c r="B2379" s="337"/>
      <c r="C2379" s="337"/>
      <c r="D2379" s="337"/>
      <c r="E2379" s="370"/>
      <c r="F2379" s="370"/>
      <c r="G2379" s="74" t="s">
        <v>41</v>
      </c>
      <c r="H2379" s="69">
        <f>H2377*0.95</f>
        <v>90.25</v>
      </c>
      <c r="I2379" s="365"/>
      <c r="J2379" s="348"/>
    </row>
    <row r="2380" spans="1:10" x14ac:dyDescent="0.25">
      <c r="A2380" s="334"/>
      <c r="B2380" s="337"/>
      <c r="C2380" s="337"/>
      <c r="D2380" s="337"/>
      <c r="E2380" s="295">
        <f>F2375+1</f>
        <v>43091</v>
      </c>
      <c r="F2380" s="295">
        <v>43103</v>
      </c>
      <c r="G2380" s="51" t="s">
        <v>154</v>
      </c>
      <c r="H2380" s="84">
        <f t="shared" ref="H2380" si="428">H2382/2</f>
        <v>72.5</v>
      </c>
      <c r="I2380" s="365"/>
      <c r="J2380" s="348"/>
    </row>
    <row r="2381" spans="1:10" x14ac:dyDescent="0.25">
      <c r="A2381" s="334"/>
      <c r="B2381" s="337"/>
      <c r="C2381" s="337"/>
      <c r="D2381" s="337"/>
      <c r="E2381" s="285"/>
      <c r="F2381" s="285"/>
      <c r="G2381" s="7" t="s">
        <v>153</v>
      </c>
      <c r="H2381" s="68">
        <f t="shared" ref="H2381" si="429">H2382/2</f>
        <v>72.5</v>
      </c>
      <c r="I2381" s="365"/>
      <c r="J2381" s="348"/>
    </row>
    <row r="2382" spans="1:10" ht="15" customHeight="1" x14ac:dyDescent="0.25">
      <c r="A2382" s="334"/>
      <c r="B2382" s="337"/>
      <c r="C2382" s="337"/>
      <c r="D2382" s="337"/>
      <c r="E2382" s="285"/>
      <c r="F2382" s="285"/>
      <c r="G2382" s="108" t="s">
        <v>40</v>
      </c>
      <c r="H2382" s="68">
        <v>145</v>
      </c>
      <c r="I2382" s="365"/>
      <c r="J2382" s="348"/>
    </row>
    <row r="2383" spans="1:10" ht="15" customHeight="1" x14ac:dyDescent="0.25">
      <c r="A2383" s="334"/>
      <c r="B2383" s="337"/>
      <c r="C2383" s="337"/>
      <c r="D2383" s="337"/>
      <c r="E2383" s="285"/>
      <c r="F2383" s="285"/>
      <c r="G2383" s="108" t="s">
        <v>39</v>
      </c>
      <c r="H2383" s="68">
        <f>H2382+50</f>
        <v>195</v>
      </c>
      <c r="I2383" s="365"/>
      <c r="J2383" s="348"/>
    </row>
    <row r="2384" spans="1:10" ht="15" customHeight="1" x14ac:dyDescent="0.25">
      <c r="A2384" s="334"/>
      <c r="B2384" s="337"/>
      <c r="C2384" s="337"/>
      <c r="D2384" s="337"/>
      <c r="E2384" s="370"/>
      <c r="F2384" s="370"/>
      <c r="G2384" s="111" t="s">
        <v>41</v>
      </c>
      <c r="H2384" s="69">
        <f t="shared" ref="H2384" si="430">H2382*0.95</f>
        <v>137.75</v>
      </c>
      <c r="I2384" s="365"/>
      <c r="J2384" s="348"/>
    </row>
    <row r="2385" spans="1:10" ht="15" customHeight="1" x14ac:dyDescent="0.25">
      <c r="A2385" s="334"/>
      <c r="B2385" s="337"/>
      <c r="C2385" s="337"/>
      <c r="D2385" s="337"/>
      <c r="E2385" s="295">
        <f>F2380+1</f>
        <v>43104</v>
      </c>
      <c r="F2385" s="295">
        <v>43131</v>
      </c>
      <c r="G2385" s="51" t="s">
        <v>154</v>
      </c>
      <c r="H2385" s="84">
        <f t="shared" ref="H2385" si="431">H2387/2</f>
        <v>60</v>
      </c>
      <c r="I2385" s="365"/>
      <c r="J2385" s="348"/>
    </row>
    <row r="2386" spans="1:10" ht="15" customHeight="1" x14ac:dyDescent="0.25">
      <c r="A2386" s="334"/>
      <c r="B2386" s="337"/>
      <c r="C2386" s="337"/>
      <c r="D2386" s="337"/>
      <c r="E2386" s="285"/>
      <c r="F2386" s="285"/>
      <c r="G2386" s="7" t="s">
        <v>153</v>
      </c>
      <c r="H2386" s="68">
        <f t="shared" ref="H2386" si="432">H2387/2</f>
        <v>60</v>
      </c>
      <c r="I2386" s="365"/>
      <c r="J2386" s="348"/>
    </row>
    <row r="2387" spans="1:10" ht="15" customHeight="1" x14ac:dyDescent="0.25">
      <c r="A2387" s="334"/>
      <c r="B2387" s="337"/>
      <c r="C2387" s="337"/>
      <c r="D2387" s="337"/>
      <c r="E2387" s="285"/>
      <c r="F2387" s="285"/>
      <c r="G2387" s="108" t="s">
        <v>40</v>
      </c>
      <c r="H2387" s="68">
        <v>120</v>
      </c>
      <c r="I2387" s="365"/>
      <c r="J2387" s="348"/>
    </row>
    <row r="2388" spans="1:10" ht="15" customHeight="1" x14ac:dyDescent="0.25">
      <c r="A2388" s="334"/>
      <c r="B2388" s="337"/>
      <c r="C2388" s="337"/>
      <c r="D2388" s="337"/>
      <c r="E2388" s="285"/>
      <c r="F2388" s="285"/>
      <c r="G2388" s="108" t="s">
        <v>39</v>
      </c>
      <c r="H2388" s="68">
        <f>H2387+50</f>
        <v>170</v>
      </c>
      <c r="I2388" s="365"/>
      <c r="J2388" s="348"/>
    </row>
    <row r="2389" spans="1:10" ht="15" customHeight="1" x14ac:dyDescent="0.25">
      <c r="A2389" s="334"/>
      <c r="B2389" s="337"/>
      <c r="C2389" s="337"/>
      <c r="D2389" s="337"/>
      <c r="E2389" s="370"/>
      <c r="F2389" s="370"/>
      <c r="G2389" s="111" t="s">
        <v>41</v>
      </c>
      <c r="H2389" s="69">
        <f t="shared" ref="H2389" si="433">H2387*0.95</f>
        <v>114</v>
      </c>
      <c r="I2389" s="365"/>
      <c r="J2389" s="348"/>
    </row>
    <row r="2390" spans="1:10" ht="15" customHeight="1" x14ac:dyDescent="0.25">
      <c r="A2390" s="334"/>
      <c r="B2390" s="337"/>
      <c r="C2390" s="337"/>
      <c r="D2390" s="337"/>
      <c r="E2390" s="295">
        <f>F2385+1</f>
        <v>43132</v>
      </c>
      <c r="F2390" s="295">
        <v>43190</v>
      </c>
      <c r="G2390" s="51" t="s">
        <v>154</v>
      </c>
      <c r="H2390" s="84">
        <f t="shared" ref="H2390" si="434">H2392/2</f>
        <v>65</v>
      </c>
      <c r="I2390" s="365"/>
      <c r="J2390" s="348"/>
    </row>
    <row r="2391" spans="1:10" ht="15" customHeight="1" x14ac:dyDescent="0.25">
      <c r="A2391" s="334"/>
      <c r="B2391" s="337"/>
      <c r="C2391" s="337"/>
      <c r="D2391" s="337"/>
      <c r="E2391" s="285"/>
      <c r="F2391" s="285"/>
      <c r="G2391" s="7" t="s">
        <v>153</v>
      </c>
      <c r="H2391" s="68">
        <f t="shared" ref="H2391" si="435">H2392/2</f>
        <v>65</v>
      </c>
      <c r="I2391" s="365"/>
      <c r="J2391" s="348"/>
    </row>
    <row r="2392" spans="1:10" ht="15" customHeight="1" x14ac:dyDescent="0.25">
      <c r="A2392" s="334"/>
      <c r="B2392" s="337"/>
      <c r="C2392" s="337"/>
      <c r="D2392" s="337"/>
      <c r="E2392" s="285"/>
      <c r="F2392" s="285"/>
      <c r="G2392" s="70" t="s">
        <v>40</v>
      </c>
      <c r="H2392" s="68">
        <v>130</v>
      </c>
      <c r="I2392" s="365"/>
      <c r="J2392" s="348"/>
    </row>
    <row r="2393" spans="1:10" ht="15" customHeight="1" x14ac:dyDescent="0.25">
      <c r="A2393" s="334"/>
      <c r="B2393" s="337"/>
      <c r="C2393" s="337"/>
      <c r="D2393" s="337"/>
      <c r="E2393" s="285"/>
      <c r="F2393" s="285"/>
      <c r="G2393" s="70" t="s">
        <v>39</v>
      </c>
      <c r="H2393" s="68">
        <f>H2392+50</f>
        <v>180</v>
      </c>
      <c r="I2393" s="365"/>
      <c r="J2393" s="348"/>
    </row>
    <row r="2394" spans="1:10" ht="15" customHeight="1" x14ac:dyDescent="0.25">
      <c r="A2394" s="334"/>
      <c r="B2394" s="337"/>
      <c r="C2394" s="337"/>
      <c r="D2394" s="337"/>
      <c r="E2394" s="370"/>
      <c r="F2394" s="370"/>
      <c r="G2394" s="74" t="s">
        <v>41</v>
      </c>
      <c r="H2394" s="69">
        <f t="shared" ref="H2394" si="436">H2392*0.95</f>
        <v>123.5</v>
      </c>
      <c r="I2394" s="365"/>
      <c r="J2394" s="348"/>
    </row>
    <row r="2395" spans="1:10" ht="15" customHeight="1" x14ac:dyDescent="0.25">
      <c r="A2395" s="334"/>
      <c r="B2395" s="337"/>
      <c r="C2395" s="337"/>
      <c r="D2395" s="337"/>
      <c r="E2395" s="295">
        <f>F2390+1</f>
        <v>43191</v>
      </c>
      <c r="F2395" s="295">
        <v>43220</v>
      </c>
      <c r="G2395" s="51" t="s">
        <v>154</v>
      </c>
      <c r="H2395" s="84">
        <f t="shared" ref="H2395" si="437">H2397/2</f>
        <v>55</v>
      </c>
      <c r="I2395" s="365"/>
      <c r="J2395" s="348"/>
    </row>
    <row r="2396" spans="1:10" ht="15" customHeight="1" x14ac:dyDescent="0.25">
      <c r="A2396" s="334"/>
      <c r="B2396" s="337"/>
      <c r="C2396" s="337"/>
      <c r="D2396" s="337"/>
      <c r="E2396" s="285"/>
      <c r="F2396" s="285"/>
      <c r="G2396" s="7" t="s">
        <v>153</v>
      </c>
      <c r="H2396" s="68">
        <f t="shared" ref="H2396" si="438">H2397/2</f>
        <v>55</v>
      </c>
      <c r="I2396" s="365"/>
      <c r="J2396" s="348"/>
    </row>
    <row r="2397" spans="1:10" ht="15" customHeight="1" x14ac:dyDescent="0.25">
      <c r="A2397" s="334"/>
      <c r="B2397" s="337"/>
      <c r="C2397" s="337"/>
      <c r="D2397" s="337"/>
      <c r="E2397" s="285"/>
      <c r="F2397" s="285"/>
      <c r="G2397" s="70" t="s">
        <v>40</v>
      </c>
      <c r="H2397" s="68">
        <v>110</v>
      </c>
      <c r="I2397" s="365"/>
      <c r="J2397" s="348"/>
    </row>
    <row r="2398" spans="1:10" ht="15" customHeight="1" x14ac:dyDescent="0.25">
      <c r="A2398" s="334"/>
      <c r="B2398" s="337"/>
      <c r="C2398" s="337"/>
      <c r="D2398" s="337"/>
      <c r="E2398" s="285"/>
      <c r="F2398" s="285"/>
      <c r="G2398" s="70" t="s">
        <v>39</v>
      </c>
      <c r="H2398" s="68">
        <f>H2397+50</f>
        <v>160</v>
      </c>
      <c r="I2398" s="365"/>
      <c r="J2398" s="348"/>
    </row>
    <row r="2399" spans="1:10" ht="15.75" thickBot="1" x14ac:dyDescent="0.3">
      <c r="A2399" s="334"/>
      <c r="B2399" s="337"/>
      <c r="C2399" s="337"/>
      <c r="D2399" s="436"/>
      <c r="E2399" s="370"/>
      <c r="F2399" s="370"/>
      <c r="G2399" s="74" t="s">
        <v>41</v>
      </c>
      <c r="H2399" s="69">
        <f t="shared" ref="H2399" si="439">H2397*0.95</f>
        <v>104.5</v>
      </c>
      <c r="I2399" s="443"/>
      <c r="J2399" s="348"/>
    </row>
    <row r="2400" spans="1:10" ht="15" customHeight="1" x14ac:dyDescent="0.25">
      <c r="A2400" s="334"/>
      <c r="B2400" s="337"/>
      <c r="C2400" s="337"/>
      <c r="D2400" s="337" t="s">
        <v>12</v>
      </c>
      <c r="E2400" s="298">
        <v>43040</v>
      </c>
      <c r="F2400" s="298">
        <v>43090</v>
      </c>
      <c r="G2400" s="51" t="s">
        <v>154</v>
      </c>
      <c r="H2400" s="84">
        <f>H2402/2</f>
        <v>47.5</v>
      </c>
      <c r="I2400" s="442" t="s">
        <v>233</v>
      </c>
      <c r="J2400" s="348"/>
    </row>
    <row r="2401" spans="1:10" x14ac:dyDescent="0.25">
      <c r="A2401" s="334"/>
      <c r="B2401" s="337"/>
      <c r="C2401" s="337"/>
      <c r="D2401" s="337"/>
      <c r="E2401" s="285"/>
      <c r="F2401" s="285"/>
      <c r="G2401" s="7" t="s">
        <v>153</v>
      </c>
      <c r="H2401" s="68">
        <f>H2402/2</f>
        <v>47.5</v>
      </c>
      <c r="I2401" s="365"/>
      <c r="J2401" s="348"/>
    </row>
    <row r="2402" spans="1:10" x14ac:dyDescent="0.25">
      <c r="A2402" s="334"/>
      <c r="B2402" s="337"/>
      <c r="C2402" s="337"/>
      <c r="D2402" s="337"/>
      <c r="E2402" s="285"/>
      <c r="F2402" s="285"/>
      <c r="G2402" s="108" t="s">
        <v>40</v>
      </c>
      <c r="H2402" s="68">
        <v>95</v>
      </c>
      <c r="I2402" s="365"/>
      <c r="J2402" s="348"/>
    </row>
    <row r="2403" spans="1:10" x14ac:dyDescent="0.25">
      <c r="A2403" s="334"/>
      <c r="B2403" s="337"/>
      <c r="C2403" s="337"/>
      <c r="D2403" s="337"/>
      <c r="E2403" s="285"/>
      <c r="F2403" s="285"/>
      <c r="G2403" s="108" t="s">
        <v>39</v>
      </c>
      <c r="H2403" s="68">
        <f>H2402+45</f>
        <v>140</v>
      </c>
      <c r="I2403" s="365"/>
      <c r="J2403" s="348"/>
    </row>
    <row r="2404" spans="1:10" x14ac:dyDescent="0.25">
      <c r="A2404" s="334"/>
      <c r="B2404" s="337"/>
      <c r="C2404" s="337"/>
      <c r="D2404" s="337"/>
      <c r="E2404" s="370"/>
      <c r="F2404" s="370"/>
      <c r="G2404" s="111" t="s">
        <v>41</v>
      </c>
      <c r="H2404" s="69">
        <f>H2402*0.95</f>
        <v>90.25</v>
      </c>
      <c r="I2404" s="365"/>
      <c r="J2404" s="348"/>
    </row>
    <row r="2405" spans="1:10" x14ac:dyDescent="0.25">
      <c r="A2405" s="334"/>
      <c r="B2405" s="337"/>
      <c r="C2405" s="337"/>
      <c r="D2405" s="337"/>
      <c r="E2405" s="295">
        <f>F2400+1</f>
        <v>43091</v>
      </c>
      <c r="F2405" s="295">
        <v>43103</v>
      </c>
      <c r="G2405" s="51" t="s">
        <v>154</v>
      </c>
      <c r="H2405" s="84">
        <f t="shared" ref="H2405" si="440">H2407/2</f>
        <v>72.5</v>
      </c>
      <c r="I2405" s="365"/>
      <c r="J2405" s="348"/>
    </row>
    <row r="2406" spans="1:10" x14ac:dyDescent="0.25">
      <c r="A2406" s="334"/>
      <c r="B2406" s="337"/>
      <c r="C2406" s="337"/>
      <c r="D2406" s="337"/>
      <c r="E2406" s="285"/>
      <c r="F2406" s="285"/>
      <c r="G2406" s="7" t="s">
        <v>153</v>
      </c>
      <c r="H2406" s="68">
        <f t="shared" ref="H2406" si="441">H2407/2</f>
        <v>72.5</v>
      </c>
      <c r="I2406" s="365"/>
      <c r="J2406" s="348"/>
    </row>
    <row r="2407" spans="1:10" ht="15" customHeight="1" x14ac:dyDescent="0.25">
      <c r="A2407" s="334"/>
      <c r="B2407" s="337"/>
      <c r="C2407" s="337"/>
      <c r="D2407" s="337"/>
      <c r="E2407" s="285"/>
      <c r="F2407" s="285"/>
      <c r="G2407" s="108" t="s">
        <v>40</v>
      </c>
      <c r="H2407" s="68">
        <v>145</v>
      </c>
      <c r="I2407" s="365"/>
      <c r="J2407" s="348"/>
    </row>
    <row r="2408" spans="1:10" ht="15" customHeight="1" x14ac:dyDescent="0.25">
      <c r="A2408" s="334"/>
      <c r="B2408" s="337"/>
      <c r="C2408" s="337"/>
      <c r="D2408" s="337"/>
      <c r="E2408" s="285"/>
      <c r="F2408" s="285"/>
      <c r="G2408" s="108" t="s">
        <v>39</v>
      </c>
      <c r="H2408" s="68">
        <f>H2407+45</f>
        <v>190</v>
      </c>
      <c r="I2408" s="365"/>
      <c r="J2408" s="348"/>
    </row>
    <row r="2409" spans="1:10" ht="15" customHeight="1" x14ac:dyDescent="0.25">
      <c r="A2409" s="334"/>
      <c r="B2409" s="337"/>
      <c r="C2409" s="337"/>
      <c r="D2409" s="337"/>
      <c r="E2409" s="370"/>
      <c r="F2409" s="370"/>
      <c r="G2409" s="111" t="s">
        <v>41</v>
      </c>
      <c r="H2409" s="69">
        <f t="shared" ref="H2409" si="442">H2407*0.95</f>
        <v>137.75</v>
      </c>
      <c r="I2409" s="365"/>
      <c r="J2409" s="348"/>
    </row>
    <row r="2410" spans="1:10" ht="15" customHeight="1" x14ac:dyDescent="0.25">
      <c r="A2410" s="334"/>
      <c r="B2410" s="337"/>
      <c r="C2410" s="337"/>
      <c r="D2410" s="337"/>
      <c r="E2410" s="295">
        <f>F2405+1</f>
        <v>43104</v>
      </c>
      <c r="F2410" s="295">
        <v>43131</v>
      </c>
      <c r="G2410" s="51" t="s">
        <v>154</v>
      </c>
      <c r="H2410" s="84">
        <f t="shared" ref="H2410" si="443">H2412/2</f>
        <v>60</v>
      </c>
      <c r="I2410" s="365"/>
      <c r="J2410" s="348"/>
    </row>
    <row r="2411" spans="1:10" ht="15" customHeight="1" x14ac:dyDescent="0.25">
      <c r="A2411" s="334"/>
      <c r="B2411" s="337"/>
      <c r="C2411" s="337"/>
      <c r="D2411" s="337"/>
      <c r="E2411" s="285"/>
      <c r="F2411" s="285"/>
      <c r="G2411" s="7" t="s">
        <v>153</v>
      </c>
      <c r="H2411" s="68">
        <f t="shared" ref="H2411" si="444">H2412/2</f>
        <v>60</v>
      </c>
      <c r="I2411" s="365"/>
      <c r="J2411" s="348"/>
    </row>
    <row r="2412" spans="1:10" ht="15" customHeight="1" x14ac:dyDescent="0.25">
      <c r="A2412" s="334"/>
      <c r="B2412" s="337"/>
      <c r="C2412" s="337"/>
      <c r="D2412" s="337"/>
      <c r="E2412" s="285"/>
      <c r="F2412" s="285"/>
      <c r="G2412" s="108" t="s">
        <v>40</v>
      </c>
      <c r="H2412" s="68">
        <v>120</v>
      </c>
      <c r="I2412" s="365"/>
      <c r="J2412" s="348"/>
    </row>
    <row r="2413" spans="1:10" ht="15" customHeight="1" x14ac:dyDescent="0.25">
      <c r="A2413" s="334"/>
      <c r="B2413" s="337"/>
      <c r="C2413" s="337"/>
      <c r="D2413" s="337"/>
      <c r="E2413" s="285"/>
      <c r="F2413" s="285"/>
      <c r="G2413" s="108" t="s">
        <v>39</v>
      </c>
      <c r="H2413" s="68">
        <f>H2412+45</f>
        <v>165</v>
      </c>
      <c r="I2413" s="365"/>
      <c r="J2413" s="348"/>
    </row>
    <row r="2414" spans="1:10" ht="15" customHeight="1" x14ac:dyDescent="0.25">
      <c r="A2414" s="334"/>
      <c r="B2414" s="337"/>
      <c r="C2414" s="337"/>
      <c r="D2414" s="337"/>
      <c r="E2414" s="370"/>
      <c r="F2414" s="370"/>
      <c r="G2414" s="111" t="s">
        <v>41</v>
      </c>
      <c r="H2414" s="69">
        <f t="shared" ref="H2414" si="445">H2412*0.95</f>
        <v>114</v>
      </c>
      <c r="I2414" s="365"/>
      <c r="J2414" s="348"/>
    </row>
    <row r="2415" spans="1:10" ht="15" customHeight="1" x14ac:dyDescent="0.25">
      <c r="A2415" s="334"/>
      <c r="B2415" s="337"/>
      <c r="C2415" s="337"/>
      <c r="D2415" s="337"/>
      <c r="E2415" s="295">
        <f>F2410+1</f>
        <v>43132</v>
      </c>
      <c r="F2415" s="295">
        <v>43190</v>
      </c>
      <c r="G2415" s="51" t="s">
        <v>154</v>
      </c>
      <c r="H2415" s="84">
        <f t="shared" ref="H2415" si="446">H2417/2</f>
        <v>65</v>
      </c>
      <c r="I2415" s="365"/>
      <c r="J2415" s="348"/>
    </row>
    <row r="2416" spans="1:10" ht="15" customHeight="1" x14ac:dyDescent="0.25">
      <c r="A2416" s="334"/>
      <c r="B2416" s="337"/>
      <c r="C2416" s="337"/>
      <c r="D2416" s="337"/>
      <c r="E2416" s="285"/>
      <c r="F2416" s="285"/>
      <c r="G2416" s="7" t="s">
        <v>153</v>
      </c>
      <c r="H2416" s="68">
        <f t="shared" ref="H2416" si="447">H2417/2</f>
        <v>65</v>
      </c>
      <c r="I2416" s="365"/>
      <c r="J2416" s="348"/>
    </row>
    <row r="2417" spans="1:10" ht="15" customHeight="1" x14ac:dyDescent="0.25">
      <c r="A2417" s="334"/>
      <c r="B2417" s="337"/>
      <c r="C2417" s="337"/>
      <c r="D2417" s="337"/>
      <c r="E2417" s="285"/>
      <c r="F2417" s="285"/>
      <c r="G2417" s="108" t="s">
        <v>40</v>
      </c>
      <c r="H2417" s="68">
        <v>130</v>
      </c>
      <c r="I2417" s="365"/>
      <c r="J2417" s="348"/>
    </row>
    <row r="2418" spans="1:10" ht="15" customHeight="1" x14ac:dyDescent="0.25">
      <c r="A2418" s="334"/>
      <c r="B2418" s="337"/>
      <c r="C2418" s="337"/>
      <c r="D2418" s="337"/>
      <c r="E2418" s="285"/>
      <c r="F2418" s="285"/>
      <c r="G2418" s="108" t="s">
        <v>39</v>
      </c>
      <c r="H2418" s="68">
        <f>H2417+45</f>
        <v>175</v>
      </c>
      <c r="I2418" s="365"/>
      <c r="J2418" s="348"/>
    </row>
    <row r="2419" spans="1:10" ht="15" customHeight="1" x14ac:dyDescent="0.25">
      <c r="A2419" s="334"/>
      <c r="B2419" s="337"/>
      <c r="C2419" s="337"/>
      <c r="D2419" s="337"/>
      <c r="E2419" s="370"/>
      <c r="F2419" s="370"/>
      <c r="G2419" s="111" t="s">
        <v>41</v>
      </c>
      <c r="H2419" s="69">
        <f t="shared" ref="H2419" si="448">H2417*0.95</f>
        <v>123.5</v>
      </c>
      <c r="I2419" s="365"/>
      <c r="J2419" s="348"/>
    </row>
    <row r="2420" spans="1:10" ht="15" customHeight="1" x14ac:dyDescent="0.25">
      <c r="A2420" s="334"/>
      <c r="B2420" s="337"/>
      <c r="C2420" s="337"/>
      <c r="D2420" s="337"/>
      <c r="E2420" s="295">
        <f>F2415+1</f>
        <v>43191</v>
      </c>
      <c r="F2420" s="295">
        <v>43220</v>
      </c>
      <c r="G2420" s="51" t="s">
        <v>154</v>
      </c>
      <c r="H2420" s="84">
        <f t="shared" ref="H2420" si="449">H2422/2</f>
        <v>55</v>
      </c>
      <c r="I2420" s="365"/>
      <c r="J2420" s="348"/>
    </row>
    <row r="2421" spans="1:10" ht="15" customHeight="1" x14ac:dyDescent="0.25">
      <c r="A2421" s="334"/>
      <c r="B2421" s="337"/>
      <c r="C2421" s="337"/>
      <c r="D2421" s="337"/>
      <c r="E2421" s="285"/>
      <c r="F2421" s="285"/>
      <c r="G2421" s="7" t="s">
        <v>153</v>
      </c>
      <c r="H2421" s="68">
        <f t="shared" ref="H2421" si="450">H2422/2</f>
        <v>55</v>
      </c>
      <c r="I2421" s="365"/>
      <c r="J2421" s="348"/>
    </row>
    <row r="2422" spans="1:10" ht="15" customHeight="1" x14ac:dyDescent="0.25">
      <c r="A2422" s="334"/>
      <c r="B2422" s="337"/>
      <c r="C2422" s="337"/>
      <c r="D2422" s="337"/>
      <c r="E2422" s="285"/>
      <c r="F2422" s="285"/>
      <c r="G2422" s="108" t="s">
        <v>40</v>
      </c>
      <c r="H2422" s="68">
        <v>110</v>
      </c>
      <c r="I2422" s="365"/>
      <c r="J2422" s="348"/>
    </row>
    <row r="2423" spans="1:10" ht="15" customHeight="1" x14ac:dyDescent="0.25">
      <c r="A2423" s="334"/>
      <c r="B2423" s="337"/>
      <c r="C2423" s="337"/>
      <c r="D2423" s="337"/>
      <c r="E2423" s="285"/>
      <c r="F2423" s="285"/>
      <c r="G2423" s="108" t="s">
        <v>39</v>
      </c>
      <c r="H2423" s="68">
        <f>H2422+45</f>
        <v>155</v>
      </c>
      <c r="I2423" s="365"/>
      <c r="J2423" s="348"/>
    </row>
    <row r="2424" spans="1:10" ht="15.75" thickBot="1" x14ac:dyDescent="0.3">
      <c r="A2424" s="334"/>
      <c r="B2424" s="337"/>
      <c r="C2424" s="337"/>
      <c r="D2424" s="436"/>
      <c r="E2424" s="370"/>
      <c r="F2424" s="370"/>
      <c r="G2424" s="111" t="s">
        <v>41</v>
      </c>
      <c r="H2424" s="69">
        <f t="shared" ref="H2424" si="451">H2422*0.95</f>
        <v>104.5</v>
      </c>
      <c r="I2424" s="443"/>
      <c r="J2424" s="348"/>
    </row>
    <row r="2425" spans="1:10" x14ac:dyDescent="0.25">
      <c r="A2425" s="334"/>
      <c r="B2425" s="337"/>
      <c r="C2425" s="337"/>
      <c r="D2425" s="440" t="s">
        <v>13</v>
      </c>
      <c r="E2425" s="298">
        <v>43040</v>
      </c>
      <c r="F2425" s="298">
        <v>43090</v>
      </c>
      <c r="G2425" s="51" t="s">
        <v>154</v>
      </c>
      <c r="H2425" s="84" t="e">
        <f>NA()</f>
        <v>#N/A</v>
      </c>
      <c r="I2425" s="442"/>
      <c r="J2425" s="348"/>
    </row>
    <row r="2426" spans="1:10" x14ac:dyDescent="0.25">
      <c r="A2426" s="334"/>
      <c r="B2426" s="337"/>
      <c r="C2426" s="337"/>
      <c r="D2426" s="337"/>
      <c r="E2426" s="285"/>
      <c r="F2426" s="285"/>
      <c r="G2426" s="7" t="s">
        <v>153</v>
      </c>
      <c r="H2426" s="68" t="e">
        <f>+NA()</f>
        <v>#N/A</v>
      </c>
      <c r="I2426" s="372"/>
      <c r="J2426" s="348"/>
    </row>
    <row r="2427" spans="1:10" x14ac:dyDescent="0.25">
      <c r="A2427" s="334"/>
      <c r="B2427" s="337"/>
      <c r="C2427" s="337"/>
      <c r="D2427" s="337"/>
      <c r="E2427" s="285"/>
      <c r="F2427" s="285"/>
      <c r="G2427" s="70" t="s">
        <v>40</v>
      </c>
      <c r="H2427" s="68">
        <v>115</v>
      </c>
      <c r="I2427" s="372"/>
      <c r="J2427" s="348"/>
    </row>
    <row r="2428" spans="1:10" x14ac:dyDescent="0.25">
      <c r="A2428" s="334"/>
      <c r="B2428" s="337"/>
      <c r="C2428" s="337"/>
      <c r="D2428" s="337"/>
      <c r="E2428" s="285"/>
      <c r="F2428" s="285"/>
      <c r="G2428" s="70" t="s">
        <v>39</v>
      </c>
      <c r="H2428" s="68">
        <f>H2427+55</f>
        <v>170</v>
      </c>
      <c r="I2428" s="372"/>
      <c r="J2428" s="348"/>
    </row>
    <row r="2429" spans="1:10" x14ac:dyDescent="0.25">
      <c r="A2429" s="334"/>
      <c r="B2429" s="337"/>
      <c r="C2429" s="337"/>
      <c r="D2429" s="337"/>
      <c r="E2429" s="370"/>
      <c r="F2429" s="370"/>
      <c r="G2429" s="74" t="s">
        <v>41</v>
      </c>
      <c r="H2429" s="69" t="e">
        <f>NA()</f>
        <v>#N/A</v>
      </c>
      <c r="I2429" s="372"/>
      <c r="J2429" s="348"/>
    </row>
    <row r="2430" spans="1:10" x14ac:dyDescent="0.25">
      <c r="A2430" s="334"/>
      <c r="B2430" s="337"/>
      <c r="C2430" s="337"/>
      <c r="D2430" s="337"/>
      <c r="E2430" s="295">
        <f>F2425+1</f>
        <v>43091</v>
      </c>
      <c r="F2430" s="295">
        <v>43103</v>
      </c>
      <c r="G2430" s="51" t="s">
        <v>154</v>
      </c>
      <c r="H2430" s="84" t="e">
        <f>NA()</f>
        <v>#N/A</v>
      </c>
      <c r="I2430" s="372"/>
      <c r="J2430" s="348"/>
    </row>
    <row r="2431" spans="1:10" x14ac:dyDescent="0.25">
      <c r="A2431" s="334"/>
      <c r="B2431" s="337"/>
      <c r="C2431" s="337"/>
      <c r="D2431" s="337"/>
      <c r="E2431" s="285"/>
      <c r="F2431" s="285"/>
      <c r="G2431" s="7" t="s">
        <v>153</v>
      </c>
      <c r="H2431" s="68" t="e">
        <f>+NA()</f>
        <v>#N/A</v>
      </c>
      <c r="I2431" s="372"/>
      <c r="J2431" s="348"/>
    </row>
    <row r="2432" spans="1:10" x14ac:dyDescent="0.25">
      <c r="A2432" s="334"/>
      <c r="B2432" s="337"/>
      <c r="C2432" s="337"/>
      <c r="D2432" s="337"/>
      <c r="E2432" s="285"/>
      <c r="F2432" s="285"/>
      <c r="G2432" s="108" t="s">
        <v>40</v>
      </c>
      <c r="H2432" s="68">
        <v>165</v>
      </c>
      <c r="I2432" s="372"/>
      <c r="J2432" s="348"/>
    </row>
    <row r="2433" spans="1:10" x14ac:dyDescent="0.25">
      <c r="A2433" s="334"/>
      <c r="B2433" s="337"/>
      <c r="C2433" s="337"/>
      <c r="D2433" s="337"/>
      <c r="E2433" s="285"/>
      <c r="F2433" s="285"/>
      <c r="G2433" s="108" t="s">
        <v>39</v>
      </c>
      <c r="H2433" s="68">
        <f>H2432+55</f>
        <v>220</v>
      </c>
      <c r="I2433" s="372"/>
      <c r="J2433" s="348"/>
    </row>
    <row r="2434" spans="1:10" x14ac:dyDescent="0.25">
      <c r="A2434" s="334"/>
      <c r="B2434" s="337"/>
      <c r="C2434" s="337"/>
      <c r="D2434" s="337"/>
      <c r="E2434" s="370"/>
      <c r="F2434" s="370"/>
      <c r="G2434" s="111" t="s">
        <v>41</v>
      </c>
      <c r="H2434" s="69" t="e">
        <f>NA()</f>
        <v>#N/A</v>
      </c>
      <c r="I2434" s="372"/>
      <c r="J2434" s="348"/>
    </row>
    <row r="2435" spans="1:10" x14ac:dyDescent="0.25">
      <c r="A2435" s="334"/>
      <c r="B2435" s="337"/>
      <c r="C2435" s="337"/>
      <c r="D2435" s="337"/>
      <c r="E2435" s="295">
        <f>F2430+1</f>
        <v>43104</v>
      </c>
      <c r="F2435" s="295">
        <v>43131</v>
      </c>
      <c r="G2435" s="51" t="s">
        <v>154</v>
      </c>
      <c r="H2435" s="84" t="e">
        <f>NA()</f>
        <v>#N/A</v>
      </c>
      <c r="I2435" s="372"/>
      <c r="J2435" s="348"/>
    </row>
    <row r="2436" spans="1:10" x14ac:dyDescent="0.25">
      <c r="A2436" s="334"/>
      <c r="B2436" s="337"/>
      <c r="C2436" s="337"/>
      <c r="D2436" s="337"/>
      <c r="E2436" s="285"/>
      <c r="F2436" s="285"/>
      <c r="G2436" s="7" t="s">
        <v>153</v>
      </c>
      <c r="H2436" s="68" t="e">
        <f>+NA()</f>
        <v>#N/A</v>
      </c>
      <c r="I2436" s="372"/>
      <c r="J2436" s="348"/>
    </row>
    <row r="2437" spans="1:10" x14ac:dyDescent="0.25">
      <c r="A2437" s="334"/>
      <c r="B2437" s="337"/>
      <c r="C2437" s="337"/>
      <c r="D2437" s="337"/>
      <c r="E2437" s="285"/>
      <c r="F2437" s="285"/>
      <c r="G2437" s="108" t="s">
        <v>40</v>
      </c>
      <c r="H2437" s="68">
        <v>140</v>
      </c>
      <c r="I2437" s="372"/>
      <c r="J2437" s="348"/>
    </row>
    <row r="2438" spans="1:10" x14ac:dyDescent="0.25">
      <c r="A2438" s="334"/>
      <c r="B2438" s="337"/>
      <c r="C2438" s="337"/>
      <c r="D2438" s="337"/>
      <c r="E2438" s="285"/>
      <c r="F2438" s="285"/>
      <c r="G2438" s="108" t="s">
        <v>39</v>
      </c>
      <c r="H2438" s="68">
        <f>H2437+55</f>
        <v>195</v>
      </c>
      <c r="I2438" s="372"/>
      <c r="J2438" s="348"/>
    </row>
    <row r="2439" spans="1:10" x14ac:dyDescent="0.25">
      <c r="A2439" s="334"/>
      <c r="B2439" s="337"/>
      <c r="C2439" s="337"/>
      <c r="D2439" s="337"/>
      <c r="E2439" s="370"/>
      <c r="F2439" s="370"/>
      <c r="G2439" s="111" t="s">
        <v>41</v>
      </c>
      <c r="H2439" s="69" t="e">
        <f>NA()</f>
        <v>#N/A</v>
      </c>
      <c r="I2439" s="372"/>
      <c r="J2439" s="348"/>
    </row>
    <row r="2440" spans="1:10" x14ac:dyDescent="0.25">
      <c r="A2440" s="334"/>
      <c r="B2440" s="337"/>
      <c r="C2440" s="337"/>
      <c r="D2440" s="337"/>
      <c r="E2440" s="295">
        <f>F2435+1</f>
        <v>43132</v>
      </c>
      <c r="F2440" s="295">
        <v>43190</v>
      </c>
      <c r="G2440" s="51" t="s">
        <v>154</v>
      </c>
      <c r="H2440" s="84" t="e">
        <f>NA()</f>
        <v>#N/A</v>
      </c>
      <c r="I2440" s="372"/>
      <c r="J2440" s="348"/>
    </row>
    <row r="2441" spans="1:10" x14ac:dyDescent="0.25">
      <c r="A2441" s="334"/>
      <c r="B2441" s="337"/>
      <c r="C2441" s="337"/>
      <c r="D2441" s="337"/>
      <c r="E2441" s="285"/>
      <c r="F2441" s="285"/>
      <c r="G2441" s="7" t="s">
        <v>153</v>
      </c>
      <c r="H2441" s="68" t="e">
        <f>+NA()</f>
        <v>#N/A</v>
      </c>
      <c r="I2441" s="372"/>
      <c r="J2441" s="348"/>
    </row>
    <row r="2442" spans="1:10" x14ac:dyDescent="0.25">
      <c r="A2442" s="334"/>
      <c r="B2442" s="337"/>
      <c r="C2442" s="337"/>
      <c r="D2442" s="337"/>
      <c r="E2442" s="285"/>
      <c r="F2442" s="285"/>
      <c r="G2442" s="70" t="s">
        <v>40</v>
      </c>
      <c r="H2442" s="68">
        <v>150</v>
      </c>
      <c r="I2442" s="372"/>
      <c r="J2442" s="348"/>
    </row>
    <row r="2443" spans="1:10" x14ac:dyDescent="0.25">
      <c r="A2443" s="334"/>
      <c r="B2443" s="337"/>
      <c r="C2443" s="337"/>
      <c r="D2443" s="337"/>
      <c r="E2443" s="285"/>
      <c r="F2443" s="285"/>
      <c r="G2443" s="70" t="s">
        <v>39</v>
      </c>
      <c r="H2443" s="68">
        <f>H2442+55</f>
        <v>205</v>
      </c>
      <c r="I2443" s="372"/>
      <c r="J2443" s="348"/>
    </row>
    <row r="2444" spans="1:10" x14ac:dyDescent="0.25">
      <c r="A2444" s="334"/>
      <c r="B2444" s="337"/>
      <c r="C2444" s="337"/>
      <c r="D2444" s="337"/>
      <c r="E2444" s="370"/>
      <c r="F2444" s="370"/>
      <c r="G2444" s="74" t="s">
        <v>41</v>
      </c>
      <c r="H2444" s="69" t="e">
        <f>NA()</f>
        <v>#N/A</v>
      </c>
      <c r="I2444" s="372"/>
      <c r="J2444" s="348"/>
    </row>
    <row r="2445" spans="1:10" x14ac:dyDescent="0.25">
      <c r="A2445" s="334"/>
      <c r="B2445" s="337"/>
      <c r="C2445" s="337"/>
      <c r="D2445" s="337"/>
      <c r="E2445" s="295">
        <f>F2440+1</f>
        <v>43191</v>
      </c>
      <c r="F2445" s="295">
        <v>43220</v>
      </c>
      <c r="G2445" s="51" t="s">
        <v>154</v>
      </c>
      <c r="H2445" s="84" t="e">
        <f>NA()</f>
        <v>#N/A</v>
      </c>
      <c r="I2445" s="372"/>
      <c r="J2445" s="348"/>
    </row>
    <row r="2446" spans="1:10" x14ac:dyDescent="0.25">
      <c r="A2446" s="334"/>
      <c r="B2446" s="337"/>
      <c r="C2446" s="337"/>
      <c r="D2446" s="337"/>
      <c r="E2446" s="285"/>
      <c r="F2446" s="285"/>
      <c r="G2446" s="7" t="s">
        <v>153</v>
      </c>
      <c r="H2446" s="68" t="e">
        <f>+NA()</f>
        <v>#N/A</v>
      </c>
      <c r="I2446" s="372"/>
      <c r="J2446" s="348"/>
    </row>
    <row r="2447" spans="1:10" x14ac:dyDescent="0.25">
      <c r="A2447" s="334"/>
      <c r="B2447" s="337"/>
      <c r="C2447" s="337"/>
      <c r="D2447" s="337"/>
      <c r="E2447" s="285"/>
      <c r="F2447" s="285"/>
      <c r="G2447" s="70" t="s">
        <v>40</v>
      </c>
      <c r="H2447" s="68">
        <v>130</v>
      </c>
      <c r="I2447" s="372"/>
      <c r="J2447" s="348"/>
    </row>
    <row r="2448" spans="1:10" x14ac:dyDescent="0.25">
      <c r="A2448" s="334"/>
      <c r="B2448" s="337"/>
      <c r="C2448" s="337"/>
      <c r="D2448" s="337"/>
      <c r="E2448" s="285"/>
      <c r="F2448" s="285"/>
      <c r="G2448" s="70" t="s">
        <v>39</v>
      </c>
      <c r="H2448" s="68">
        <f>H2447+55</f>
        <v>185</v>
      </c>
      <c r="I2448" s="372"/>
      <c r="J2448" s="348"/>
    </row>
    <row r="2449" spans="1:10" ht="15.75" thickBot="1" x14ac:dyDescent="0.3">
      <c r="A2449" s="394"/>
      <c r="B2449" s="395"/>
      <c r="C2449" s="395"/>
      <c r="D2449" s="395"/>
      <c r="E2449" s="370"/>
      <c r="F2449" s="370"/>
      <c r="G2449" s="74" t="s">
        <v>41</v>
      </c>
      <c r="H2449" s="69" t="e">
        <f>NA()</f>
        <v>#N/A</v>
      </c>
      <c r="I2449" s="366"/>
      <c r="J2449" s="449"/>
    </row>
    <row r="2450" spans="1:10" ht="15" customHeight="1" x14ac:dyDescent="0.25">
      <c r="A2450" s="334" t="s">
        <v>165</v>
      </c>
      <c r="B2450" s="337" t="s">
        <v>37</v>
      </c>
      <c r="C2450" s="337" t="s">
        <v>191</v>
      </c>
      <c r="D2450" s="337" t="s">
        <v>38</v>
      </c>
      <c r="E2450" s="298">
        <v>43040</v>
      </c>
      <c r="F2450" s="298">
        <v>43090</v>
      </c>
      <c r="G2450" s="51" t="s">
        <v>154</v>
      </c>
      <c r="H2450" s="84">
        <v>0</v>
      </c>
      <c r="I2450" s="392" t="s">
        <v>262</v>
      </c>
      <c r="J2450" s="348"/>
    </row>
    <row r="2451" spans="1:10" x14ac:dyDescent="0.25">
      <c r="A2451" s="334"/>
      <c r="B2451" s="337"/>
      <c r="C2451" s="337"/>
      <c r="D2451" s="337"/>
      <c r="E2451" s="285"/>
      <c r="F2451" s="285"/>
      <c r="G2451" s="7" t="s">
        <v>153</v>
      </c>
      <c r="H2451" s="68">
        <f>H2452/2</f>
        <v>29</v>
      </c>
      <c r="I2451" s="365"/>
      <c r="J2451" s="348"/>
    </row>
    <row r="2452" spans="1:10" x14ac:dyDescent="0.25">
      <c r="A2452" s="334"/>
      <c r="B2452" s="337"/>
      <c r="C2452" s="337"/>
      <c r="D2452" s="337"/>
      <c r="E2452" s="285"/>
      <c r="F2452" s="285"/>
      <c r="G2452" s="70" t="s">
        <v>40</v>
      </c>
      <c r="H2452" s="68">
        <v>58</v>
      </c>
      <c r="I2452" s="365"/>
      <c r="J2452" s="348"/>
    </row>
    <row r="2453" spans="1:10" x14ac:dyDescent="0.25">
      <c r="A2453" s="334"/>
      <c r="B2453" s="337"/>
      <c r="C2453" s="337"/>
      <c r="D2453" s="337"/>
      <c r="E2453" s="285"/>
      <c r="F2453" s="285"/>
      <c r="G2453" s="70" t="s">
        <v>39</v>
      </c>
      <c r="H2453" s="68">
        <f>H2452+30</f>
        <v>88</v>
      </c>
      <c r="I2453" s="365"/>
      <c r="J2453" s="348"/>
    </row>
    <row r="2454" spans="1:10" x14ac:dyDescent="0.25">
      <c r="A2454" s="334"/>
      <c r="B2454" s="337"/>
      <c r="C2454" s="337"/>
      <c r="D2454" s="337"/>
      <c r="E2454" s="370"/>
      <c r="F2454" s="370"/>
      <c r="G2454" s="74" t="s">
        <v>41</v>
      </c>
      <c r="H2454" s="69">
        <f>H2452*0.95</f>
        <v>55.099999999999994</v>
      </c>
      <c r="I2454" s="365"/>
      <c r="J2454" s="348"/>
    </row>
    <row r="2455" spans="1:10" x14ac:dyDescent="0.25">
      <c r="A2455" s="334"/>
      <c r="B2455" s="337"/>
      <c r="C2455" s="337"/>
      <c r="D2455" s="337"/>
      <c r="E2455" s="295">
        <f>F2450+1</f>
        <v>43091</v>
      </c>
      <c r="F2455" s="295">
        <v>43103</v>
      </c>
      <c r="G2455" s="51" t="s">
        <v>154</v>
      </c>
      <c r="H2455" s="84">
        <v>0</v>
      </c>
      <c r="I2455" s="365"/>
      <c r="J2455" s="348"/>
    </row>
    <row r="2456" spans="1:10" x14ac:dyDescent="0.25">
      <c r="A2456" s="334"/>
      <c r="B2456" s="337"/>
      <c r="C2456" s="337"/>
      <c r="D2456" s="337"/>
      <c r="E2456" s="285"/>
      <c r="F2456" s="285"/>
      <c r="G2456" s="7" t="s">
        <v>153</v>
      </c>
      <c r="H2456" s="68">
        <f t="shared" ref="H2456" si="452">H2457/2</f>
        <v>50</v>
      </c>
      <c r="I2456" s="365"/>
      <c r="J2456" s="348"/>
    </row>
    <row r="2457" spans="1:10" x14ac:dyDescent="0.25">
      <c r="A2457" s="334"/>
      <c r="B2457" s="337"/>
      <c r="C2457" s="337"/>
      <c r="D2457" s="337"/>
      <c r="E2457" s="285"/>
      <c r="F2457" s="285"/>
      <c r="G2457" s="108" t="s">
        <v>40</v>
      </c>
      <c r="H2457" s="68">
        <v>100</v>
      </c>
      <c r="I2457" s="365"/>
      <c r="J2457" s="348"/>
    </row>
    <row r="2458" spans="1:10" x14ac:dyDescent="0.25">
      <c r="A2458" s="334"/>
      <c r="B2458" s="337"/>
      <c r="C2458" s="337"/>
      <c r="D2458" s="337"/>
      <c r="E2458" s="285"/>
      <c r="F2458" s="285"/>
      <c r="G2458" s="108" t="s">
        <v>39</v>
      </c>
      <c r="H2458" s="68">
        <f>H2457+30</f>
        <v>130</v>
      </c>
      <c r="I2458" s="365"/>
      <c r="J2458" s="348"/>
    </row>
    <row r="2459" spans="1:10" x14ac:dyDescent="0.25">
      <c r="A2459" s="334"/>
      <c r="B2459" s="337"/>
      <c r="C2459" s="337"/>
      <c r="D2459" s="337"/>
      <c r="E2459" s="370"/>
      <c r="F2459" s="370"/>
      <c r="G2459" s="111" t="s">
        <v>41</v>
      </c>
      <c r="H2459" s="69">
        <f t="shared" ref="H2459" si="453">H2457*0.95</f>
        <v>95</v>
      </c>
      <c r="I2459" s="365"/>
      <c r="J2459" s="348"/>
    </row>
    <row r="2460" spans="1:10" x14ac:dyDescent="0.25">
      <c r="A2460" s="334"/>
      <c r="B2460" s="337"/>
      <c r="C2460" s="337"/>
      <c r="D2460" s="337"/>
      <c r="E2460" s="295">
        <f>F2455+1</f>
        <v>43104</v>
      </c>
      <c r="F2460" s="295">
        <v>43131</v>
      </c>
      <c r="G2460" s="51" t="s">
        <v>154</v>
      </c>
      <c r="H2460" s="84">
        <v>0</v>
      </c>
      <c r="I2460" s="365"/>
      <c r="J2460" s="348"/>
    </row>
    <row r="2461" spans="1:10" x14ac:dyDescent="0.25">
      <c r="A2461" s="334"/>
      <c r="B2461" s="337"/>
      <c r="C2461" s="337"/>
      <c r="D2461" s="337"/>
      <c r="E2461" s="285"/>
      <c r="F2461" s="285"/>
      <c r="G2461" s="7" t="s">
        <v>153</v>
      </c>
      <c r="H2461" s="68">
        <f t="shared" ref="H2461" si="454">H2462/2</f>
        <v>33.5</v>
      </c>
      <c r="I2461" s="365"/>
      <c r="J2461" s="348"/>
    </row>
    <row r="2462" spans="1:10" x14ac:dyDescent="0.25">
      <c r="A2462" s="334"/>
      <c r="B2462" s="337"/>
      <c r="C2462" s="337"/>
      <c r="D2462" s="337"/>
      <c r="E2462" s="285"/>
      <c r="F2462" s="285"/>
      <c r="G2462" s="108" t="s">
        <v>40</v>
      </c>
      <c r="H2462" s="68">
        <v>67</v>
      </c>
      <c r="I2462" s="365"/>
      <c r="J2462" s="348"/>
    </row>
    <row r="2463" spans="1:10" x14ac:dyDescent="0.25">
      <c r="A2463" s="334"/>
      <c r="B2463" s="337"/>
      <c r="C2463" s="337"/>
      <c r="D2463" s="337"/>
      <c r="E2463" s="285"/>
      <c r="F2463" s="285"/>
      <c r="G2463" s="108" t="s">
        <v>39</v>
      </c>
      <c r="H2463" s="68">
        <f>H2462+30</f>
        <v>97</v>
      </c>
      <c r="I2463" s="365"/>
      <c r="J2463" s="348"/>
    </row>
    <row r="2464" spans="1:10" x14ac:dyDescent="0.25">
      <c r="A2464" s="334"/>
      <c r="B2464" s="337"/>
      <c r="C2464" s="337"/>
      <c r="D2464" s="337"/>
      <c r="E2464" s="370"/>
      <c r="F2464" s="370"/>
      <c r="G2464" s="111" t="s">
        <v>41</v>
      </c>
      <c r="H2464" s="69">
        <f t="shared" ref="H2464" si="455">H2462*0.95</f>
        <v>63.65</v>
      </c>
      <c r="I2464" s="365"/>
      <c r="J2464" s="348"/>
    </row>
    <row r="2465" spans="1:10" x14ac:dyDescent="0.25">
      <c r="A2465" s="334"/>
      <c r="B2465" s="337"/>
      <c r="C2465" s="337"/>
      <c r="D2465" s="337"/>
      <c r="E2465" s="295">
        <f>F2460+1</f>
        <v>43132</v>
      </c>
      <c r="F2465" s="295">
        <v>43190</v>
      </c>
      <c r="G2465" s="51" t="s">
        <v>154</v>
      </c>
      <c r="H2465" s="84">
        <v>0</v>
      </c>
      <c r="I2465" s="365"/>
      <c r="J2465" s="348"/>
    </row>
    <row r="2466" spans="1:10" x14ac:dyDescent="0.25">
      <c r="A2466" s="334"/>
      <c r="B2466" s="337"/>
      <c r="C2466" s="337"/>
      <c r="D2466" s="337"/>
      <c r="E2466" s="285"/>
      <c r="F2466" s="285"/>
      <c r="G2466" s="7" t="s">
        <v>153</v>
      </c>
      <c r="H2466" s="68">
        <f t="shared" ref="H2466" si="456">H2467/2</f>
        <v>35</v>
      </c>
      <c r="I2466" s="365"/>
      <c r="J2466" s="348"/>
    </row>
    <row r="2467" spans="1:10" x14ac:dyDescent="0.25">
      <c r="A2467" s="334"/>
      <c r="B2467" s="337"/>
      <c r="C2467" s="337"/>
      <c r="D2467" s="337"/>
      <c r="E2467" s="285"/>
      <c r="F2467" s="285"/>
      <c r="G2467" s="70" t="s">
        <v>40</v>
      </c>
      <c r="H2467" s="68">
        <v>70</v>
      </c>
      <c r="I2467" s="365"/>
      <c r="J2467" s="348"/>
    </row>
    <row r="2468" spans="1:10" x14ac:dyDescent="0.25">
      <c r="A2468" s="334"/>
      <c r="B2468" s="337"/>
      <c r="C2468" s="337"/>
      <c r="D2468" s="337"/>
      <c r="E2468" s="285"/>
      <c r="F2468" s="285"/>
      <c r="G2468" s="70" t="s">
        <v>39</v>
      </c>
      <c r="H2468" s="68">
        <f>H2467+30</f>
        <v>100</v>
      </c>
      <c r="I2468" s="365"/>
      <c r="J2468" s="348"/>
    </row>
    <row r="2469" spans="1:10" x14ac:dyDescent="0.25">
      <c r="A2469" s="334"/>
      <c r="B2469" s="337"/>
      <c r="C2469" s="337"/>
      <c r="D2469" s="337"/>
      <c r="E2469" s="370"/>
      <c r="F2469" s="370"/>
      <c r="G2469" s="74" t="s">
        <v>41</v>
      </c>
      <c r="H2469" s="69">
        <f t="shared" ref="H2469" si="457">H2467*0.95</f>
        <v>66.5</v>
      </c>
      <c r="I2469" s="365"/>
      <c r="J2469" s="348"/>
    </row>
    <row r="2470" spans="1:10" x14ac:dyDescent="0.25">
      <c r="A2470" s="334"/>
      <c r="B2470" s="337"/>
      <c r="C2470" s="337"/>
      <c r="D2470" s="337"/>
      <c r="E2470" s="295">
        <f>F2465+1</f>
        <v>43191</v>
      </c>
      <c r="F2470" s="295">
        <v>43220</v>
      </c>
      <c r="G2470" s="51" t="s">
        <v>154</v>
      </c>
      <c r="H2470" s="84">
        <v>0</v>
      </c>
      <c r="I2470" s="365"/>
      <c r="J2470" s="348"/>
    </row>
    <row r="2471" spans="1:10" x14ac:dyDescent="0.25">
      <c r="A2471" s="334"/>
      <c r="B2471" s="337"/>
      <c r="C2471" s="337"/>
      <c r="D2471" s="337"/>
      <c r="E2471" s="285"/>
      <c r="F2471" s="285"/>
      <c r="G2471" s="7" t="s">
        <v>153</v>
      </c>
      <c r="H2471" s="68">
        <f t="shared" ref="H2471" si="458">H2472/2</f>
        <v>32.5</v>
      </c>
      <c r="I2471" s="365"/>
      <c r="J2471" s="348"/>
    </row>
    <row r="2472" spans="1:10" x14ac:dyDescent="0.25">
      <c r="A2472" s="334"/>
      <c r="B2472" s="337"/>
      <c r="C2472" s="337"/>
      <c r="D2472" s="337"/>
      <c r="E2472" s="285"/>
      <c r="F2472" s="285"/>
      <c r="G2472" s="70" t="s">
        <v>40</v>
      </c>
      <c r="H2472" s="68">
        <v>65</v>
      </c>
      <c r="I2472" s="365"/>
      <c r="J2472" s="348"/>
    </row>
    <row r="2473" spans="1:10" x14ac:dyDescent="0.25">
      <c r="A2473" s="334"/>
      <c r="B2473" s="337"/>
      <c r="C2473" s="337"/>
      <c r="D2473" s="337"/>
      <c r="E2473" s="285"/>
      <c r="F2473" s="285"/>
      <c r="G2473" s="70" t="s">
        <v>39</v>
      </c>
      <c r="H2473" s="68">
        <f>H2472+30</f>
        <v>95</v>
      </c>
      <c r="I2473" s="365"/>
      <c r="J2473" s="348"/>
    </row>
    <row r="2474" spans="1:10" ht="15.75" thickBot="1" x14ac:dyDescent="0.3">
      <c r="A2474" s="334"/>
      <c r="B2474" s="337"/>
      <c r="C2474" s="337"/>
      <c r="D2474" s="436"/>
      <c r="E2474" s="370"/>
      <c r="F2474" s="370"/>
      <c r="G2474" s="74" t="s">
        <v>41</v>
      </c>
      <c r="H2474" s="69">
        <f t="shared" ref="H2474" si="459">H2472*0.95</f>
        <v>61.75</v>
      </c>
      <c r="I2474" s="443"/>
      <c r="J2474" s="348"/>
    </row>
    <row r="2475" spans="1:10" x14ac:dyDescent="0.25">
      <c r="A2475" s="334"/>
      <c r="B2475" s="337"/>
      <c r="C2475" s="337"/>
      <c r="D2475" s="440" t="s">
        <v>188</v>
      </c>
      <c r="E2475" s="298">
        <v>43040</v>
      </c>
      <c r="F2475" s="298">
        <v>43090</v>
      </c>
      <c r="G2475" s="51" t="s">
        <v>154</v>
      </c>
      <c r="H2475" s="84">
        <v>0</v>
      </c>
      <c r="I2475" s="392" t="s">
        <v>262</v>
      </c>
      <c r="J2475" s="348"/>
    </row>
    <row r="2476" spans="1:10" x14ac:dyDescent="0.25">
      <c r="A2476" s="334"/>
      <c r="B2476" s="337"/>
      <c r="C2476" s="337"/>
      <c r="D2476" s="337"/>
      <c r="E2476" s="285"/>
      <c r="F2476" s="285"/>
      <c r="G2476" s="7" t="s">
        <v>153</v>
      </c>
      <c r="H2476" s="68">
        <f t="shared" ref="H2476" si="460">H2477/2</f>
        <v>34</v>
      </c>
      <c r="I2476" s="365"/>
      <c r="J2476" s="348"/>
    </row>
    <row r="2477" spans="1:10" x14ac:dyDescent="0.25">
      <c r="A2477" s="334"/>
      <c r="B2477" s="337"/>
      <c r="C2477" s="337"/>
      <c r="D2477" s="337"/>
      <c r="E2477" s="285"/>
      <c r="F2477" s="285"/>
      <c r="G2477" s="70" t="s">
        <v>40</v>
      </c>
      <c r="H2477" s="68">
        <v>68</v>
      </c>
      <c r="I2477" s="365"/>
      <c r="J2477" s="348"/>
    </row>
    <row r="2478" spans="1:10" x14ac:dyDescent="0.25">
      <c r="A2478" s="334"/>
      <c r="B2478" s="337"/>
      <c r="C2478" s="337"/>
      <c r="D2478" s="337"/>
      <c r="E2478" s="285"/>
      <c r="F2478" s="285"/>
      <c r="G2478" s="70" t="s">
        <v>39</v>
      </c>
      <c r="H2478" s="68">
        <f>H2477+30</f>
        <v>98</v>
      </c>
      <c r="I2478" s="365"/>
      <c r="J2478" s="348"/>
    </row>
    <row r="2479" spans="1:10" x14ac:dyDescent="0.25">
      <c r="A2479" s="334"/>
      <c r="B2479" s="337"/>
      <c r="C2479" s="337"/>
      <c r="D2479" s="337"/>
      <c r="E2479" s="370"/>
      <c r="F2479" s="370"/>
      <c r="G2479" s="74" t="s">
        <v>41</v>
      </c>
      <c r="H2479" s="69">
        <f t="shared" ref="H2479" si="461">H2477*0.95</f>
        <v>64.599999999999994</v>
      </c>
      <c r="I2479" s="365"/>
      <c r="J2479" s="348"/>
    </row>
    <row r="2480" spans="1:10" x14ac:dyDescent="0.25">
      <c r="A2480" s="334"/>
      <c r="B2480" s="337"/>
      <c r="C2480" s="337"/>
      <c r="D2480" s="337"/>
      <c r="E2480" s="295">
        <f>F2475+1</f>
        <v>43091</v>
      </c>
      <c r="F2480" s="295">
        <v>43103</v>
      </c>
      <c r="G2480" s="51" t="s">
        <v>154</v>
      </c>
      <c r="H2480" s="84">
        <v>0</v>
      </c>
      <c r="I2480" s="365"/>
      <c r="J2480" s="348"/>
    </row>
    <row r="2481" spans="1:10" x14ac:dyDescent="0.25">
      <c r="A2481" s="334"/>
      <c r="B2481" s="337"/>
      <c r="C2481" s="337"/>
      <c r="D2481" s="337"/>
      <c r="E2481" s="285"/>
      <c r="F2481" s="285"/>
      <c r="G2481" s="7" t="s">
        <v>153</v>
      </c>
      <c r="H2481" s="68">
        <f t="shared" ref="H2481" si="462">H2482/2</f>
        <v>55</v>
      </c>
      <c r="I2481" s="365"/>
      <c r="J2481" s="348"/>
    </row>
    <row r="2482" spans="1:10" x14ac:dyDescent="0.25">
      <c r="A2482" s="334"/>
      <c r="B2482" s="337"/>
      <c r="C2482" s="337"/>
      <c r="D2482" s="337"/>
      <c r="E2482" s="285"/>
      <c r="F2482" s="285"/>
      <c r="G2482" s="108" t="s">
        <v>40</v>
      </c>
      <c r="H2482" s="68">
        <v>110</v>
      </c>
      <c r="I2482" s="365"/>
      <c r="J2482" s="348"/>
    </row>
    <row r="2483" spans="1:10" x14ac:dyDescent="0.25">
      <c r="A2483" s="334"/>
      <c r="B2483" s="337"/>
      <c r="C2483" s="337"/>
      <c r="D2483" s="337"/>
      <c r="E2483" s="285"/>
      <c r="F2483" s="285"/>
      <c r="G2483" s="108" t="s">
        <v>39</v>
      </c>
      <c r="H2483" s="68">
        <f>H2482+30</f>
        <v>140</v>
      </c>
      <c r="I2483" s="365"/>
      <c r="J2483" s="348"/>
    </row>
    <row r="2484" spans="1:10" x14ac:dyDescent="0.25">
      <c r="A2484" s="334"/>
      <c r="B2484" s="337"/>
      <c r="C2484" s="337"/>
      <c r="D2484" s="337"/>
      <c r="E2484" s="370"/>
      <c r="F2484" s="370"/>
      <c r="G2484" s="111" t="s">
        <v>41</v>
      </c>
      <c r="H2484" s="69">
        <f t="shared" ref="H2484" si="463">H2482*0.95</f>
        <v>104.5</v>
      </c>
      <c r="I2484" s="365"/>
      <c r="J2484" s="348"/>
    </row>
    <row r="2485" spans="1:10" x14ac:dyDescent="0.25">
      <c r="A2485" s="334"/>
      <c r="B2485" s="337"/>
      <c r="C2485" s="337"/>
      <c r="D2485" s="337"/>
      <c r="E2485" s="295">
        <f>F2480+1</f>
        <v>43104</v>
      </c>
      <c r="F2485" s="295">
        <v>43131</v>
      </c>
      <c r="G2485" s="51" t="s">
        <v>154</v>
      </c>
      <c r="H2485" s="84">
        <v>0</v>
      </c>
      <c r="I2485" s="365"/>
      <c r="J2485" s="348"/>
    </row>
    <row r="2486" spans="1:10" x14ac:dyDescent="0.25">
      <c r="A2486" s="334"/>
      <c r="B2486" s="337"/>
      <c r="C2486" s="337"/>
      <c r="D2486" s="337"/>
      <c r="E2486" s="285"/>
      <c r="F2486" s="285"/>
      <c r="G2486" s="7" t="s">
        <v>153</v>
      </c>
      <c r="H2486" s="68">
        <f t="shared" ref="H2486" si="464">H2487/2</f>
        <v>38.5</v>
      </c>
      <c r="I2486" s="365"/>
      <c r="J2486" s="348"/>
    </row>
    <row r="2487" spans="1:10" x14ac:dyDescent="0.25">
      <c r="A2487" s="334"/>
      <c r="B2487" s="337"/>
      <c r="C2487" s="337"/>
      <c r="D2487" s="337"/>
      <c r="E2487" s="285"/>
      <c r="F2487" s="285"/>
      <c r="G2487" s="108" t="s">
        <v>40</v>
      </c>
      <c r="H2487" s="68">
        <v>77</v>
      </c>
      <c r="I2487" s="365"/>
      <c r="J2487" s="348"/>
    </row>
    <row r="2488" spans="1:10" x14ac:dyDescent="0.25">
      <c r="A2488" s="334"/>
      <c r="B2488" s="337"/>
      <c r="C2488" s="337"/>
      <c r="D2488" s="337"/>
      <c r="E2488" s="285"/>
      <c r="F2488" s="285"/>
      <c r="G2488" s="108" t="s">
        <v>39</v>
      </c>
      <c r="H2488" s="68">
        <f>H2487+30</f>
        <v>107</v>
      </c>
      <c r="I2488" s="365"/>
      <c r="J2488" s="348"/>
    </row>
    <row r="2489" spans="1:10" x14ac:dyDescent="0.25">
      <c r="A2489" s="334"/>
      <c r="B2489" s="337"/>
      <c r="C2489" s="337"/>
      <c r="D2489" s="337"/>
      <c r="E2489" s="370"/>
      <c r="F2489" s="370"/>
      <c r="G2489" s="111" t="s">
        <v>41</v>
      </c>
      <c r="H2489" s="69">
        <f t="shared" ref="H2489" si="465">H2487*0.95</f>
        <v>73.149999999999991</v>
      </c>
      <c r="I2489" s="365"/>
      <c r="J2489" s="348"/>
    </row>
    <row r="2490" spans="1:10" x14ac:dyDescent="0.25">
      <c r="A2490" s="334"/>
      <c r="B2490" s="337"/>
      <c r="C2490" s="337"/>
      <c r="D2490" s="337"/>
      <c r="E2490" s="295">
        <f>F2485+1</f>
        <v>43132</v>
      </c>
      <c r="F2490" s="295">
        <v>43190</v>
      </c>
      <c r="G2490" s="51" t="s">
        <v>154</v>
      </c>
      <c r="H2490" s="84">
        <v>0</v>
      </c>
      <c r="I2490" s="365"/>
      <c r="J2490" s="348"/>
    </row>
    <row r="2491" spans="1:10" x14ac:dyDescent="0.25">
      <c r="A2491" s="334"/>
      <c r="B2491" s="337"/>
      <c r="C2491" s="337"/>
      <c r="D2491" s="337"/>
      <c r="E2491" s="285"/>
      <c r="F2491" s="285"/>
      <c r="G2491" s="7" t="s">
        <v>153</v>
      </c>
      <c r="H2491" s="68">
        <f t="shared" ref="H2491" si="466">H2492/2</f>
        <v>40</v>
      </c>
      <c r="I2491" s="365"/>
      <c r="J2491" s="348"/>
    </row>
    <row r="2492" spans="1:10" x14ac:dyDescent="0.25">
      <c r="A2492" s="334"/>
      <c r="B2492" s="337"/>
      <c r="C2492" s="337"/>
      <c r="D2492" s="337"/>
      <c r="E2492" s="285"/>
      <c r="F2492" s="285"/>
      <c r="G2492" s="70" t="s">
        <v>40</v>
      </c>
      <c r="H2492" s="68">
        <v>80</v>
      </c>
      <c r="I2492" s="365"/>
      <c r="J2492" s="348"/>
    </row>
    <row r="2493" spans="1:10" x14ac:dyDescent="0.25">
      <c r="A2493" s="334"/>
      <c r="B2493" s="337"/>
      <c r="C2493" s="337"/>
      <c r="D2493" s="337"/>
      <c r="E2493" s="285"/>
      <c r="F2493" s="285"/>
      <c r="G2493" s="70" t="s">
        <v>39</v>
      </c>
      <c r="H2493" s="68">
        <f>H2492+30</f>
        <v>110</v>
      </c>
      <c r="I2493" s="365"/>
      <c r="J2493" s="348"/>
    </row>
    <row r="2494" spans="1:10" x14ac:dyDescent="0.25">
      <c r="A2494" s="334"/>
      <c r="B2494" s="337"/>
      <c r="C2494" s="337"/>
      <c r="D2494" s="337"/>
      <c r="E2494" s="370"/>
      <c r="F2494" s="370"/>
      <c r="G2494" s="74" t="s">
        <v>41</v>
      </c>
      <c r="H2494" s="69">
        <f t="shared" ref="H2494" si="467">H2492*0.95</f>
        <v>76</v>
      </c>
      <c r="I2494" s="365"/>
      <c r="J2494" s="348"/>
    </row>
    <row r="2495" spans="1:10" x14ac:dyDescent="0.25">
      <c r="A2495" s="334"/>
      <c r="B2495" s="337"/>
      <c r="C2495" s="337"/>
      <c r="D2495" s="337"/>
      <c r="E2495" s="295">
        <f>F2490+1</f>
        <v>43191</v>
      </c>
      <c r="F2495" s="295">
        <v>43220</v>
      </c>
      <c r="G2495" s="51" t="s">
        <v>154</v>
      </c>
      <c r="H2495" s="84">
        <v>0</v>
      </c>
      <c r="I2495" s="365"/>
      <c r="J2495" s="348"/>
    </row>
    <row r="2496" spans="1:10" x14ac:dyDescent="0.25">
      <c r="A2496" s="334"/>
      <c r="B2496" s="337"/>
      <c r="C2496" s="337"/>
      <c r="D2496" s="337"/>
      <c r="E2496" s="285"/>
      <c r="F2496" s="285"/>
      <c r="G2496" s="7" t="s">
        <v>153</v>
      </c>
      <c r="H2496" s="68">
        <f t="shared" ref="H2496" si="468">H2497/2</f>
        <v>37.5</v>
      </c>
      <c r="I2496" s="365"/>
      <c r="J2496" s="348"/>
    </row>
    <row r="2497" spans="1:10" x14ac:dyDescent="0.25">
      <c r="A2497" s="334"/>
      <c r="B2497" s="337"/>
      <c r="C2497" s="337"/>
      <c r="D2497" s="337"/>
      <c r="E2497" s="285"/>
      <c r="F2497" s="285"/>
      <c r="G2497" s="70" t="s">
        <v>40</v>
      </c>
      <c r="H2497" s="68">
        <v>75</v>
      </c>
      <c r="I2497" s="365"/>
      <c r="J2497" s="348"/>
    </row>
    <row r="2498" spans="1:10" x14ac:dyDescent="0.25">
      <c r="A2498" s="334"/>
      <c r="B2498" s="337"/>
      <c r="C2498" s="337"/>
      <c r="D2498" s="337"/>
      <c r="E2498" s="285"/>
      <c r="F2498" s="285"/>
      <c r="G2498" s="70" t="s">
        <v>39</v>
      </c>
      <c r="H2498" s="68">
        <f>H2497+30</f>
        <v>105</v>
      </c>
      <c r="I2498" s="365"/>
      <c r="J2498" s="348"/>
    </row>
    <row r="2499" spans="1:10" ht="15.75" thickBot="1" x14ac:dyDescent="0.3">
      <c r="A2499" s="334"/>
      <c r="B2499" s="337"/>
      <c r="C2499" s="337"/>
      <c r="D2499" s="436"/>
      <c r="E2499" s="370"/>
      <c r="F2499" s="370"/>
      <c r="G2499" s="74" t="s">
        <v>41</v>
      </c>
      <c r="H2499" s="69">
        <f t="shared" ref="H2499" si="469">H2497*0.95</f>
        <v>71.25</v>
      </c>
      <c r="I2499" s="443"/>
      <c r="J2499" s="348"/>
    </row>
    <row r="2500" spans="1:10" x14ac:dyDescent="0.25">
      <c r="A2500" s="334"/>
      <c r="B2500" s="337"/>
      <c r="C2500" s="337"/>
      <c r="D2500" s="337" t="s">
        <v>232</v>
      </c>
      <c r="E2500" s="298">
        <v>43040</v>
      </c>
      <c r="F2500" s="298">
        <v>43090</v>
      </c>
      <c r="G2500" s="51" t="s">
        <v>154</v>
      </c>
      <c r="H2500" s="84" t="e">
        <f>NA()</f>
        <v>#N/A</v>
      </c>
      <c r="I2500" s="446"/>
      <c r="J2500" s="348"/>
    </row>
    <row r="2501" spans="1:10" x14ac:dyDescent="0.25">
      <c r="A2501" s="334"/>
      <c r="B2501" s="337"/>
      <c r="C2501" s="337"/>
      <c r="D2501" s="337"/>
      <c r="E2501" s="285"/>
      <c r="F2501" s="285"/>
      <c r="G2501" s="7" t="s">
        <v>153</v>
      </c>
      <c r="H2501" s="68" t="e">
        <f>+NA()</f>
        <v>#N/A</v>
      </c>
      <c r="I2501" s="365"/>
      <c r="J2501" s="348"/>
    </row>
    <row r="2502" spans="1:10" x14ac:dyDescent="0.25">
      <c r="A2502" s="334"/>
      <c r="B2502" s="337"/>
      <c r="C2502" s="337"/>
      <c r="D2502" s="337"/>
      <c r="E2502" s="285"/>
      <c r="F2502" s="285"/>
      <c r="G2502" s="70" t="s">
        <v>40</v>
      </c>
      <c r="H2502" s="68">
        <v>83</v>
      </c>
      <c r="I2502" s="365"/>
      <c r="J2502" s="348"/>
    </row>
    <row r="2503" spans="1:10" x14ac:dyDescent="0.25">
      <c r="A2503" s="334"/>
      <c r="B2503" s="337"/>
      <c r="C2503" s="337"/>
      <c r="D2503" s="337"/>
      <c r="E2503" s="285"/>
      <c r="F2503" s="285"/>
      <c r="G2503" s="70" t="s">
        <v>39</v>
      </c>
      <c r="H2503" s="68">
        <f>H2502+50</f>
        <v>133</v>
      </c>
      <c r="I2503" s="365"/>
      <c r="J2503" s="348"/>
    </row>
    <row r="2504" spans="1:10" x14ac:dyDescent="0.25">
      <c r="A2504" s="334"/>
      <c r="B2504" s="337"/>
      <c r="C2504" s="337"/>
      <c r="D2504" s="337"/>
      <c r="E2504" s="370"/>
      <c r="F2504" s="370"/>
      <c r="G2504" s="74" t="s">
        <v>41</v>
      </c>
      <c r="H2504" s="69" t="e">
        <f>NA()</f>
        <v>#N/A</v>
      </c>
      <c r="I2504" s="365"/>
      <c r="J2504" s="348"/>
    </row>
    <row r="2505" spans="1:10" x14ac:dyDescent="0.25">
      <c r="A2505" s="334"/>
      <c r="B2505" s="337"/>
      <c r="C2505" s="337"/>
      <c r="D2505" s="337"/>
      <c r="E2505" s="295">
        <f>F2500+1</f>
        <v>43091</v>
      </c>
      <c r="F2505" s="295">
        <v>43103</v>
      </c>
      <c r="G2505" s="51" t="s">
        <v>154</v>
      </c>
      <c r="H2505" s="84" t="e">
        <f>NA()</f>
        <v>#N/A</v>
      </c>
      <c r="I2505" s="365"/>
      <c r="J2505" s="348"/>
    </row>
    <row r="2506" spans="1:10" x14ac:dyDescent="0.25">
      <c r="A2506" s="334"/>
      <c r="B2506" s="337"/>
      <c r="C2506" s="337"/>
      <c r="D2506" s="337"/>
      <c r="E2506" s="285"/>
      <c r="F2506" s="285"/>
      <c r="G2506" s="7" t="s">
        <v>153</v>
      </c>
      <c r="H2506" s="68" t="e">
        <f>+NA()</f>
        <v>#N/A</v>
      </c>
      <c r="I2506" s="365"/>
      <c r="J2506" s="348"/>
    </row>
    <row r="2507" spans="1:10" x14ac:dyDescent="0.25">
      <c r="A2507" s="334"/>
      <c r="B2507" s="337"/>
      <c r="C2507" s="337"/>
      <c r="D2507" s="337"/>
      <c r="E2507" s="285"/>
      <c r="F2507" s="285"/>
      <c r="G2507" s="108" t="s">
        <v>40</v>
      </c>
      <c r="H2507" s="68">
        <v>125</v>
      </c>
      <c r="I2507" s="365"/>
      <c r="J2507" s="348"/>
    </row>
    <row r="2508" spans="1:10" x14ac:dyDescent="0.25">
      <c r="A2508" s="334"/>
      <c r="B2508" s="337"/>
      <c r="C2508" s="337"/>
      <c r="D2508" s="337"/>
      <c r="E2508" s="285"/>
      <c r="F2508" s="285"/>
      <c r="G2508" s="108" t="s">
        <v>39</v>
      </c>
      <c r="H2508" s="68">
        <f>H2507+50</f>
        <v>175</v>
      </c>
      <c r="I2508" s="365"/>
      <c r="J2508" s="348"/>
    </row>
    <row r="2509" spans="1:10" x14ac:dyDescent="0.25">
      <c r="A2509" s="334"/>
      <c r="B2509" s="337"/>
      <c r="C2509" s="337"/>
      <c r="D2509" s="337"/>
      <c r="E2509" s="370"/>
      <c r="F2509" s="370"/>
      <c r="G2509" s="111" t="s">
        <v>41</v>
      </c>
      <c r="H2509" s="69" t="e">
        <f>NA()</f>
        <v>#N/A</v>
      </c>
      <c r="I2509" s="365"/>
      <c r="J2509" s="348"/>
    </row>
    <row r="2510" spans="1:10" x14ac:dyDescent="0.25">
      <c r="A2510" s="334"/>
      <c r="B2510" s="337"/>
      <c r="C2510" s="337"/>
      <c r="D2510" s="337"/>
      <c r="E2510" s="295">
        <f>F2505+1</f>
        <v>43104</v>
      </c>
      <c r="F2510" s="295">
        <v>43131</v>
      </c>
      <c r="G2510" s="51" t="s">
        <v>154</v>
      </c>
      <c r="H2510" s="84" t="e">
        <f>NA()</f>
        <v>#N/A</v>
      </c>
      <c r="I2510" s="365"/>
      <c r="J2510" s="348"/>
    </row>
    <row r="2511" spans="1:10" x14ac:dyDescent="0.25">
      <c r="A2511" s="334"/>
      <c r="B2511" s="337"/>
      <c r="C2511" s="337"/>
      <c r="D2511" s="337"/>
      <c r="E2511" s="285"/>
      <c r="F2511" s="285"/>
      <c r="G2511" s="7" t="s">
        <v>153</v>
      </c>
      <c r="H2511" s="68" t="e">
        <f>+NA()</f>
        <v>#N/A</v>
      </c>
      <c r="I2511" s="365"/>
      <c r="J2511" s="348"/>
    </row>
    <row r="2512" spans="1:10" x14ac:dyDescent="0.25">
      <c r="A2512" s="334"/>
      <c r="B2512" s="337"/>
      <c r="C2512" s="337"/>
      <c r="D2512" s="337"/>
      <c r="E2512" s="285"/>
      <c r="F2512" s="285"/>
      <c r="G2512" s="108" t="s">
        <v>40</v>
      </c>
      <c r="H2512" s="68">
        <v>92</v>
      </c>
      <c r="I2512" s="365"/>
      <c r="J2512" s="348"/>
    </row>
    <row r="2513" spans="1:10" x14ac:dyDescent="0.25">
      <c r="A2513" s="334"/>
      <c r="B2513" s="337"/>
      <c r="C2513" s="337"/>
      <c r="D2513" s="337"/>
      <c r="E2513" s="285"/>
      <c r="F2513" s="285"/>
      <c r="G2513" s="108" t="s">
        <v>39</v>
      </c>
      <c r="H2513" s="68">
        <f>H2512+50</f>
        <v>142</v>
      </c>
      <c r="I2513" s="365"/>
      <c r="J2513" s="348"/>
    </row>
    <row r="2514" spans="1:10" x14ac:dyDescent="0.25">
      <c r="A2514" s="334"/>
      <c r="B2514" s="337"/>
      <c r="C2514" s="337"/>
      <c r="D2514" s="337"/>
      <c r="E2514" s="370"/>
      <c r="F2514" s="370"/>
      <c r="G2514" s="111" t="s">
        <v>41</v>
      </c>
      <c r="H2514" s="69" t="e">
        <f>NA()</f>
        <v>#N/A</v>
      </c>
      <c r="I2514" s="365"/>
      <c r="J2514" s="348"/>
    </row>
    <row r="2515" spans="1:10" x14ac:dyDescent="0.25">
      <c r="A2515" s="334"/>
      <c r="B2515" s="337"/>
      <c r="C2515" s="337"/>
      <c r="D2515" s="337"/>
      <c r="E2515" s="295">
        <f>F2510+1</f>
        <v>43132</v>
      </c>
      <c r="F2515" s="295">
        <v>43190</v>
      </c>
      <c r="G2515" s="51" t="s">
        <v>154</v>
      </c>
      <c r="H2515" s="84" t="e">
        <f>NA()</f>
        <v>#N/A</v>
      </c>
      <c r="I2515" s="365"/>
      <c r="J2515" s="348"/>
    </row>
    <row r="2516" spans="1:10" x14ac:dyDescent="0.25">
      <c r="A2516" s="334"/>
      <c r="B2516" s="337"/>
      <c r="C2516" s="337"/>
      <c r="D2516" s="337"/>
      <c r="E2516" s="285"/>
      <c r="F2516" s="285"/>
      <c r="G2516" s="7" t="s">
        <v>153</v>
      </c>
      <c r="H2516" s="68" t="e">
        <f>+NA()</f>
        <v>#N/A</v>
      </c>
      <c r="I2516" s="365"/>
      <c r="J2516" s="348"/>
    </row>
    <row r="2517" spans="1:10" x14ac:dyDescent="0.25">
      <c r="A2517" s="334"/>
      <c r="B2517" s="337"/>
      <c r="C2517" s="337"/>
      <c r="D2517" s="337"/>
      <c r="E2517" s="285"/>
      <c r="F2517" s="285"/>
      <c r="G2517" s="70" t="s">
        <v>40</v>
      </c>
      <c r="H2517" s="68">
        <v>95</v>
      </c>
      <c r="I2517" s="365"/>
      <c r="J2517" s="348"/>
    </row>
    <row r="2518" spans="1:10" x14ac:dyDescent="0.25">
      <c r="A2518" s="334"/>
      <c r="B2518" s="337"/>
      <c r="C2518" s="337"/>
      <c r="D2518" s="337"/>
      <c r="E2518" s="285"/>
      <c r="F2518" s="285"/>
      <c r="G2518" s="70" t="s">
        <v>39</v>
      </c>
      <c r="H2518" s="68">
        <f>H2517+50</f>
        <v>145</v>
      </c>
      <c r="I2518" s="365"/>
      <c r="J2518" s="348"/>
    </row>
    <row r="2519" spans="1:10" x14ac:dyDescent="0.25">
      <c r="A2519" s="334"/>
      <c r="B2519" s="337"/>
      <c r="C2519" s="337"/>
      <c r="D2519" s="337"/>
      <c r="E2519" s="370"/>
      <c r="F2519" s="370"/>
      <c r="G2519" s="74" t="s">
        <v>41</v>
      </c>
      <c r="H2519" s="69" t="e">
        <f>NA()</f>
        <v>#N/A</v>
      </c>
      <c r="I2519" s="365"/>
      <c r="J2519" s="348"/>
    </row>
    <row r="2520" spans="1:10" x14ac:dyDescent="0.25">
      <c r="A2520" s="334"/>
      <c r="B2520" s="337"/>
      <c r="C2520" s="337"/>
      <c r="D2520" s="337"/>
      <c r="E2520" s="295">
        <f>F2515+1</f>
        <v>43191</v>
      </c>
      <c r="F2520" s="295">
        <v>43220</v>
      </c>
      <c r="G2520" s="51" t="s">
        <v>154</v>
      </c>
      <c r="H2520" s="84" t="e">
        <f>NA()</f>
        <v>#N/A</v>
      </c>
      <c r="I2520" s="365"/>
      <c r="J2520" s="348"/>
    </row>
    <row r="2521" spans="1:10" x14ac:dyDescent="0.25">
      <c r="A2521" s="334"/>
      <c r="B2521" s="337"/>
      <c r="C2521" s="337"/>
      <c r="D2521" s="337"/>
      <c r="E2521" s="285"/>
      <c r="F2521" s="285"/>
      <c r="G2521" s="7" t="s">
        <v>153</v>
      </c>
      <c r="H2521" s="68" t="e">
        <f>+NA()</f>
        <v>#N/A</v>
      </c>
      <c r="I2521" s="365"/>
      <c r="J2521" s="348"/>
    </row>
    <row r="2522" spans="1:10" x14ac:dyDescent="0.25">
      <c r="A2522" s="334"/>
      <c r="B2522" s="337"/>
      <c r="C2522" s="337"/>
      <c r="D2522" s="337"/>
      <c r="E2522" s="285"/>
      <c r="F2522" s="285"/>
      <c r="G2522" s="70" t="s">
        <v>40</v>
      </c>
      <c r="H2522" s="68">
        <v>90</v>
      </c>
      <c r="I2522" s="365"/>
      <c r="J2522" s="348"/>
    </row>
    <row r="2523" spans="1:10" x14ac:dyDescent="0.25">
      <c r="A2523" s="334"/>
      <c r="B2523" s="337"/>
      <c r="C2523" s="337"/>
      <c r="D2523" s="337"/>
      <c r="E2523" s="285"/>
      <c r="F2523" s="285"/>
      <c r="G2523" s="70" t="s">
        <v>39</v>
      </c>
      <c r="H2523" s="68">
        <f>H2522+50</f>
        <v>140</v>
      </c>
      <c r="I2523" s="365"/>
      <c r="J2523" s="348"/>
    </row>
    <row r="2524" spans="1:10" ht="15.75" thickBot="1" x14ac:dyDescent="0.3">
      <c r="A2524" s="334"/>
      <c r="B2524" s="337"/>
      <c r="C2524" s="337"/>
      <c r="D2524" s="436"/>
      <c r="E2524" s="370"/>
      <c r="F2524" s="370"/>
      <c r="G2524" s="74" t="s">
        <v>41</v>
      </c>
      <c r="H2524" s="69" t="e">
        <f>NA()</f>
        <v>#N/A</v>
      </c>
      <c r="I2524" s="443"/>
      <c r="J2524" s="348"/>
    </row>
    <row r="2525" spans="1:10" ht="15" customHeight="1" x14ac:dyDescent="0.25">
      <c r="A2525" s="334"/>
      <c r="B2525" s="337"/>
      <c r="C2525" s="337"/>
      <c r="D2525" s="337" t="s">
        <v>43</v>
      </c>
      <c r="E2525" s="298">
        <v>43040</v>
      </c>
      <c r="F2525" s="298">
        <v>43090</v>
      </c>
      <c r="G2525" s="51" t="s">
        <v>154</v>
      </c>
      <c r="H2525" s="84">
        <v>0</v>
      </c>
      <c r="I2525" s="392" t="s">
        <v>262</v>
      </c>
      <c r="J2525" s="348"/>
    </row>
    <row r="2526" spans="1:10" x14ac:dyDescent="0.25">
      <c r="A2526" s="334"/>
      <c r="B2526" s="337"/>
      <c r="C2526" s="337"/>
      <c r="D2526" s="337"/>
      <c r="E2526" s="285"/>
      <c r="F2526" s="285"/>
      <c r="G2526" s="7" t="s">
        <v>153</v>
      </c>
      <c r="H2526" s="68">
        <f>H2527/2</f>
        <v>39</v>
      </c>
      <c r="I2526" s="365"/>
      <c r="J2526" s="348"/>
    </row>
    <row r="2527" spans="1:10" x14ac:dyDescent="0.25">
      <c r="A2527" s="334"/>
      <c r="B2527" s="337"/>
      <c r="C2527" s="337"/>
      <c r="D2527" s="337"/>
      <c r="E2527" s="285"/>
      <c r="F2527" s="285"/>
      <c r="G2527" s="70" t="s">
        <v>40</v>
      </c>
      <c r="H2527" s="68">
        <v>78</v>
      </c>
      <c r="I2527" s="365"/>
      <c r="J2527" s="348"/>
    </row>
    <row r="2528" spans="1:10" x14ac:dyDescent="0.25">
      <c r="A2528" s="334"/>
      <c r="B2528" s="337"/>
      <c r="C2528" s="337"/>
      <c r="D2528" s="337"/>
      <c r="E2528" s="285"/>
      <c r="F2528" s="285"/>
      <c r="G2528" s="70" t="s">
        <v>39</v>
      </c>
      <c r="H2528" s="68">
        <f>H2527+40</f>
        <v>118</v>
      </c>
      <c r="I2528" s="365"/>
      <c r="J2528" s="348"/>
    </row>
    <row r="2529" spans="1:10" x14ac:dyDescent="0.25">
      <c r="A2529" s="334"/>
      <c r="B2529" s="337"/>
      <c r="C2529" s="337"/>
      <c r="D2529" s="337"/>
      <c r="E2529" s="370"/>
      <c r="F2529" s="370"/>
      <c r="G2529" s="74" t="s">
        <v>41</v>
      </c>
      <c r="H2529" s="69">
        <f>H2527*0.95</f>
        <v>74.099999999999994</v>
      </c>
      <c r="I2529" s="365"/>
      <c r="J2529" s="348"/>
    </row>
    <row r="2530" spans="1:10" x14ac:dyDescent="0.25">
      <c r="A2530" s="334"/>
      <c r="B2530" s="337"/>
      <c r="C2530" s="337"/>
      <c r="D2530" s="337"/>
      <c r="E2530" s="295">
        <f>F2525+1</f>
        <v>43091</v>
      </c>
      <c r="F2530" s="295">
        <v>43103</v>
      </c>
      <c r="G2530" s="51" t="s">
        <v>154</v>
      </c>
      <c r="H2530" s="84">
        <v>0</v>
      </c>
      <c r="I2530" s="365"/>
      <c r="J2530" s="348"/>
    </row>
    <row r="2531" spans="1:10" x14ac:dyDescent="0.25">
      <c r="A2531" s="334"/>
      <c r="B2531" s="337"/>
      <c r="C2531" s="337"/>
      <c r="D2531" s="337"/>
      <c r="E2531" s="285"/>
      <c r="F2531" s="285"/>
      <c r="G2531" s="7" t="s">
        <v>153</v>
      </c>
      <c r="H2531" s="68">
        <f t="shared" ref="H2531" si="470">H2532/2</f>
        <v>60</v>
      </c>
      <c r="I2531" s="365"/>
      <c r="J2531" s="348"/>
    </row>
    <row r="2532" spans="1:10" x14ac:dyDescent="0.25">
      <c r="A2532" s="334"/>
      <c r="B2532" s="337"/>
      <c r="C2532" s="337"/>
      <c r="D2532" s="337"/>
      <c r="E2532" s="285"/>
      <c r="F2532" s="285"/>
      <c r="G2532" s="108" t="s">
        <v>40</v>
      </c>
      <c r="H2532" s="68">
        <v>120</v>
      </c>
      <c r="I2532" s="365"/>
      <c r="J2532" s="348"/>
    </row>
    <row r="2533" spans="1:10" x14ac:dyDescent="0.25">
      <c r="A2533" s="334"/>
      <c r="B2533" s="337"/>
      <c r="C2533" s="337"/>
      <c r="D2533" s="337"/>
      <c r="E2533" s="285"/>
      <c r="F2533" s="285"/>
      <c r="G2533" s="108" t="s">
        <v>39</v>
      </c>
      <c r="H2533" s="68">
        <f>H2532+40</f>
        <v>160</v>
      </c>
      <c r="I2533" s="365"/>
      <c r="J2533" s="348"/>
    </row>
    <row r="2534" spans="1:10" x14ac:dyDescent="0.25">
      <c r="A2534" s="334"/>
      <c r="B2534" s="337"/>
      <c r="C2534" s="337"/>
      <c r="D2534" s="337"/>
      <c r="E2534" s="370"/>
      <c r="F2534" s="370"/>
      <c r="G2534" s="111" t="s">
        <v>41</v>
      </c>
      <c r="H2534" s="69">
        <f t="shared" ref="H2534" si="471">H2532*0.95</f>
        <v>114</v>
      </c>
      <c r="I2534" s="365"/>
      <c r="J2534" s="348"/>
    </row>
    <row r="2535" spans="1:10" x14ac:dyDescent="0.25">
      <c r="A2535" s="334"/>
      <c r="B2535" s="337"/>
      <c r="C2535" s="337"/>
      <c r="D2535" s="337"/>
      <c r="E2535" s="295">
        <f>F2530+1</f>
        <v>43104</v>
      </c>
      <c r="F2535" s="295">
        <v>43131</v>
      </c>
      <c r="G2535" s="51" t="s">
        <v>154</v>
      </c>
      <c r="H2535" s="84">
        <v>0</v>
      </c>
      <c r="I2535" s="365"/>
      <c r="J2535" s="348"/>
    </row>
    <row r="2536" spans="1:10" x14ac:dyDescent="0.25">
      <c r="A2536" s="334"/>
      <c r="B2536" s="337"/>
      <c r="C2536" s="337"/>
      <c r="D2536" s="337"/>
      <c r="E2536" s="285"/>
      <c r="F2536" s="285"/>
      <c r="G2536" s="7" t="s">
        <v>153</v>
      </c>
      <c r="H2536" s="68">
        <f t="shared" ref="H2536" si="472">H2537/2</f>
        <v>43.5</v>
      </c>
      <c r="I2536" s="365"/>
      <c r="J2536" s="348"/>
    </row>
    <row r="2537" spans="1:10" x14ac:dyDescent="0.25">
      <c r="A2537" s="334"/>
      <c r="B2537" s="337"/>
      <c r="C2537" s="337"/>
      <c r="D2537" s="337"/>
      <c r="E2537" s="285"/>
      <c r="F2537" s="285"/>
      <c r="G2537" s="108" t="s">
        <v>40</v>
      </c>
      <c r="H2537" s="68">
        <v>87</v>
      </c>
      <c r="I2537" s="365"/>
      <c r="J2537" s="348"/>
    </row>
    <row r="2538" spans="1:10" x14ac:dyDescent="0.25">
      <c r="A2538" s="334"/>
      <c r="B2538" s="337"/>
      <c r="C2538" s="337"/>
      <c r="D2538" s="337"/>
      <c r="E2538" s="285"/>
      <c r="F2538" s="285"/>
      <c r="G2538" s="108" t="s">
        <v>39</v>
      </c>
      <c r="H2538" s="68">
        <f>H2537+40</f>
        <v>127</v>
      </c>
      <c r="I2538" s="365"/>
      <c r="J2538" s="348"/>
    </row>
    <row r="2539" spans="1:10" x14ac:dyDescent="0.25">
      <c r="A2539" s="334"/>
      <c r="B2539" s="337"/>
      <c r="C2539" s="337"/>
      <c r="D2539" s="337"/>
      <c r="E2539" s="370"/>
      <c r="F2539" s="370"/>
      <c r="G2539" s="111" t="s">
        <v>41</v>
      </c>
      <c r="H2539" s="69">
        <f t="shared" ref="H2539" si="473">H2537*0.95</f>
        <v>82.649999999999991</v>
      </c>
      <c r="I2539" s="365"/>
      <c r="J2539" s="348"/>
    </row>
    <row r="2540" spans="1:10" x14ac:dyDescent="0.25">
      <c r="A2540" s="334"/>
      <c r="B2540" s="337"/>
      <c r="C2540" s="337"/>
      <c r="D2540" s="337"/>
      <c r="E2540" s="295">
        <f>F2535+1</f>
        <v>43132</v>
      </c>
      <c r="F2540" s="295">
        <v>43190</v>
      </c>
      <c r="G2540" s="51" t="s">
        <v>154</v>
      </c>
      <c r="H2540" s="84">
        <v>0</v>
      </c>
      <c r="I2540" s="365"/>
      <c r="J2540" s="348"/>
    </row>
    <row r="2541" spans="1:10" x14ac:dyDescent="0.25">
      <c r="A2541" s="334"/>
      <c r="B2541" s="337"/>
      <c r="C2541" s="337"/>
      <c r="D2541" s="337"/>
      <c r="E2541" s="285"/>
      <c r="F2541" s="285"/>
      <c r="G2541" s="7" t="s">
        <v>153</v>
      </c>
      <c r="H2541" s="68">
        <f t="shared" ref="H2541" si="474">H2542/2</f>
        <v>45</v>
      </c>
      <c r="I2541" s="365"/>
      <c r="J2541" s="348"/>
    </row>
    <row r="2542" spans="1:10" x14ac:dyDescent="0.25">
      <c r="A2542" s="334"/>
      <c r="B2542" s="337"/>
      <c r="C2542" s="337"/>
      <c r="D2542" s="337"/>
      <c r="E2542" s="285"/>
      <c r="F2542" s="285"/>
      <c r="G2542" s="70" t="s">
        <v>40</v>
      </c>
      <c r="H2542" s="68">
        <v>90</v>
      </c>
      <c r="I2542" s="365"/>
      <c r="J2542" s="348"/>
    </row>
    <row r="2543" spans="1:10" x14ac:dyDescent="0.25">
      <c r="A2543" s="334"/>
      <c r="B2543" s="337"/>
      <c r="C2543" s="337"/>
      <c r="D2543" s="337"/>
      <c r="E2543" s="285"/>
      <c r="F2543" s="285"/>
      <c r="G2543" s="70" t="s">
        <v>39</v>
      </c>
      <c r="H2543" s="68">
        <f>H2542+40</f>
        <v>130</v>
      </c>
      <c r="I2543" s="365"/>
      <c r="J2543" s="348"/>
    </row>
    <row r="2544" spans="1:10" x14ac:dyDescent="0.25">
      <c r="A2544" s="334"/>
      <c r="B2544" s="337"/>
      <c r="C2544" s="337"/>
      <c r="D2544" s="337"/>
      <c r="E2544" s="370"/>
      <c r="F2544" s="370"/>
      <c r="G2544" s="74" t="s">
        <v>41</v>
      </c>
      <c r="H2544" s="69">
        <f t="shared" ref="H2544" si="475">H2542*0.95</f>
        <v>85.5</v>
      </c>
      <c r="I2544" s="365"/>
      <c r="J2544" s="348"/>
    </row>
    <row r="2545" spans="1:10" x14ac:dyDescent="0.25">
      <c r="A2545" s="334"/>
      <c r="B2545" s="337"/>
      <c r="C2545" s="337"/>
      <c r="D2545" s="337"/>
      <c r="E2545" s="295">
        <f>F2540+1</f>
        <v>43191</v>
      </c>
      <c r="F2545" s="295">
        <v>43220</v>
      </c>
      <c r="G2545" s="51" t="s">
        <v>154</v>
      </c>
      <c r="H2545" s="84">
        <v>0</v>
      </c>
      <c r="I2545" s="365"/>
      <c r="J2545" s="348"/>
    </row>
    <row r="2546" spans="1:10" x14ac:dyDescent="0.25">
      <c r="A2546" s="334"/>
      <c r="B2546" s="337"/>
      <c r="C2546" s="337"/>
      <c r="D2546" s="337"/>
      <c r="E2546" s="285"/>
      <c r="F2546" s="285"/>
      <c r="G2546" s="7" t="s">
        <v>153</v>
      </c>
      <c r="H2546" s="68">
        <f t="shared" ref="H2546" si="476">H2547/2</f>
        <v>42.5</v>
      </c>
      <c r="I2546" s="365"/>
      <c r="J2546" s="348"/>
    </row>
    <row r="2547" spans="1:10" x14ac:dyDescent="0.25">
      <c r="A2547" s="334"/>
      <c r="B2547" s="337"/>
      <c r="C2547" s="337"/>
      <c r="D2547" s="337"/>
      <c r="E2547" s="285"/>
      <c r="F2547" s="285"/>
      <c r="G2547" s="70" t="s">
        <v>40</v>
      </c>
      <c r="H2547" s="68">
        <v>85</v>
      </c>
      <c r="I2547" s="365"/>
      <c r="J2547" s="348"/>
    </row>
    <row r="2548" spans="1:10" x14ac:dyDescent="0.25">
      <c r="A2548" s="334"/>
      <c r="B2548" s="337"/>
      <c r="C2548" s="337"/>
      <c r="D2548" s="337"/>
      <c r="E2548" s="285"/>
      <c r="F2548" s="285"/>
      <c r="G2548" s="70" t="s">
        <v>39</v>
      </c>
      <c r="H2548" s="68">
        <f>H2547+40</f>
        <v>125</v>
      </c>
      <c r="I2548" s="365"/>
      <c r="J2548" s="348"/>
    </row>
    <row r="2549" spans="1:10" ht="15.75" thickBot="1" x14ac:dyDescent="0.3">
      <c r="A2549" s="334"/>
      <c r="B2549" s="337"/>
      <c r="C2549" s="337"/>
      <c r="D2549" s="436"/>
      <c r="E2549" s="370"/>
      <c r="F2549" s="370"/>
      <c r="G2549" s="74" t="s">
        <v>41</v>
      </c>
      <c r="H2549" s="69">
        <f t="shared" ref="H2549" si="477">H2547*0.95</f>
        <v>80.75</v>
      </c>
      <c r="I2549" s="443"/>
      <c r="J2549" s="348"/>
    </row>
    <row r="2550" spans="1:10" ht="15" customHeight="1" x14ac:dyDescent="0.25">
      <c r="A2550" s="334"/>
      <c r="B2550" s="337"/>
      <c r="C2550" s="337"/>
      <c r="D2550" s="337" t="s">
        <v>159</v>
      </c>
      <c r="E2550" s="298">
        <v>43040</v>
      </c>
      <c r="F2550" s="298">
        <v>43090</v>
      </c>
      <c r="G2550" s="51" t="s">
        <v>154</v>
      </c>
      <c r="H2550" s="84">
        <v>0</v>
      </c>
      <c r="I2550" s="392" t="s">
        <v>262</v>
      </c>
      <c r="J2550" s="348"/>
    </row>
    <row r="2551" spans="1:10" x14ac:dyDescent="0.25">
      <c r="A2551" s="334"/>
      <c r="B2551" s="337"/>
      <c r="C2551" s="337"/>
      <c r="D2551" s="337"/>
      <c r="E2551" s="285"/>
      <c r="F2551" s="285"/>
      <c r="G2551" s="7" t="s">
        <v>153</v>
      </c>
      <c r="H2551" s="68">
        <f>H2552/2</f>
        <v>49</v>
      </c>
      <c r="I2551" s="365"/>
      <c r="J2551" s="348"/>
    </row>
    <row r="2552" spans="1:10" x14ac:dyDescent="0.25">
      <c r="A2552" s="334"/>
      <c r="B2552" s="337"/>
      <c r="C2552" s="337"/>
      <c r="D2552" s="337"/>
      <c r="E2552" s="285"/>
      <c r="F2552" s="285"/>
      <c r="G2552" s="70" t="s">
        <v>40</v>
      </c>
      <c r="H2552" s="68">
        <v>98</v>
      </c>
      <c r="I2552" s="365"/>
      <c r="J2552" s="348"/>
    </row>
    <row r="2553" spans="1:10" x14ac:dyDescent="0.25">
      <c r="A2553" s="334"/>
      <c r="B2553" s="337"/>
      <c r="C2553" s="337"/>
      <c r="D2553" s="337"/>
      <c r="E2553" s="285"/>
      <c r="F2553" s="285"/>
      <c r="G2553" s="70" t="s">
        <v>39</v>
      </c>
      <c r="H2553" s="68">
        <f>H2552+50</f>
        <v>148</v>
      </c>
      <c r="I2553" s="365"/>
      <c r="J2553" s="348"/>
    </row>
    <row r="2554" spans="1:10" x14ac:dyDescent="0.25">
      <c r="A2554" s="334"/>
      <c r="B2554" s="337"/>
      <c r="C2554" s="337"/>
      <c r="D2554" s="337"/>
      <c r="E2554" s="370"/>
      <c r="F2554" s="370"/>
      <c r="G2554" s="74" t="s">
        <v>41</v>
      </c>
      <c r="H2554" s="69">
        <f>H2552*0.95</f>
        <v>93.1</v>
      </c>
      <c r="I2554" s="365"/>
      <c r="J2554" s="348"/>
    </row>
    <row r="2555" spans="1:10" x14ac:dyDescent="0.25">
      <c r="A2555" s="334"/>
      <c r="B2555" s="337"/>
      <c r="C2555" s="337"/>
      <c r="D2555" s="337"/>
      <c r="E2555" s="295">
        <f>F2550+1</f>
        <v>43091</v>
      </c>
      <c r="F2555" s="295">
        <v>43103</v>
      </c>
      <c r="G2555" s="51" t="s">
        <v>154</v>
      </c>
      <c r="H2555" s="84">
        <v>0</v>
      </c>
      <c r="I2555" s="365"/>
      <c r="J2555" s="348"/>
    </row>
    <row r="2556" spans="1:10" x14ac:dyDescent="0.25">
      <c r="A2556" s="334"/>
      <c r="B2556" s="337"/>
      <c r="C2556" s="337"/>
      <c r="D2556" s="337"/>
      <c r="E2556" s="285"/>
      <c r="F2556" s="285"/>
      <c r="G2556" s="7" t="s">
        <v>153</v>
      </c>
      <c r="H2556" s="68">
        <f t="shared" ref="H2556" si="478">H2557/2</f>
        <v>70</v>
      </c>
      <c r="I2556" s="365"/>
      <c r="J2556" s="348"/>
    </row>
    <row r="2557" spans="1:10" x14ac:dyDescent="0.25">
      <c r="A2557" s="334"/>
      <c r="B2557" s="337"/>
      <c r="C2557" s="337"/>
      <c r="D2557" s="337"/>
      <c r="E2557" s="285"/>
      <c r="F2557" s="285"/>
      <c r="G2557" s="108" t="s">
        <v>40</v>
      </c>
      <c r="H2557" s="68">
        <v>140</v>
      </c>
      <c r="I2557" s="365"/>
      <c r="J2557" s="348"/>
    </row>
    <row r="2558" spans="1:10" x14ac:dyDescent="0.25">
      <c r="A2558" s="334"/>
      <c r="B2558" s="337"/>
      <c r="C2558" s="337"/>
      <c r="D2558" s="337"/>
      <c r="E2558" s="285"/>
      <c r="F2558" s="285"/>
      <c r="G2558" s="108" t="s">
        <v>39</v>
      </c>
      <c r="H2558" s="68">
        <f>H2557+50</f>
        <v>190</v>
      </c>
      <c r="I2558" s="365"/>
      <c r="J2558" s="348"/>
    </row>
    <row r="2559" spans="1:10" x14ac:dyDescent="0.25">
      <c r="A2559" s="334"/>
      <c r="B2559" s="337"/>
      <c r="C2559" s="337"/>
      <c r="D2559" s="337"/>
      <c r="E2559" s="370"/>
      <c r="F2559" s="370"/>
      <c r="G2559" s="111" t="s">
        <v>41</v>
      </c>
      <c r="H2559" s="69">
        <f t="shared" ref="H2559" si="479">H2557*0.95</f>
        <v>133</v>
      </c>
      <c r="I2559" s="365"/>
      <c r="J2559" s="348"/>
    </row>
    <row r="2560" spans="1:10" x14ac:dyDescent="0.25">
      <c r="A2560" s="334"/>
      <c r="B2560" s="337"/>
      <c r="C2560" s="337"/>
      <c r="D2560" s="337"/>
      <c r="E2560" s="295">
        <f>F2555+1</f>
        <v>43104</v>
      </c>
      <c r="F2560" s="295">
        <v>43131</v>
      </c>
      <c r="G2560" s="51" t="s">
        <v>154</v>
      </c>
      <c r="H2560" s="84">
        <v>0</v>
      </c>
      <c r="I2560" s="365"/>
      <c r="J2560" s="348"/>
    </row>
    <row r="2561" spans="1:10" x14ac:dyDescent="0.25">
      <c r="A2561" s="334"/>
      <c r="B2561" s="337"/>
      <c r="C2561" s="337"/>
      <c r="D2561" s="337"/>
      <c r="E2561" s="285"/>
      <c r="F2561" s="285"/>
      <c r="G2561" s="7" t="s">
        <v>153</v>
      </c>
      <c r="H2561" s="68">
        <f t="shared" ref="H2561" si="480">H2562/2</f>
        <v>53.5</v>
      </c>
      <c r="I2561" s="365"/>
      <c r="J2561" s="348"/>
    </row>
    <row r="2562" spans="1:10" x14ac:dyDescent="0.25">
      <c r="A2562" s="334"/>
      <c r="B2562" s="337"/>
      <c r="C2562" s="337"/>
      <c r="D2562" s="337"/>
      <c r="E2562" s="285"/>
      <c r="F2562" s="285"/>
      <c r="G2562" s="108" t="s">
        <v>40</v>
      </c>
      <c r="H2562" s="68">
        <v>107</v>
      </c>
      <c r="I2562" s="365"/>
      <c r="J2562" s="348"/>
    </row>
    <row r="2563" spans="1:10" x14ac:dyDescent="0.25">
      <c r="A2563" s="334"/>
      <c r="B2563" s="337"/>
      <c r="C2563" s="337"/>
      <c r="D2563" s="337"/>
      <c r="E2563" s="285"/>
      <c r="F2563" s="285"/>
      <c r="G2563" s="108" t="s">
        <v>39</v>
      </c>
      <c r="H2563" s="68">
        <f>H2562+50</f>
        <v>157</v>
      </c>
      <c r="I2563" s="365"/>
      <c r="J2563" s="348"/>
    </row>
    <row r="2564" spans="1:10" x14ac:dyDescent="0.25">
      <c r="A2564" s="334"/>
      <c r="B2564" s="337"/>
      <c r="C2564" s="337"/>
      <c r="D2564" s="337"/>
      <c r="E2564" s="370"/>
      <c r="F2564" s="370"/>
      <c r="G2564" s="111" t="s">
        <v>41</v>
      </c>
      <c r="H2564" s="69">
        <f t="shared" ref="H2564" si="481">H2562*0.95</f>
        <v>101.64999999999999</v>
      </c>
      <c r="I2564" s="365"/>
      <c r="J2564" s="348"/>
    </row>
    <row r="2565" spans="1:10" x14ac:dyDescent="0.25">
      <c r="A2565" s="334"/>
      <c r="B2565" s="337"/>
      <c r="C2565" s="337"/>
      <c r="D2565" s="337"/>
      <c r="E2565" s="295">
        <f>F2560+1</f>
        <v>43132</v>
      </c>
      <c r="F2565" s="295">
        <v>43190</v>
      </c>
      <c r="G2565" s="51" t="s">
        <v>154</v>
      </c>
      <c r="H2565" s="84">
        <v>0</v>
      </c>
      <c r="I2565" s="365"/>
      <c r="J2565" s="348"/>
    </row>
    <row r="2566" spans="1:10" x14ac:dyDescent="0.25">
      <c r="A2566" s="334"/>
      <c r="B2566" s="337"/>
      <c r="C2566" s="337"/>
      <c r="D2566" s="337"/>
      <c r="E2566" s="285"/>
      <c r="F2566" s="285"/>
      <c r="G2566" s="7" t="s">
        <v>153</v>
      </c>
      <c r="H2566" s="68">
        <f t="shared" ref="H2566" si="482">H2567/2</f>
        <v>55</v>
      </c>
      <c r="I2566" s="365"/>
      <c r="J2566" s="348"/>
    </row>
    <row r="2567" spans="1:10" x14ac:dyDescent="0.25">
      <c r="A2567" s="334"/>
      <c r="B2567" s="337"/>
      <c r="C2567" s="337"/>
      <c r="D2567" s="337"/>
      <c r="E2567" s="285"/>
      <c r="F2567" s="285"/>
      <c r="G2567" s="70" t="s">
        <v>40</v>
      </c>
      <c r="H2567" s="68">
        <v>110</v>
      </c>
      <c r="I2567" s="365"/>
      <c r="J2567" s="348"/>
    </row>
    <row r="2568" spans="1:10" x14ac:dyDescent="0.25">
      <c r="A2568" s="334"/>
      <c r="B2568" s="337"/>
      <c r="C2568" s="337"/>
      <c r="D2568" s="337"/>
      <c r="E2568" s="285"/>
      <c r="F2568" s="285"/>
      <c r="G2568" s="70" t="s">
        <v>39</v>
      </c>
      <c r="H2568" s="68">
        <f>H2567+50</f>
        <v>160</v>
      </c>
      <c r="I2568" s="365"/>
      <c r="J2568" s="348"/>
    </row>
    <row r="2569" spans="1:10" x14ac:dyDescent="0.25">
      <c r="A2569" s="334"/>
      <c r="B2569" s="337"/>
      <c r="C2569" s="337"/>
      <c r="D2569" s="337"/>
      <c r="E2569" s="370"/>
      <c r="F2569" s="370"/>
      <c r="G2569" s="74" t="s">
        <v>41</v>
      </c>
      <c r="H2569" s="69">
        <f t="shared" ref="H2569" si="483">H2567*0.95</f>
        <v>104.5</v>
      </c>
      <c r="I2569" s="365"/>
      <c r="J2569" s="348"/>
    </row>
    <row r="2570" spans="1:10" x14ac:dyDescent="0.25">
      <c r="A2570" s="334"/>
      <c r="B2570" s="337"/>
      <c r="C2570" s="337"/>
      <c r="D2570" s="337"/>
      <c r="E2570" s="295">
        <f>F2565+1</f>
        <v>43191</v>
      </c>
      <c r="F2570" s="295">
        <v>43220</v>
      </c>
      <c r="G2570" s="51" t="s">
        <v>154</v>
      </c>
      <c r="H2570" s="84">
        <v>4</v>
      </c>
      <c r="I2570" s="365"/>
      <c r="J2570" s="348"/>
    </row>
    <row r="2571" spans="1:10" x14ac:dyDescent="0.25">
      <c r="A2571" s="334"/>
      <c r="B2571" s="337"/>
      <c r="C2571" s="337"/>
      <c r="D2571" s="337"/>
      <c r="E2571" s="285"/>
      <c r="F2571" s="285"/>
      <c r="G2571" s="7" t="s">
        <v>153</v>
      </c>
      <c r="H2571" s="68">
        <f t="shared" ref="H2571" si="484">H2572/2</f>
        <v>52.5</v>
      </c>
      <c r="I2571" s="365"/>
      <c r="J2571" s="348"/>
    </row>
    <row r="2572" spans="1:10" x14ac:dyDescent="0.25">
      <c r="A2572" s="334"/>
      <c r="B2572" s="337"/>
      <c r="C2572" s="337"/>
      <c r="D2572" s="337"/>
      <c r="E2572" s="285"/>
      <c r="F2572" s="285"/>
      <c r="G2572" s="70" t="s">
        <v>40</v>
      </c>
      <c r="H2572" s="68">
        <v>105</v>
      </c>
      <c r="I2572" s="365"/>
      <c r="J2572" s="348"/>
    </row>
    <row r="2573" spans="1:10" x14ac:dyDescent="0.25">
      <c r="A2573" s="334"/>
      <c r="B2573" s="337"/>
      <c r="C2573" s="337"/>
      <c r="D2573" s="337"/>
      <c r="E2573" s="285"/>
      <c r="F2573" s="285"/>
      <c r="G2573" s="70" t="s">
        <v>39</v>
      </c>
      <c r="H2573" s="68">
        <f>H2572+50</f>
        <v>155</v>
      </c>
      <c r="I2573" s="365"/>
      <c r="J2573" s="348"/>
    </row>
    <row r="2574" spans="1:10" ht="15.75" thickBot="1" x14ac:dyDescent="0.3">
      <c r="A2574" s="334"/>
      <c r="B2574" s="337"/>
      <c r="C2574" s="337"/>
      <c r="D2574" s="436"/>
      <c r="E2574" s="370"/>
      <c r="F2574" s="370"/>
      <c r="G2574" s="74" t="s">
        <v>41</v>
      </c>
      <c r="H2574" s="69">
        <f t="shared" ref="H2574" si="485">H2572*0.95</f>
        <v>99.75</v>
      </c>
      <c r="I2574" s="443"/>
      <c r="J2574" s="348"/>
    </row>
    <row r="2575" spans="1:10" x14ac:dyDescent="0.25">
      <c r="A2575" s="445" t="s">
        <v>236</v>
      </c>
      <c r="B2575" s="388" t="s">
        <v>37</v>
      </c>
      <c r="C2575" s="388" t="s">
        <v>191</v>
      </c>
      <c r="D2575" s="400" t="s">
        <v>38</v>
      </c>
      <c r="E2575" s="294">
        <v>43040</v>
      </c>
      <c r="F2575" s="294">
        <v>43090</v>
      </c>
      <c r="G2575" s="160" t="s">
        <v>154</v>
      </c>
      <c r="H2575" s="157" t="e">
        <f>NA()</f>
        <v>#N/A</v>
      </c>
      <c r="I2575" s="309"/>
      <c r="J2575" s="450" t="s">
        <v>362</v>
      </c>
    </row>
    <row r="2576" spans="1:10" x14ac:dyDescent="0.25">
      <c r="A2576" s="334"/>
      <c r="B2576" s="337"/>
      <c r="C2576" s="337"/>
      <c r="D2576" s="305"/>
      <c r="E2576" s="285"/>
      <c r="F2576" s="285"/>
      <c r="G2576" s="7" t="s">
        <v>153</v>
      </c>
      <c r="H2576" s="68" t="e">
        <f>NA()</f>
        <v>#N/A</v>
      </c>
      <c r="I2576" s="300"/>
      <c r="J2576" s="348"/>
    </row>
    <row r="2577" spans="1:10" x14ac:dyDescent="0.25">
      <c r="A2577" s="334"/>
      <c r="B2577" s="337"/>
      <c r="C2577" s="337"/>
      <c r="D2577" s="305"/>
      <c r="E2577" s="285"/>
      <c r="F2577" s="285"/>
      <c r="G2577" s="139" t="s">
        <v>40</v>
      </c>
      <c r="H2577" s="68">
        <v>53</v>
      </c>
      <c r="I2577" s="300"/>
      <c r="J2577" s="348"/>
    </row>
    <row r="2578" spans="1:10" x14ac:dyDescent="0.25">
      <c r="A2578" s="334"/>
      <c r="B2578" s="337"/>
      <c r="C2578" s="337"/>
      <c r="D2578" s="305"/>
      <c r="E2578" s="285"/>
      <c r="F2578" s="285"/>
      <c r="G2578" s="139" t="s">
        <v>39</v>
      </c>
      <c r="H2578" s="68">
        <f>H2577+25</f>
        <v>78</v>
      </c>
      <c r="I2578" s="300"/>
      <c r="J2578" s="348"/>
    </row>
    <row r="2579" spans="1:10" ht="15.75" thickBot="1" x14ac:dyDescent="0.3">
      <c r="A2579" s="334"/>
      <c r="B2579" s="337"/>
      <c r="C2579" s="337"/>
      <c r="D2579" s="305"/>
      <c r="E2579" s="286"/>
      <c r="F2579" s="286"/>
      <c r="G2579" s="161" t="s">
        <v>41</v>
      </c>
      <c r="H2579" s="158" t="e">
        <f>NA()</f>
        <v>#N/A</v>
      </c>
      <c r="I2579" s="300"/>
      <c r="J2579" s="348"/>
    </row>
    <row r="2580" spans="1:10" x14ac:dyDescent="0.25">
      <c r="A2580" s="334"/>
      <c r="B2580" s="337"/>
      <c r="C2580" s="337"/>
      <c r="D2580" s="305"/>
      <c r="E2580" s="294">
        <f>F2575+1</f>
        <v>43091</v>
      </c>
      <c r="F2580" s="294">
        <v>43102</v>
      </c>
      <c r="G2580" s="160" t="s">
        <v>154</v>
      </c>
      <c r="H2580" s="157" t="e">
        <f>NA()</f>
        <v>#N/A</v>
      </c>
      <c r="I2580" s="300"/>
      <c r="J2580" s="348"/>
    </row>
    <row r="2581" spans="1:10" x14ac:dyDescent="0.25">
      <c r="A2581" s="334"/>
      <c r="B2581" s="337"/>
      <c r="C2581" s="337"/>
      <c r="D2581" s="305"/>
      <c r="E2581" s="285"/>
      <c r="F2581" s="285"/>
      <c r="G2581" s="7" t="s">
        <v>153</v>
      </c>
      <c r="H2581" s="68" t="e">
        <f>NA()</f>
        <v>#N/A</v>
      </c>
      <c r="I2581" s="300"/>
      <c r="J2581" s="348"/>
    </row>
    <row r="2582" spans="1:10" x14ac:dyDescent="0.25">
      <c r="A2582" s="334"/>
      <c r="B2582" s="337"/>
      <c r="C2582" s="337"/>
      <c r="D2582" s="305"/>
      <c r="E2582" s="285"/>
      <c r="F2582" s="285"/>
      <c r="G2582" s="139" t="s">
        <v>40</v>
      </c>
      <c r="H2582" s="68">
        <v>95</v>
      </c>
      <c r="I2582" s="300"/>
      <c r="J2582" s="348"/>
    </row>
    <row r="2583" spans="1:10" x14ac:dyDescent="0.25">
      <c r="A2583" s="334"/>
      <c r="B2583" s="337"/>
      <c r="C2583" s="337"/>
      <c r="D2583" s="305"/>
      <c r="E2583" s="285"/>
      <c r="F2583" s="285"/>
      <c r="G2583" s="139" t="s">
        <v>39</v>
      </c>
      <c r="H2583" s="68">
        <f>H2582+25</f>
        <v>120</v>
      </c>
      <c r="I2583" s="300"/>
      <c r="J2583" s="348"/>
    </row>
    <row r="2584" spans="1:10" ht="15.75" thickBot="1" x14ac:dyDescent="0.3">
      <c r="A2584" s="334"/>
      <c r="B2584" s="337"/>
      <c r="C2584" s="337"/>
      <c r="D2584" s="305"/>
      <c r="E2584" s="286"/>
      <c r="F2584" s="286"/>
      <c r="G2584" s="161" t="s">
        <v>41</v>
      </c>
      <c r="H2584" s="158" t="e">
        <f>NA()</f>
        <v>#N/A</v>
      </c>
      <c r="I2584" s="300"/>
      <c r="J2584" s="348"/>
    </row>
    <row r="2585" spans="1:10" x14ac:dyDescent="0.25">
      <c r="A2585" s="334"/>
      <c r="B2585" s="337"/>
      <c r="C2585" s="337"/>
      <c r="D2585" s="305"/>
      <c r="E2585" s="294">
        <f>F2580+1</f>
        <v>43103</v>
      </c>
      <c r="F2585" s="294">
        <v>43131</v>
      </c>
      <c r="G2585" s="160" t="s">
        <v>154</v>
      </c>
      <c r="H2585" s="157" t="e">
        <f>NA()</f>
        <v>#N/A</v>
      </c>
      <c r="I2585" s="300"/>
      <c r="J2585" s="348"/>
    </row>
    <row r="2586" spans="1:10" x14ac:dyDescent="0.25">
      <c r="A2586" s="334"/>
      <c r="B2586" s="337"/>
      <c r="C2586" s="337"/>
      <c r="D2586" s="305"/>
      <c r="E2586" s="285"/>
      <c r="F2586" s="285"/>
      <c r="G2586" s="7" t="s">
        <v>153</v>
      </c>
      <c r="H2586" s="68" t="e">
        <f>NA()</f>
        <v>#N/A</v>
      </c>
      <c r="I2586" s="300"/>
      <c r="J2586" s="348"/>
    </row>
    <row r="2587" spans="1:10" x14ac:dyDescent="0.25">
      <c r="A2587" s="334"/>
      <c r="B2587" s="337"/>
      <c r="C2587" s="337"/>
      <c r="D2587" s="305"/>
      <c r="E2587" s="285"/>
      <c r="F2587" s="285"/>
      <c r="G2587" s="139" t="s">
        <v>40</v>
      </c>
      <c r="H2587" s="68">
        <v>63</v>
      </c>
      <c r="I2587" s="300"/>
      <c r="J2587" s="348"/>
    </row>
    <row r="2588" spans="1:10" x14ac:dyDescent="0.25">
      <c r="A2588" s="334"/>
      <c r="B2588" s="337"/>
      <c r="C2588" s="337"/>
      <c r="D2588" s="305"/>
      <c r="E2588" s="285"/>
      <c r="F2588" s="285"/>
      <c r="G2588" s="139" t="s">
        <v>39</v>
      </c>
      <c r="H2588" s="68">
        <f>H2587+25</f>
        <v>88</v>
      </c>
      <c r="I2588" s="300"/>
      <c r="J2588" s="348"/>
    </row>
    <row r="2589" spans="1:10" ht="15.75" thickBot="1" x14ac:dyDescent="0.3">
      <c r="A2589" s="334"/>
      <c r="B2589" s="337"/>
      <c r="C2589" s="337"/>
      <c r="D2589" s="305"/>
      <c r="E2589" s="286"/>
      <c r="F2589" s="286"/>
      <c r="G2589" s="161" t="s">
        <v>41</v>
      </c>
      <c r="H2589" s="158" t="e">
        <f>NA()</f>
        <v>#N/A</v>
      </c>
      <c r="I2589" s="300"/>
      <c r="J2589" s="348"/>
    </row>
    <row r="2590" spans="1:10" x14ac:dyDescent="0.25">
      <c r="A2590" s="334"/>
      <c r="B2590" s="337"/>
      <c r="C2590" s="337"/>
      <c r="D2590" s="305"/>
      <c r="E2590" s="294">
        <f>F2585+1</f>
        <v>43132</v>
      </c>
      <c r="F2590" s="294">
        <v>43190</v>
      </c>
      <c r="G2590" s="160" t="s">
        <v>154</v>
      </c>
      <c r="H2590" s="157" t="e">
        <f>NA()</f>
        <v>#N/A</v>
      </c>
      <c r="I2590" s="300"/>
      <c r="J2590" s="348"/>
    </row>
    <row r="2591" spans="1:10" x14ac:dyDescent="0.25">
      <c r="A2591" s="334"/>
      <c r="B2591" s="337"/>
      <c r="C2591" s="337"/>
      <c r="D2591" s="305"/>
      <c r="E2591" s="285"/>
      <c r="F2591" s="285"/>
      <c r="G2591" s="7" t="s">
        <v>153</v>
      </c>
      <c r="H2591" s="68" t="e">
        <f>NA()</f>
        <v>#N/A</v>
      </c>
      <c r="I2591" s="300"/>
      <c r="J2591" s="348"/>
    </row>
    <row r="2592" spans="1:10" x14ac:dyDescent="0.25">
      <c r="A2592" s="334"/>
      <c r="B2592" s="337"/>
      <c r="C2592" s="337"/>
      <c r="D2592" s="305"/>
      <c r="E2592" s="285"/>
      <c r="F2592" s="285"/>
      <c r="G2592" s="139" t="s">
        <v>40</v>
      </c>
      <c r="H2592" s="68">
        <v>73</v>
      </c>
      <c r="I2592" s="300"/>
      <c r="J2592" s="348"/>
    </row>
    <row r="2593" spans="1:10" x14ac:dyDescent="0.25">
      <c r="A2593" s="334"/>
      <c r="B2593" s="337"/>
      <c r="C2593" s="337"/>
      <c r="D2593" s="305"/>
      <c r="E2593" s="285"/>
      <c r="F2593" s="285"/>
      <c r="G2593" s="139" t="s">
        <v>39</v>
      </c>
      <c r="H2593" s="68">
        <f>H2592+25</f>
        <v>98</v>
      </c>
      <c r="I2593" s="300"/>
      <c r="J2593" s="348"/>
    </row>
    <row r="2594" spans="1:10" ht="15.75" thickBot="1" x14ac:dyDescent="0.3">
      <c r="A2594" s="334"/>
      <c r="B2594" s="337"/>
      <c r="C2594" s="337"/>
      <c r="D2594" s="305"/>
      <c r="E2594" s="286"/>
      <c r="F2594" s="286"/>
      <c r="G2594" s="161" t="s">
        <v>41</v>
      </c>
      <c r="H2594" s="158" t="e">
        <f>NA()</f>
        <v>#N/A</v>
      </c>
      <c r="I2594" s="300"/>
      <c r="J2594" s="348"/>
    </row>
    <row r="2595" spans="1:10" x14ac:dyDescent="0.25">
      <c r="A2595" s="334"/>
      <c r="B2595" s="337"/>
      <c r="C2595" s="337"/>
      <c r="D2595" s="305"/>
      <c r="E2595" s="284">
        <f>F2590+1</f>
        <v>43191</v>
      </c>
      <c r="F2595" s="284">
        <v>43220</v>
      </c>
      <c r="G2595" s="162" t="s">
        <v>154</v>
      </c>
      <c r="H2595" s="157" t="e">
        <f>NA()</f>
        <v>#N/A</v>
      </c>
      <c r="I2595" s="300"/>
      <c r="J2595" s="348"/>
    </row>
    <row r="2596" spans="1:10" x14ac:dyDescent="0.25">
      <c r="A2596" s="334"/>
      <c r="B2596" s="337"/>
      <c r="C2596" s="337"/>
      <c r="D2596" s="305"/>
      <c r="E2596" s="285"/>
      <c r="F2596" s="285"/>
      <c r="G2596" s="7" t="s">
        <v>153</v>
      </c>
      <c r="H2596" s="68" t="e">
        <f>NA()</f>
        <v>#N/A</v>
      </c>
      <c r="I2596" s="300"/>
      <c r="J2596" s="348"/>
    </row>
    <row r="2597" spans="1:10" x14ac:dyDescent="0.25">
      <c r="A2597" s="334"/>
      <c r="B2597" s="337"/>
      <c r="C2597" s="337"/>
      <c r="D2597" s="305"/>
      <c r="E2597" s="285"/>
      <c r="F2597" s="285"/>
      <c r="G2597" s="139" t="s">
        <v>40</v>
      </c>
      <c r="H2597" s="68">
        <v>53</v>
      </c>
      <c r="I2597" s="300"/>
      <c r="J2597" s="348"/>
    </row>
    <row r="2598" spans="1:10" x14ac:dyDescent="0.25">
      <c r="A2598" s="334"/>
      <c r="B2598" s="337"/>
      <c r="C2598" s="337"/>
      <c r="D2598" s="305"/>
      <c r="E2598" s="285"/>
      <c r="F2598" s="285"/>
      <c r="G2598" s="139" t="s">
        <v>39</v>
      </c>
      <c r="H2598" s="68">
        <f>H2597+25</f>
        <v>78</v>
      </c>
      <c r="I2598" s="300"/>
      <c r="J2598" s="348"/>
    </row>
    <row r="2599" spans="1:10" ht="15.75" thickBot="1" x14ac:dyDescent="0.3">
      <c r="A2599" s="334"/>
      <c r="B2599" s="337"/>
      <c r="C2599" s="337"/>
      <c r="D2599" s="305"/>
      <c r="E2599" s="286"/>
      <c r="F2599" s="286"/>
      <c r="G2599" s="161" t="s">
        <v>41</v>
      </c>
      <c r="H2599" s="158" t="e">
        <f>NA()</f>
        <v>#N/A</v>
      </c>
      <c r="I2599" s="300"/>
      <c r="J2599" s="348"/>
    </row>
    <row r="2600" spans="1:10" x14ac:dyDescent="0.25">
      <c r="A2600" s="334"/>
      <c r="B2600" s="337"/>
      <c r="C2600" s="337"/>
      <c r="D2600" s="400" t="s">
        <v>49</v>
      </c>
      <c r="E2600" s="294">
        <v>43040</v>
      </c>
      <c r="F2600" s="294">
        <v>43090</v>
      </c>
      <c r="G2600" s="160" t="s">
        <v>154</v>
      </c>
      <c r="H2600" s="157" t="e">
        <f>NA()</f>
        <v>#N/A</v>
      </c>
      <c r="I2600" s="309"/>
      <c r="J2600" s="348"/>
    </row>
    <row r="2601" spans="1:10" x14ac:dyDescent="0.25">
      <c r="A2601" s="334"/>
      <c r="B2601" s="337"/>
      <c r="C2601" s="337"/>
      <c r="D2601" s="305"/>
      <c r="E2601" s="285"/>
      <c r="F2601" s="285"/>
      <c r="G2601" s="7" t="s">
        <v>153</v>
      </c>
      <c r="H2601" s="68" t="e">
        <f>NA()</f>
        <v>#N/A</v>
      </c>
      <c r="I2601" s="300"/>
      <c r="J2601" s="348"/>
    </row>
    <row r="2602" spans="1:10" x14ac:dyDescent="0.25">
      <c r="A2602" s="334"/>
      <c r="B2602" s="337"/>
      <c r="C2602" s="337"/>
      <c r="D2602" s="305"/>
      <c r="E2602" s="285"/>
      <c r="F2602" s="285"/>
      <c r="G2602" s="139" t="s">
        <v>40</v>
      </c>
      <c r="H2602" s="68">
        <v>63</v>
      </c>
      <c r="I2602" s="300"/>
      <c r="J2602" s="348"/>
    </row>
    <row r="2603" spans="1:10" x14ac:dyDescent="0.25">
      <c r="A2603" s="334"/>
      <c r="B2603" s="337"/>
      <c r="C2603" s="337"/>
      <c r="D2603" s="305"/>
      <c r="E2603" s="285"/>
      <c r="F2603" s="285"/>
      <c r="G2603" s="139" t="s">
        <v>39</v>
      </c>
      <c r="H2603" s="68">
        <f>H2602+25</f>
        <v>88</v>
      </c>
      <c r="I2603" s="300"/>
      <c r="J2603" s="348"/>
    </row>
    <row r="2604" spans="1:10" ht="15.75" thickBot="1" x14ac:dyDescent="0.3">
      <c r="A2604" s="334"/>
      <c r="B2604" s="337"/>
      <c r="C2604" s="337"/>
      <c r="D2604" s="305"/>
      <c r="E2604" s="286"/>
      <c r="F2604" s="286"/>
      <c r="G2604" s="161" t="s">
        <v>41</v>
      </c>
      <c r="H2604" s="158" t="e">
        <f>NA()</f>
        <v>#N/A</v>
      </c>
      <c r="I2604" s="300"/>
      <c r="J2604" s="348"/>
    </row>
    <row r="2605" spans="1:10" x14ac:dyDescent="0.25">
      <c r="A2605" s="334"/>
      <c r="B2605" s="337"/>
      <c r="C2605" s="337"/>
      <c r="D2605" s="305"/>
      <c r="E2605" s="294">
        <f>F2600+1</f>
        <v>43091</v>
      </c>
      <c r="F2605" s="294">
        <v>43102</v>
      </c>
      <c r="G2605" s="160" t="s">
        <v>154</v>
      </c>
      <c r="H2605" s="157" t="e">
        <f>NA()</f>
        <v>#N/A</v>
      </c>
      <c r="I2605" s="300"/>
      <c r="J2605" s="348"/>
    </row>
    <row r="2606" spans="1:10" x14ac:dyDescent="0.25">
      <c r="A2606" s="334"/>
      <c r="B2606" s="337"/>
      <c r="C2606" s="337"/>
      <c r="D2606" s="305"/>
      <c r="E2606" s="285"/>
      <c r="F2606" s="285"/>
      <c r="G2606" s="7" t="s">
        <v>153</v>
      </c>
      <c r="H2606" s="68" t="e">
        <f>NA()</f>
        <v>#N/A</v>
      </c>
      <c r="I2606" s="300"/>
      <c r="J2606" s="348"/>
    </row>
    <row r="2607" spans="1:10" x14ac:dyDescent="0.25">
      <c r="A2607" s="334"/>
      <c r="B2607" s="337"/>
      <c r="C2607" s="337"/>
      <c r="D2607" s="305"/>
      <c r="E2607" s="285"/>
      <c r="F2607" s="285"/>
      <c r="G2607" s="139" t="s">
        <v>40</v>
      </c>
      <c r="H2607" s="68">
        <v>105</v>
      </c>
      <c r="I2607" s="300"/>
      <c r="J2607" s="348"/>
    </row>
    <row r="2608" spans="1:10" x14ac:dyDescent="0.25">
      <c r="A2608" s="334"/>
      <c r="B2608" s="337"/>
      <c r="C2608" s="337"/>
      <c r="D2608" s="305"/>
      <c r="E2608" s="285"/>
      <c r="F2608" s="285"/>
      <c r="G2608" s="139" t="s">
        <v>39</v>
      </c>
      <c r="H2608" s="68">
        <f>H2607+25</f>
        <v>130</v>
      </c>
      <c r="I2608" s="300"/>
      <c r="J2608" s="348"/>
    </row>
    <row r="2609" spans="1:10" ht="15.75" thickBot="1" x14ac:dyDescent="0.3">
      <c r="A2609" s="334"/>
      <c r="B2609" s="337"/>
      <c r="C2609" s="337"/>
      <c r="D2609" s="305"/>
      <c r="E2609" s="286"/>
      <c r="F2609" s="286"/>
      <c r="G2609" s="161" t="s">
        <v>41</v>
      </c>
      <c r="H2609" s="158" t="e">
        <f>NA()</f>
        <v>#N/A</v>
      </c>
      <c r="I2609" s="300"/>
      <c r="J2609" s="348"/>
    </row>
    <row r="2610" spans="1:10" x14ac:dyDescent="0.25">
      <c r="A2610" s="334"/>
      <c r="B2610" s="337"/>
      <c r="C2610" s="337"/>
      <c r="D2610" s="305"/>
      <c r="E2610" s="294">
        <f>F2605+1</f>
        <v>43103</v>
      </c>
      <c r="F2610" s="294">
        <v>43131</v>
      </c>
      <c r="G2610" s="160" t="s">
        <v>154</v>
      </c>
      <c r="H2610" s="157" t="e">
        <f>NA()</f>
        <v>#N/A</v>
      </c>
      <c r="I2610" s="300"/>
      <c r="J2610" s="348"/>
    </row>
    <row r="2611" spans="1:10" x14ac:dyDescent="0.25">
      <c r="A2611" s="334"/>
      <c r="B2611" s="337"/>
      <c r="C2611" s="337"/>
      <c r="D2611" s="305"/>
      <c r="E2611" s="285"/>
      <c r="F2611" s="285"/>
      <c r="G2611" s="7" t="s">
        <v>153</v>
      </c>
      <c r="H2611" s="68" t="e">
        <f>NA()</f>
        <v>#N/A</v>
      </c>
      <c r="I2611" s="300"/>
      <c r="J2611" s="348"/>
    </row>
    <row r="2612" spans="1:10" x14ac:dyDescent="0.25">
      <c r="A2612" s="334"/>
      <c r="B2612" s="337"/>
      <c r="C2612" s="337"/>
      <c r="D2612" s="305"/>
      <c r="E2612" s="285"/>
      <c r="F2612" s="285"/>
      <c r="G2612" s="139" t="s">
        <v>40</v>
      </c>
      <c r="H2612" s="68">
        <v>73</v>
      </c>
      <c r="I2612" s="300"/>
      <c r="J2612" s="348"/>
    </row>
    <row r="2613" spans="1:10" x14ac:dyDescent="0.25">
      <c r="A2613" s="334"/>
      <c r="B2613" s="337"/>
      <c r="C2613" s="337"/>
      <c r="D2613" s="305"/>
      <c r="E2613" s="285"/>
      <c r="F2613" s="285"/>
      <c r="G2613" s="139" t="s">
        <v>39</v>
      </c>
      <c r="H2613" s="68">
        <f>H2612+25</f>
        <v>98</v>
      </c>
      <c r="I2613" s="300"/>
      <c r="J2613" s="348"/>
    </row>
    <row r="2614" spans="1:10" ht="15.75" thickBot="1" x14ac:dyDescent="0.3">
      <c r="A2614" s="334"/>
      <c r="B2614" s="337"/>
      <c r="C2614" s="337"/>
      <c r="D2614" s="305"/>
      <c r="E2614" s="286"/>
      <c r="F2614" s="286"/>
      <c r="G2614" s="161" t="s">
        <v>41</v>
      </c>
      <c r="H2614" s="158" t="e">
        <f>NA()</f>
        <v>#N/A</v>
      </c>
      <c r="I2614" s="300"/>
      <c r="J2614" s="348"/>
    </row>
    <row r="2615" spans="1:10" x14ac:dyDescent="0.25">
      <c r="A2615" s="334"/>
      <c r="B2615" s="337"/>
      <c r="C2615" s="337"/>
      <c r="D2615" s="305"/>
      <c r="E2615" s="294">
        <f>F2610+1</f>
        <v>43132</v>
      </c>
      <c r="F2615" s="294">
        <v>43190</v>
      </c>
      <c r="G2615" s="160" t="s">
        <v>154</v>
      </c>
      <c r="H2615" s="157" t="e">
        <f>NA()</f>
        <v>#N/A</v>
      </c>
      <c r="I2615" s="300"/>
      <c r="J2615" s="348"/>
    </row>
    <row r="2616" spans="1:10" x14ac:dyDescent="0.25">
      <c r="A2616" s="334"/>
      <c r="B2616" s="337"/>
      <c r="C2616" s="337"/>
      <c r="D2616" s="305"/>
      <c r="E2616" s="285"/>
      <c r="F2616" s="285"/>
      <c r="G2616" s="7" t="s">
        <v>153</v>
      </c>
      <c r="H2616" s="68" t="e">
        <f>NA()</f>
        <v>#N/A</v>
      </c>
      <c r="I2616" s="300"/>
      <c r="J2616" s="348"/>
    </row>
    <row r="2617" spans="1:10" x14ac:dyDescent="0.25">
      <c r="A2617" s="334"/>
      <c r="B2617" s="337"/>
      <c r="C2617" s="337"/>
      <c r="D2617" s="305"/>
      <c r="E2617" s="285"/>
      <c r="F2617" s="285"/>
      <c r="G2617" s="139" t="s">
        <v>40</v>
      </c>
      <c r="H2617" s="68">
        <v>83</v>
      </c>
      <c r="I2617" s="300"/>
      <c r="J2617" s="348"/>
    </row>
    <row r="2618" spans="1:10" x14ac:dyDescent="0.25">
      <c r="A2618" s="334"/>
      <c r="B2618" s="337"/>
      <c r="C2618" s="337"/>
      <c r="D2618" s="305"/>
      <c r="E2618" s="285"/>
      <c r="F2618" s="285"/>
      <c r="G2618" s="139" t="s">
        <v>39</v>
      </c>
      <c r="H2618" s="68">
        <f>H2617+25</f>
        <v>108</v>
      </c>
      <c r="I2618" s="300"/>
      <c r="J2618" s="348"/>
    </row>
    <row r="2619" spans="1:10" ht="15.75" thickBot="1" x14ac:dyDescent="0.3">
      <c r="A2619" s="334"/>
      <c r="B2619" s="337"/>
      <c r="C2619" s="337"/>
      <c r="D2619" s="305"/>
      <c r="E2619" s="286"/>
      <c r="F2619" s="286"/>
      <c r="G2619" s="161" t="s">
        <v>41</v>
      </c>
      <c r="H2619" s="158" t="e">
        <f>NA()</f>
        <v>#N/A</v>
      </c>
      <c r="I2619" s="300"/>
      <c r="J2619" s="348"/>
    </row>
    <row r="2620" spans="1:10" x14ac:dyDescent="0.25">
      <c r="A2620" s="334"/>
      <c r="B2620" s="337"/>
      <c r="C2620" s="337"/>
      <c r="D2620" s="305"/>
      <c r="E2620" s="284">
        <f>F2615+1</f>
        <v>43191</v>
      </c>
      <c r="F2620" s="284">
        <v>43220</v>
      </c>
      <c r="G2620" s="162" t="s">
        <v>154</v>
      </c>
      <c r="H2620" s="157" t="e">
        <f>NA()</f>
        <v>#N/A</v>
      </c>
      <c r="I2620" s="300"/>
      <c r="J2620" s="348"/>
    </row>
    <row r="2621" spans="1:10" x14ac:dyDescent="0.25">
      <c r="A2621" s="334"/>
      <c r="B2621" s="337"/>
      <c r="C2621" s="337"/>
      <c r="D2621" s="305"/>
      <c r="E2621" s="285"/>
      <c r="F2621" s="285"/>
      <c r="G2621" s="7" t="s">
        <v>153</v>
      </c>
      <c r="H2621" s="68" t="e">
        <f>NA()</f>
        <v>#N/A</v>
      </c>
      <c r="I2621" s="300"/>
      <c r="J2621" s="348"/>
    </row>
    <row r="2622" spans="1:10" x14ac:dyDescent="0.25">
      <c r="A2622" s="334"/>
      <c r="B2622" s="337"/>
      <c r="C2622" s="337"/>
      <c r="D2622" s="305"/>
      <c r="E2622" s="285"/>
      <c r="F2622" s="285"/>
      <c r="G2622" s="139" t="s">
        <v>40</v>
      </c>
      <c r="H2622" s="68">
        <v>63</v>
      </c>
      <c r="I2622" s="300"/>
      <c r="J2622" s="348"/>
    </row>
    <row r="2623" spans="1:10" x14ac:dyDescent="0.25">
      <c r="A2623" s="334"/>
      <c r="B2623" s="337"/>
      <c r="C2623" s="337"/>
      <c r="D2623" s="305"/>
      <c r="E2623" s="285"/>
      <c r="F2623" s="285"/>
      <c r="G2623" s="139" t="s">
        <v>39</v>
      </c>
      <c r="H2623" s="68">
        <f>H2622+25</f>
        <v>88</v>
      </c>
      <c r="I2623" s="300"/>
      <c r="J2623" s="348"/>
    </row>
    <row r="2624" spans="1:10" ht="15.75" thickBot="1" x14ac:dyDescent="0.3">
      <c r="A2624" s="334"/>
      <c r="B2624" s="337"/>
      <c r="C2624" s="337"/>
      <c r="D2624" s="305"/>
      <c r="E2624" s="286"/>
      <c r="F2624" s="286"/>
      <c r="G2624" s="161" t="s">
        <v>41</v>
      </c>
      <c r="H2624" s="158" t="e">
        <f>NA()</f>
        <v>#N/A</v>
      </c>
      <c r="I2624" s="300"/>
      <c r="J2624" s="348"/>
    </row>
    <row r="2625" spans="1:10" ht="17.25" customHeight="1" thickBot="1" x14ac:dyDescent="0.3">
      <c r="A2625" s="12" t="s">
        <v>299</v>
      </c>
      <c r="B2625" s="192" t="e">
        <f>NA()</f>
        <v>#N/A</v>
      </c>
      <c r="C2625" s="192"/>
      <c r="D2625" s="192"/>
      <c r="E2625" s="193"/>
      <c r="F2625" s="193"/>
      <c r="G2625" s="194"/>
      <c r="H2625" s="195"/>
      <c r="I2625" s="230"/>
      <c r="J2625"/>
    </row>
    <row r="2626" spans="1:10" ht="17.25" customHeight="1" thickBot="1" x14ac:dyDescent="0.3">
      <c r="A2626" s="12" t="s">
        <v>129</v>
      </c>
      <c r="B2626" s="192" t="e">
        <f>NA()</f>
        <v>#N/A</v>
      </c>
      <c r="C2626" s="192"/>
      <c r="D2626" s="192"/>
      <c r="E2626" s="193"/>
      <c r="F2626" s="193"/>
      <c r="G2626" s="194"/>
      <c r="H2626" s="195"/>
      <c r="I2626" s="205"/>
      <c r="J2626"/>
    </row>
    <row r="2627" spans="1:10" x14ac:dyDescent="0.25">
      <c r="A2627" s="326" t="s">
        <v>259</v>
      </c>
      <c r="B2627" s="291" t="s">
        <v>37</v>
      </c>
      <c r="C2627" s="291" t="s">
        <v>191</v>
      </c>
      <c r="D2627" s="306" t="s">
        <v>38</v>
      </c>
      <c r="E2627" s="298">
        <v>43040</v>
      </c>
      <c r="F2627" s="298">
        <v>43090</v>
      </c>
      <c r="G2627" s="11" t="s">
        <v>154</v>
      </c>
      <c r="H2627" s="67">
        <v>0</v>
      </c>
      <c r="I2627" s="318"/>
      <c r="J2627" s="313"/>
    </row>
    <row r="2628" spans="1:10" x14ac:dyDescent="0.25">
      <c r="A2628" s="328"/>
      <c r="B2628" s="307"/>
      <c r="C2628" s="307"/>
      <c r="D2628" s="306"/>
      <c r="E2628" s="285"/>
      <c r="F2628" s="285"/>
      <c r="G2628" s="7" t="s">
        <v>153</v>
      </c>
      <c r="H2628" s="68" t="e">
        <f>NA()</f>
        <v>#N/A</v>
      </c>
      <c r="I2628" s="319"/>
      <c r="J2628" s="314"/>
    </row>
    <row r="2629" spans="1:10" x14ac:dyDescent="0.25">
      <c r="A2629" s="328"/>
      <c r="B2629" s="307"/>
      <c r="C2629" s="307"/>
      <c r="D2629" s="307"/>
      <c r="E2629" s="285"/>
      <c r="F2629" s="285"/>
      <c r="G2629" s="102" t="s">
        <v>40</v>
      </c>
      <c r="H2629" s="68">
        <v>36</v>
      </c>
      <c r="I2629" s="320"/>
      <c r="J2629" s="315"/>
    </row>
    <row r="2630" spans="1:10" x14ac:dyDescent="0.25">
      <c r="A2630" s="328"/>
      <c r="B2630" s="307"/>
      <c r="C2630" s="307"/>
      <c r="D2630" s="307"/>
      <c r="E2630" s="285"/>
      <c r="F2630" s="285"/>
      <c r="G2630" s="102" t="s">
        <v>39</v>
      </c>
      <c r="H2630" s="68">
        <v>44</v>
      </c>
      <c r="I2630" s="320"/>
      <c r="J2630" s="315"/>
    </row>
    <row r="2631" spans="1:10" ht="15.75" thickBot="1" x14ac:dyDescent="0.3">
      <c r="A2631" s="328"/>
      <c r="B2631" s="307"/>
      <c r="C2631" s="307"/>
      <c r="D2631" s="307"/>
      <c r="E2631" s="296"/>
      <c r="F2631" s="296"/>
      <c r="G2631" s="103" t="s">
        <v>41</v>
      </c>
      <c r="H2631" s="88" t="e">
        <f>NA()</f>
        <v>#N/A</v>
      </c>
      <c r="I2631" s="320"/>
      <c r="J2631" s="315"/>
    </row>
    <row r="2632" spans="1:10" x14ac:dyDescent="0.25">
      <c r="A2632" s="328"/>
      <c r="B2632" s="293"/>
      <c r="C2632" s="293"/>
      <c r="D2632" s="293"/>
      <c r="E2632" s="295">
        <f>F2627+1</f>
        <v>43091</v>
      </c>
      <c r="F2632" s="295">
        <v>43092</v>
      </c>
      <c r="G2632" s="51" t="s">
        <v>154</v>
      </c>
      <c r="H2632" s="67">
        <v>0</v>
      </c>
      <c r="I2632" s="323"/>
      <c r="J2632" s="315"/>
    </row>
    <row r="2633" spans="1:10" x14ac:dyDescent="0.25">
      <c r="A2633" s="328"/>
      <c r="B2633" s="293"/>
      <c r="C2633" s="293"/>
      <c r="D2633" s="293"/>
      <c r="E2633" s="285"/>
      <c r="F2633" s="285"/>
      <c r="G2633" s="7" t="s">
        <v>153</v>
      </c>
      <c r="H2633" s="68" t="e">
        <f>NA()</f>
        <v>#N/A</v>
      </c>
      <c r="I2633" s="323"/>
      <c r="J2633" s="315"/>
    </row>
    <row r="2634" spans="1:10" x14ac:dyDescent="0.25">
      <c r="A2634" s="328"/>
      <c r="B2634" s="293"/>
      <c r="C2634" s="293"/>
      <c r="D2634" s="293"/>
      <c r="E2634" s="285"/>
      <c r="F2634" s="285"/>
      <c r="G2634" s="102" t="s">
        <v>40</v>
      </c>
      <c r="H2634" s="68">
        <v>37</v>
      </c>
      <c r="I2634" s="323"/>
      <c r="J2634" s="315"/>
    </row>
    <row r="2635" spans="1:10" x14ac:dyDescent="0.25">
      <c r="A2635" s="328"/>
      <c r="B2635" s="293"/>
      <c r="C2635" s="293"/>
      <c r="D2635" s="293"/>
      <c r="E2635" s="285"/>
      <c r="F2635" s="285"/>
      <c r="G2635" s="102" t="s">
        <v>39</v>
      </c>
      <c r="H2635" s="68">
        <v>46</v>
      </c>
      <c r="I2635" s="323"/>
      <c r="J2635" s="315"/>
    </row>
    <row r="2636" spans="1:10" ht="15.75" thickBot="1" x14ac:dyDescent="0.3">
      <c r="A2636" s="328"/>
      <c r="B2636" s="293"/>
      <c r="C2636" s="293"/>
      <c r="D2636" s="293"/>
      <c r="E2636" s="296"/>
      <c r="F2636" s="296"/>
      <c r="G2636" s="103" t="s">
        <v>41</v>
      </c>
      <c r="H2636" s="88" t="e">
        <f>NA()</f>
        <v>#N/A</v>
      </c>
      <c r="I2636" s="323"/>
      <c r="J2636" s="315"/>
    </row>
    <row r="2637" spans="1:10" x14ac:dyDescent="0.25">
      <c r="A2637" s="328"/>
      <c r="B2637" s="293"/>
      <c r="C2637" s="293"/>
      <c r="D2637" s="293"/>
      <c r="E2637" s="295">
        <f>F2632+1</f>
        <v>43093</v>
      </c>
      <c r="F2637" s="295">
        <v>43093</v>
      </c>
      <c r="G2637" s="51" t="s">
        <v>154</v>
      </c>
      <c r="H2637" s="67">
        <v>0</v>
      </c>
      <c r="I2637" s="323"/>
      <c r="J2637" s="315"/>
    </row>
    <row r="2638" spans="1:10" x14ac:dyDescent="0.25">
      <c r="A2638" s="328"/>
      <c r="B2638" s="293"/>
      <c r="C2638" s="293"/>
      <c r="D2638" s="293"/>
      <c r="E2638" s="285"/>
      <c r="F2638" s="285"/>
      <c r="G2638" s="7" t="s">
        <v>153</v>
      </c>
      <c r="H2638" s="68" t="e">
        <f>NA()</f>
        <v>#N/A</v>
      </c>
      <c r="I2638" s="323"/>
      <c r="J2638" s="315"/>
    </row>
    <row r="2639" spans="1:10" x14ac:dyDescent="0.25">
      <c r="A2639" s="328"/>
      <c r="B2639" s="293"/>
      <c r="C2639" s="293"/>
      <c r="D2639" s="293"/>
      <c r="E2639" s="285"/>
      <c r="F2639" s="285"/>
      <c r="G2639" s="102" t="s">
        <v>40</v>
      </c>
      <c r="H2639" s="68">
        <f>H2634+12</f>
        <v>49</v>
      </c>
      <c r="I2639" s="323"/>
      <c r="J2639" s="315"/>
    </row>
    <row r="2640" spans="1:10" x14ac:dyDescent="0.25">
      <c r="A2640" s="328"/>
      <c r="B2640" s="293"/>
      <c r="C2640" s="293"/>
      <c r="D2640" s="293"/>
      <c r="E2640" s="285"/>
      <c r="F2640" s="285"/>
      <c r="G2640" s="102" t="s">
        <v>39</v>
      </c>
      <c r="H2640" s="68">
        <f>H2635+12</f>
        <v>58</v>
      </c>
      <c r="I2640" s="323"/>
      <c r="J2640" s="315"/>
    </row>
    <row r="2641" spans="1:10" ht="15.75" thickBot="1" x14ac:dyDescent="0.3">
      <c r="A2641" s="328"/>
      <c r="B2641" s="293"/>
      <c r="C2641" s="293"/>
      <c r="D2641" s="293"/>
      <c r="E2641" s="296"/>
      <c r="F2641" s="296"/>
      <c r="G2641" s="103" t="s">
        <v>41</v>
      </c>
      <c r="H2641" s="88" t="e">
        <f>NA()</f>
        <v>#N/A</v>
      </c>
      <c r="I2641" s="323"/>
      <c r="J2641" s="315"/>
    </row>
    <row r="2642" spans="1:10" x14ac:dyDescent="0.25">
      <c r="A2642" s="328"/>
      <c r="B2642" s="307"/>
      <c r="C2642" s="307"/>
      <c r="D2642" s="307"/>
      <c r="E2642" s="295">
        <f>F2637+1</f>
        <v>43094</v>
      </c>
      <c r="F2642" s="295">
        <v>43099</v>
      </c>
      <c r="G2642" s="51" t="s">
        <v>154</v>
      </c>
      <c r="H2642" s="67">
        <v>0</v>
      </c>
      <c r="I2642" s="320"/>
      <c r="J2642" s="315"/>
    </row>
    <row r="2643" spans="1:10" x14ac:dyDescent="0.25">
      <c r="A2643" s="328"/>
      <c r="B2643" s="307"/>
      <c r="C2643" s="307"/>
      <c r="D2643" s="307"/>
      <c r="E2643" s="285"/>
      <c r="F2643" s="285"/>
      <c r="G2643" s="7" t="s">
        <v>153</v>
      </c>
      <c r="H2643" s="68" t="e">
        <f>NA()</f>
        <v>#N/A</v>
      </c>
      <c r="I2643" s="320"/>
      <c r="J2643" s="315"/>
    </row>
    <row r="2644" spans="1:10" x14ac:dyDescent="0.25">
      <c r="A2644" s="328"/>
      <c r="B2644" s="307"/>
      <c r="C2644" s="307"/>
      <c r="D2644" s="307"/>
      <c r="E2644" s="285"/>
      <c r="F2644" s="285"/>
      <c r="G2644" s="102" t="s">
        <v>40</v>
      </c>
      <c r="H2644" s="68">
        <f>H2634</f>
        <v>37</v>
      </c>
      <c r="I2644" s="320"/>
      <c r="J2644" s="315"/>
    </row>
    <row r="2645" spans="1:10" x14ac:dyDescent="0.25">
      <c r="A2645" s="328"/>
      <c r="B2645" s="307"/>
      <c r="C2645" s="307"/>
      <c r="D2645" s="307"/>
      <c r="E2645" s="285"/>
      <c r="F2645" s="285"/>
      <c r="G2645" s="102" t="s">
        <v>39</v>
      </c>
      <c r="H2645" s="68">
        <f>H2635</f>
        <v>46</v>
      </c>
      <c r="I2645" s="320"/>
      <c r="J2645" s="315"/>
    </row>
    <row r="2646" spans="1:10" ht="15.75" thickBot="1" x14ac:dyDescent="0.3">
      <c r="A2646" s="328"/>
      <c r="B2646" s="307"/>
      <c r="C2646" s="307"/>
      <c r="D2646" s="307"/>
      <c r="E2646" s="296"/>
      <c r="F2646" s="296"/>
      <c r="G2646" s="103" t="s">
        <v>41</v>
      </c>
      <c r="H2646" s="88" t="e">
        <f>NA()</f>
        <v>#N/A</v>
      </c>
      <c r="I2646" s="320"/>
      <c r="J2646" s="315"/>
    </row>
    <row r="2647" spans="1:10" x14ac:dyDescent="0.25">
      <c r="A2647" s="328"/>
      <c r="B2647" s="293"/>
      <c r="C2647" s="293"/>
      <c r="D2647" s="293"/>
      <c r="E2647" s="295">
        <f>F2642+1</f>
        <v>43100</v>
      </c>
      <c r="F2647" s="295">
        <v>43100</v>
      </c>
      <c r="G2647" s="51" t="s">
        <v>154</v>
      </c>
      <c r="H2647" s="67">
        <v>0</v>
      </c>
      <c r="I2647" s="323"/>
      <c r="J2647" s="315"/>
    </row>
    <row r="2648" spans="1:10" x14ac:dyDescent="0.25">
      <c r="A2648" s="328"/>
      <c r="B2648" s="293"/>
      <c r="C2648" s="293"/>
      <c r="D2648" s="293"/>
      <c r="E2648" s="285"/>
      <c r="F2648" s="285"/>
      <c r="G2648" s="7" t="s">
        <v>153</v>
      </c>
      <c r="H2648" s="68" t="e">
        <f>NA()</f>
        <v>#N/A</v>
      </c>
      <c r="I2648" s="323"/>
      <c r="J2648" s="315"/>
    </row>
    <row r="2649" spans="1:10" x14ac:dyDescent="0.25">
      <c r="A2649" s="328"/>
      <c r="B2649" s="293"/>
      <c r="C2649" s="293"/>
      <c r="D2649" s="293"/>
      <c r="E2649" s="285"/>
      <c r="F2649" s="285"/>
      <c r="G2649" s="102" t="s">
        <v>40</v>
      </c>
      <c r="H2649" s="68">
        <f>H2644+12</f>
        <v>49</v>
      </c>
      <c r="I2649" s="323"/>
      <c r="J2649" s="315"/>
    </row>
    <row r="2650" spans="1:10" x14ac:dyDescent="0.25">
      <c r="A2650" s="328"/>
      <c r="B2650" s="293"/>
      <c r="C2650" s="293"/>
      <c r="D2650" s="293"/>
      <c r="E2650" s="285"/>
      <c r="F2650" s="285"/>
      <c r="G2650" s="102" t="s">
        <v>39</v>
      </c>
      <c r="H2650" s="68">
        <f>H2645+12</f>
        <v>58</v>
      </c>
      <c r="I2650" s="323"/>
      <c r="J2650" s="315"/>
    </row>
    <row r="2651" spans="1:10" ht="15.75" thickBot="1" x14ac:dyDescent="0.3">
      <c r="A2651" s="328"/>
      <c r="B2651" s="293"/>
      <c r="C2651" s="293"/>
      <c r="D2651" s="293"/>
      <c r="E2651" s="296"/>
      <c r="F2651" s="296"/>
      <c r="G2651" s="103" t="s">
        <v>41</v>
      </c>
      <c r="H2651" s="88" t="e">
        <f>NA()</f>
        <v>#N/A</v>
      </c>
      <c r="I2651" s="323"/>
      <c r="J2651" s="315"/>
    </row>
    <row r="2652" spans="1:10" x14ac:dyDescent="0.25">
      <c r="A2652" s="328"/>
      <c r="B2652" s="293"/>
      <c r="C2652" s="293"/>
      <c r="D2652" s="293"/>
      <c r="E2652" s="295">
        <f>F2647+1</f>
        <v>43101</v>
      </c>
      <c r="F2652" s="295">
        <v>43190</v>
      </c>
      <c r="G2652" s="51" t="s">
        <v>154</v>
      </c>
      <c r="H2652" s="67">
        <v>0</v>
      </c>
      <c r="I2652" s="323"/>
      <c r="J2652" s="315"/>
    </row>
    <row r="2653" spans="1:10" x14ac:dyDescent="0.25">
      <c r="A2653" s="328"/>
      <c r="B2653" s="293"/>
      <c r="C2653" s="293"/>
      <c r="D2653" s="293"/>
      <c r="E2653" s="285"/>
      <c r="F2653" s="285"/>
      <c r="G2653" s="7" t="s">
        <v>153</v>
      </c>
      <c r="H2653" s="68" t="e">
        <f>NA()</f>
        <v>#N/A</v>
      </c>
      <c r="I2653" s="323"/>
      <c r="J2653" s="315"/>
    </row>
    <row r="2654" spans="1:10" x14ac:dyDescent="0.25">
      <c r="A2654" s="328"/>
      <c r="B2654" s="293"/>
      <c r="C2654" s="293"/>
      <c r="D2654" s="293"/>
      <c r="E2654" s="285"/>
      <c r="F2654" s="285"/>
      <c r="G2654" s="102" t="s">
        <v>40</v>
      </c>
      <c r="H2654" s="68">
        <f>H2644</f>
        <v>37</v>
      </c>
      <c r="I2654" s="323"/>
      <c r="J2654" s="315"/>
    </row>
    <row r="2655" spans="1:10" x14ac:dyDescent="0.25">
      <c r="A2655" s="328"/>
      <c r="B2655" s="293"/>
      <c r="C2655" s="293"/>
      <c r="D2655" s="293"/>
      <c r="E2655" s="285"/>
      <c r="F2655" s="285"/>
      <c r="G2655" s="102" t="s">
        <v>39</v>
      </c>
      <c r="H2655" s="68">
        <f>H2645</f>
        <v>46</v>
      </c>
      <c r="I2655" s="323"/>
      <c r="J2655" s="315"/>
    </row>
    <row r="2656" spans="1:10" ht="15.75" thickBot="1" x14ac:dyDescent="0.3">
      <c r="A2656" s="328"/>
      <c r="B2656" s="293"/>
      <c r="C2656" s="293"/>
      <c r="D2656" s="293"/>
      <c r="E2656" s="296"/>
      <c r="F2656" s="296"/>
      <c r="G2656" s="103" t="s">
        <v>41</v>
      </c>
      <c r="H2656" s="88" t="e">
        <f>NA()</f>
        <v>#N/A</v>
      </c>
      <c r="I2656" s="323"/>
      <c r="J2656" s="315"/>
    </row>
    <row r="2657" spans="1:10" x14ac:dyDescent="0.25">
      <c r="A2657" s="328"/>
      <c r="B2657" s="307"/>
      <c r="C2657" s="307"/>
      <c r="D2657" s="307"/>
      <c r="E2657" s="295">
        <f>F2652+1</f>
        <v>43191</v>
      </c>
      <c r="F2657" s="295">
        <v>43220</v>
      </c>
      <c r="G2657" s="51" t="s">
        <v>154</v>
      </c>
      <c r="H2657" s="67">
        <v>0</v>
      </c>
      <c r="I2657" s="320"/>
      <c r="J2657" s="315"/>
    </row>
    <row r="2658" spans="1:10" x14ac:dyDescent="0.25">
      <c r="A2658" s="328"/>
      <c r="B2658" s="307"/>
      <c r="C2658" s="307"/>
      <c r="D2658" s="307"/>
      <c r="E2658" s="285"/>
      <c r="F2658" s="285"/>
      <c r="G2658" s="7" t="s">
        <v>153</v>
      </c>
      <c r="H2658" s="68" t="e">
        <f>NA()</f>
        <v>#N/A</v>
      </c>
      <c r="I2658" s="320"/>
      <c r="J2658" s="315"/>
    </row>
    <row r="2659" spans="1:10" x14ac:dyDescent="0.25">
      <c r="A2659" s="328"/>
      <c r="B2659" s="307"/>
      <c r="C2659" s="307"/>
      <c r="D2659" s="307"/>
      <c r="E2659" s="285"/>
      <c r="F2659" s="285"/>
      <c r="G2659" s="102" t="s">
        <v>40</v>
      </c>
      <c r="H2659" s="68">
        <f>H2629</f>
        <v>36</v>
      </c>
      <c r="I2659" s="320"/>
      <c r="J2659" s="315"/>
    </row>
    <row r="2660" spans="1:10" x14ac:dyDescent="0.25">
      <c r="A2660" s="328"/>
      <c r="B2660" s="307"/>
      <c r="C2660" s="307"/>
      <c r="D2660" s="307"/>
      <c r="E2660" s="285"/>
      <c r="F2660" s="285"/>
      <c r="G2660" s="102" t="s">
        <v>39</v>
      </c>
      <c r="H2660" s="68">
        <f>H2630</f>
        <v>44</v>
      </c>
      <c r="I2660" s="320"/>
      <c r="J2660" s="315"/>
    </row>
    <row r="2661" spans="1:10" ht="15.75" thickBot="1" x14ac:dyDescent="0.3">
      <c r="A2661" s="330"/>
      <c r="B2661" s="308"/>
      <c r="C2661" s="308"/>
      <c r="D2661" s="331"/>
      <c r="E2661" s="297"/>
      <c r="F2661" s="297"/>
      <c r="G2661" s="103" t="s">
        <v>41</v>
      </c>
      <c r="H2661" s="88" t="e">
        <f>NA()</f>
        <v>#N/A</v>
      </c>
      <c r="I2661" s="324"/>
      <c r="J2661" s="316"/>
    </row>
    <row r="2662" spans="1:10" ht="15.75" thickBot="1" x14ac:dyDescent="0.3">
      <c r="A2662" s="18" t="s">
        <v>126</v>
      </c>
      <c r="B2662" s="15" t="e">
        <f>NA()</f>
        <v>#N/A</v>
      </c>
      <c r="C2662" s="15"/>
      <c r="D2662" s="15"/>
      <c r="E2662" s="15"/>
      <c r="F2662" s="15"/>
      <c r="G2662" s="15"/>
      <c r="H2662" s="78"/>
      <c r="I2662" s="54"/>
      <c r="J2662" s="44"/>
    </row>
    <row r="2663" spans="1:10" ht="15.75" thickBot="1" x14ac:dyDescent="0.3">
      <c r="A2663" s="18" t="s">
        <v>276</v>
      </c>
      <c r="B2663" s="15" t="e">
        <f>NA()</f>
        <v>#N/A</v>
      </c>
      <c r="C2663" s="15"/>
      <c r="D2663" s="15"/>
      <c r="E2663" s="15"/>
      <c r="F2663" s="15"/>
      <c r="G2663" s="15"/>
      <c r="H2663" s="78"/>
      <c r="I2663" s="54"/>
      <c r="J2663" s="44"/>
    </row>
    <row r="2664" spans="1:10" x14ac:dyDescent="0.25">
      <c r="I2664"/>
      <c r="J2664"/>
    </row>
    <row r="2665" spans="1:10" x14ac:dyDescent="0.25">
      <c r="I2665"/>
      <c r="J2665"/>
    </row>
    <row r="2666" spans="1:10" x14ac:dyDescent="0.25">
      <c r="I2666"/>
      <c r="J2666"/>
    </row>
    <row r="2667" spans="1:10" x14ac:dyDescent="0.25">
      <c r="I2667"/>
      <c r="J2667"/>
    </row>
    <row r="2668" spans="1:10" x14ac:dyDescent="0.25">
      <c r="I2668"/>
      <c r="J2668"/>
    </row>
    <row r="2669" spans="1:10" x14ac:dyDescent="0.25">
      <c r="I2669"/>
      <c r="J2669"/>
    </row>
    <row r="2670" spans="1:10" x14ac:dyDescent="0.25">
      <c r="I2670"/>
      <c r="J2670"/>
    </row>
    <row r="2671" spans="1:10" x14ac:dyDescent="0.25">
      <c r="I2671"/>
      <c r="J2671"/>
    </row>
    <row r="2672" spans="1:10" x14ac:dyDescent="0.25">
      <c r="I2672"/>
      <c r="J2672"/>
    </row>
    <row r="2673" spans="9:10" x14ac:dyDescent="0.25">
      <c r="I2673"/>
      <c r="J2673"/>
    </row>
    <row r="2674" spans="9:10" x14ac:dyDescent="0.25">
      <c r="I2674"/>
      <c r="J2674"/>
    </row>
    <row r="2675" spans="9:10" x14ac:dyDescent="0.25">
      <c r="I2675"/>
      <c r="J2675"/>
    </row>
    <row r="2676" spans="9:10" x14ac:dyDescent="0.25">
      <c r="I2676"/>
      <c r="J2676"/>
    </row>
    <row r="2677" spans="9:10" x14ac:dyDescent="0.25">
      <c r="I2677"/>
      <c r="J2677"/>
    </row>
    <row r="2678" spans="9:10" x14ac:dyDescent="0.25">
      <c r="I2678"/>
      <c r="J2678"/>
    </row>
    <row r="2679" spans="9:10" x14ac:dyDescent="0.25">
      <c r="I2679"/>
      <c r="J2679"/>
    </row>
    <row r="2680" spans="9:10" x14ac:dyDescent="0.25">
      <c r="I2680"/>
      <c r="J2680"/>
    </row>
    <row r="2681" spans="9:10" x14ac:dyDescent="0.25">
      <c r="I2681"/>
      <c r="J2681"/>
    </row>
    <row r="2682" spans="9:10" x14ac:dyDescent="0.25">
      <c r="I2682"/>
      <c r="J2682"/>
    </row>
    <row r="2683" spans="9:10" x14ac:dyDescent="0.25">
      <c r="I2683"/>
      <c r="J2683"/>
    </row>
    <row r="2684" spans="9:10" x14ac:dyDescent="0.25">
      <c r="I2684"/>
      <c r="J2684"/>
    </row>
    <row r="2685" spans="9:10" x14ac:dyDescent="0.25">
      <c r="I2685"/>
      <c r="J2685"/>
    </row>
    <row r="2686" spans="9:10" x14ac:dyDescent="0.25">
      <c r="I2686"/>
      <c r="J2686"/>
    </row>
    <row r="2687" spans="9:10" x14ac:dyDescent="0.25">
      <c r="I2687"/>
      <c r="J2687"/>
    </row>
    <row r="2688" spans="9:10" x14ac:dyDescent="0.25">
      <c r="I2688"/>
      <c r="J2688"/>
    </row>
    <row r="2689" spans="9:10" x14ac:dyDescent="0.25">
      <c r="I2689"/>
      <c r="J2689"/>
    </row>
    <row r="2690" spans="9:10" x14ac:dyDescent="0.25">
      <c r="I2690"/>
      <c r="J2690"/>
    </row>
    <row r="2691" spans="9:10" x14ac:dyDescent="0.25">
      <c r="I2691"/>
      <c r="J2691"/>
    </row>
    <row r="2692" spans="9:10" x14ac:dyDescent="0.25">
      <c r="I2692"/>
      <c r="J2692"/>
    </row>
    <row r="2693" spans="9:10" x14ac:dyDescent="0.25">
      <c r="I2693"/>
      <c r="J2693"/>
    </row>
    <row r="2694" spans="9:10" x14ac:dyDescent="0.25">
      <c r="I2694"/>
      <c r="J2694"/>
    </row>
    <row r="2695" spans="9:10" x14ac:dyDescent="0.25">
      <c r="I2695"/>
      <c r="J2695"/>
    </row>
    <row r="2696" spans="9:10" x14ac:dyDescent="0.25">
      <c r="I2696"/>
      <c r="J2696"/>
    </row>
    <row r="2697" spans="9:10" x14ac:dyDescent="0.25">
      <c r="I2697"/>
      <c r="J2697"/>
    </row>
    <row r="2698" spans="9:10" x14ac:dyDescent="0.25">
      <c r="I2698"/>
      <c r="J2698"/>
    </row>
    <row r="2699" spans="9:10" x14ac:dyDescent="0.25">
      <c r="I2699"/>
      <c r="J2699"/>
    </row>
    <row r="2700" spans="9:10" x14ac:dyDescent="0.25">
      <c r="I2700"/>
      <c r="J2700"/>
    </row>
    <row r="2701" spans="9:10" x14ac:dyDescent="0.25">
      <c r="I2701"/>
      <c r="J2701"/>
    </row>
    <row r="2702" spans="9:10" x14ac:dyDescent="0.25">
      <c r="I2702"/>
      <c r="J2702"/>
    </row>
    <row r="2703" spans="9:10" x14ac:dyDescent="0.25">
      <c r="I2703"/>
      <c r="J2703"/>
    </row>
    <row r="2704" spans="9:10" x14ac:dyDescent="0.25">
      <c r="I2704"/>
      <c r="J2704"/>
    </row>
    <row r="2705" spans="9:10" x14ac:dyDescent="0.25">
      <c r="I2705"/>
      <c r="J2705"/>
    </row>
    <row r="2706" spans="9:10" x14ac:dyDescent="0.25">
      <c r="I2706"/>
      <c r="J2706"/>
    </row>
    <row r="2707" spans="9:10" x14ac:dyDescent="0.25">
      <c r="I2707"/>
      <c r="J2707"/>
    </row>
    <row r="2708" spans="9:10" x14ac:dyDescent="0.25">
      <c r="I2708"/>
      <c r="J2708"/>
    </row>
    <row r="2709" spans="9:10" x14ac:dyDescent="0.25">
      <c r="I2709"/>
      <c r="J2709"/>
    </row>
    <row r="2710" spans="9:10" x14ac:dyDescent="0.25">
      <c r="I2710"/>
      <c r="J2710"/>
    </row>
    <row r="2711" spans="9:10" x14ac:dyDescent="0.25">
      <c r="I2711"/>
      <c r="J2711"/>
    </row>
    <row r="2712" spans="9:10" x14ac:dyDescent="0.25">
      <c r="I2712"/>
      <c r="J2712"/>
    </row>
    <row r="2713" spans="9:10" x14ac:dyDescent="0.25">
      <c r="I2713"/>
      <c r="J2713"/>
    </row>
    <row r="2714" spans="9:10" x14ac:dyDescent="0.25">
      <c r="I2714"/>
      <c r="J2714"/>
    </row>
    <row r="2715" spans="9:10" x14ac:dyDescent="0.25">
      <c r="I2715"/>
      <c r="J2715"/>
    </row>
    <row r="2716" spans="9:10" x14ac:dyDescent="0.25">
      <c r="I2716"/>
      <c r="J2716"/>
    </row>
    <row r="2717" spans="9:10" x14ac:dyDescent="0.25">
      <c r="I2717"/>
      <c r="J2717"/>
    </row>
    <row r="2718" spans="9:10" x14ac:dyDescent="0.25">
      <c r="I2718"/>
      <c r="J2718"/>
    </row>
    <row r="2719" spans="9:10" x14ac:dyDescent="0.25">
      <c r="I2719"/>
      <c r="J2719"/>
    </row>
    <row r="2720" spans="9:10" x14ac:dyDescent="0.25">
      <c r="I2720"/>
      <c r="J2720"/>
    </row>
    <row r="2721" spans="9:10" x14ac:dyDescent="0.25">
      <c r="I2721"/>
      <c r="J2721"/>
    </row>
    <row r="2722" spans="9:10" x14ac:dyDescent="0.25">
      <c r="I2722"/>
      <c r="J2722"/>
    </row>
    <row r="2723" spans="9:10" x14ac:dyDescent="0.25">
      <c r="I2723"/>
      <c r="J2723"/>
    </row>
    <row r="2724" spans="9:10" x14ac:dyDescent="0.25">
      <c r="I2724"/>
      <c r="J2724"/>
    </row>
    <row r="2725" spans="9:10" x14ac:dyDescent="0.25">
      <c r="I2725"/>
      <c r="J2725"/>
    </row>
    <row r="2726" spans="9:10" x14ac:dyDescent="0.25">
      <c r="I2726"/>
      <c r="J2726"/>
    </row>
    <row r="2727" spans="9:10" x14ac:dyDescent="0.25">
      <c r="I2727"/>
      <c r="J2727"/>
    </row>
    <row r="2728" spans="9:10" x14ac:dyDescent="0.25">
      <c r="I2728"/>
      <c r="J2728"/>
    </row>
    <row r="2729" spans="9:10" x14ac:dyDescent="0.25">
      <c r="I2729"/>
      <c r="J2729"/>
    </row>
    <row r="2730" spans="9:10" x14ac:dyDescent="0.25">
      <c r="I2730"/>
      <c r="J2730"/>
    </row>
    <row r="2731" spans="9:10" x14ac:dyDescent="0.25">
      <c r="I2731"/>
      <c r="J2731"/>
    </row>
    <row r="2732" spans="9:10" x14ac:dyDescent="0.25">
      <c r="I2732"/>
      <c r="J2732"/>
    </row>
    <row r="2733" spans="9:10" x14ac:dyDescent="0.25">
      <c r="I2733"/>
      <c r="J2733"/>
    </row>
    <row r="2734" spans="9:10" x14ac:dyDescent="0.25">
      <c r="I2734"/>
      <c r="J2734"/>
    </row>
  </sheetData>
  <autoFilter ref="A1:I2662"/>
  <sortState ref="A2:A34">
    <sortCondition ref="A2:A34"/>
  </sortState>
  <mergeCells count="1316">
    <mergeCell ref="D793:D837"/>
    <mergeCell ref="E793:E797"/>
    <mergeCell ref="F793:F797"/>
    <mergeCell ref="I793:I837"/>
    <mergeCell ref="E798:E802"/>
    <mergeCell ref="F798:F802"/>
    <mergeCell ref="E803:E807"/>
    <mergeCell ref="F803:F807"/>
    <mergeCell ref="E808:E812"/>
    <mergeCell ref="F808:F812"/>
    <mergeCell ref="E813:E817"/>
    <mergeCell ref="F813:F817"/>
    <mergeCell ref="E818:E822"/>
    <mergeCell ref="F818:F822"/>
    <mergeCell ref="E823:E827"/>
    <mergeCell ref="F823:F827"/>
    <mergeCell ref="E828:E832"/>
    <mergeCell ref="F828:F832"/>
    <mergeCell ref="E833:E837"/>
    <mergeCell ref="F833:F837"/>
    <mergeCell ref="F748:F752"/>
    <mergeCell ref="I748:I792"/>
    <mergeCell ref="E753:E757"/>
    <mergeCell ref="F753:F757"/>
    <mergeCell ref="E758:E762"/>
    <mergeCell ref="F758:F762"/>
    <mergeCell ref="E763:E767"/>
    <mergeCell ref="F763:F767"/>
    <mergeCell ref="E768:E772"/>
    <mergeCell ref="F768:F772"/>
    <mergeCell ref="E773:E777"/>
    <mergeCell ref="F773:F777"/>
    <mergeCell ref="E778:E782"/>
    <mergeCell ref="F778:F782"/>
    <mergeCell ref="E783:E787"/>
    <mergeCell ref="F783:F787"/>
    <mergeCell ref="E788:E792"/>
    <mergeCell ref="F788:F792"/>
    <mergeCell ref="I703:I747"/>
    <mergeCell ref="E708:E712"/>
    <mergeCell ref="F708:F712"/>
    <mergeCell ref="E713:E717"/>
    <mergeCell ref="F713:F717"/>
    <mergeCell ref="E718:E722"/>
    <mergeCell ref="F718:F722"/>
    <mergeCell ref="E723:E727"/>
    <mergeCell ref="F723:F727"/>
    <mergeCell ref="E728:E732"/>
    <mergeCell ref="F728:F732"/>
    <mergeCell ref="E733:E737"/>
    <mergeCell ref="F733:F737"/>
    <mergeCell ref="E738:E742"/>
    <mergeCell ref="F738:F742"/>
    <mergeCell ref="E743:E747"/>
    <mergeCell ref="F743:F747"/>
    <mergeCell ref="I658:I702"/>
    <mergeCell ref="E663:E667"/>
    <mergeCell ref="F663:F667"/>
    <mergeCell ref="E668:E672"/>
    <mergeCell ref="F668:F672"/>
    <mergeCell ref="E673:E677"/>
    <mergeCell ref="F673:F677"/>
    <mergeCell ref="E678:E682"/>
    <mergeCell ref="F678:F682"/>
    <mergeCell ref="E683:E687"/>
    <mergeCell ref="F683:F687"/>
    <mergeCell ref="E688:E692"/>
    <mergeCell ref="F688:F692"/>
    <mergeCell ref="E693:E697"/>
    <mergeCell ref="F693:F697"/>
    <mergeCell ref="E698:E702"/>
    <mergeCell ref="F698:F702"/>
    <mergeCell ref="I1153:I1197"/>
    <mergeCell ref="J1153:J1197"/>
    <mergeCell ref="E1158:E1162"/>
    <mergeCell ref="F1158:F1162"/>
    <mergeCell ref="E1173:E1177"/>
    <mergeCell ref="F1173:F1177"/>
    <mergeCell ref="E1183:E1187"/>
    <mergeCell ref="F1183:F1187"/>
    <mergeCell ref="E1193:E1197"/>
    <mergeCell ref="F1193:F1197"/>
    <mergeCell ref="I1063:I1107"/>
    <mergeCell ref="J1063:J1152"/>
    <mergeCell ref="E1083:E1087"/>
    <mergeCell ref="F1083:F1087"/>
    <mergeCell ref="E1088:E1092"/>
    <mergeCell ref="F1088:F1092"/>
    <mergeCell ref="E1093:E1097"/>
    <mergeCell ref="F1093:F1097"/>
    <mergeCell ref="E1108:E1112"/>
    <mergeCell ref="F1108:F1112"/>
    <mergeCell ref="E1103:E1107"/>
    <mergeCell ref="F1103:F1107"/>
    <mergeCell ref="E1073:E1077"/>
    <mergeCell ref="F1073:F1077"/>
    <mergeCell ref="E1078:E1082"/>
    <mergeCell ref="F1078:F1082"/>
    <mergeCell ref="E1098:E1102"/>
    <mergeCell ref="F1098:F1102"/>
    <mergeCell ref="E1113:E1117"/>
    <mergeCell ref="F1113:F1117"/>
    <mergeCell ref="E1118:E1122"/>
    <mergeCell ref="F1118:F1122"/>
    <mergeCell ref="I1108:I1152"/>
    <mergeCell ref="E1133:E1137"/>
    <mergeCell ref="F1133:F1137"/>
    <mergeCell ref="E1138:E1142"/>
    <mergeCell ref="F1138:F1142"/>
    <mergeCell ref="E1143:E1147"/>
    <mergeCell ref="F1143:F1147"/>
    <mergeCell ref="E1148:E1152"/>
    <mergeCell ref="F445:F449"/>
    <mergeCell ref="E450:E454"/>
    <mergeCell ref="A1063:A1152"/>
    <mergeCell ref="B1063:B1152"/>
    <mergeCell ref="C1063:C1152"/>
    <mergeCell ref="D1063:D1107"/>
    <mergeCell ref="E1063:E1067"/>
    <mergeCell ref="F1063:F1067"/>
    <mergeCell ref="D1108:D1152"/>
    <mergeCell ref="F883:F887"/>
    <mergeCell ref="F938:F942"/>
    <mergeCell ref="F943:F947"/>
    <mergeCell ref="F948:F952"/>
    <mergeCell ref="F953:F957"/>
    <mergeCell ref="F958:F962"/>
    <mergeCell ref="E963:E967"/>
    <mergeCell ref="F963:F967"/>
    <mergeCell ref="E968:E972"/>
    <mergeCell ref="F968:F972"/>
    <mergeCell ref="D1018:D1062"/>
    <mergeCell ref="E1018:E1022"/>
    <mergeCell ref="F1018:F1022"/>
    <mergeCell ref="I883:I927"/>
    <mergeCell ref="E1028:E1032"/>
    <mergeCell ref="D400:D439"/>
    <mergeCell ref="E400:E404"/>
    <mergeCell ref="F400:F404"/>
    <mergeCell ref="E360:E364"/>
    <mergeCell ref="E1008:E1012"/>
    <mergeCell ref="F1008:F1012"/>
    <mergeCell ref="E1013:E1017"/>
    <mergeCell ref="F1013:F1017"/>
    <mergeCell ref="E583:E587"/>
    <mergeCell ref="F583:F587"/>
    <mergeCell ref="E588:E592"/>
    <mergeCell ref="F588:F592"/>
    <mergeCell ref="E593:E597"/>
    <mergeCell ref="F593:F597"/>
    <mergeCell ref="E598:E602"/>
    <mergeCell ref="F598:F602"/>
    <mergeCell ref="E603:E607"/>
    <mergeCell ref="F603:F607"/>
    <mergeCell ref="E608:E612"/>
    <mergeCell ref="F643:F647"/>
    <mergeCell ref="E648:E652"/>
    <mergeCell ref="F648:F652"/>
    <mergeCell ref="E653:E657"/>
    <mergeCell ref="F653:F657"/>
    <mergeCell ref="D658:D702"/>
    <mergeCell ref="E658:E662"/>
    <mergeCell ref="F658:F662"/>
    <mergeCell ref="D703:D747"/>
    <mergeCell ref="E703:E707"/>
    <mergeCell ref="F703:F707"/>
    <mergeCell ref="D748:D792"/>
    <mergeCell ref="E748:E752"/>
    <mergeCell ref="I400:I439"/>
    <mergeCell ref="E475:E479"/>
    <mergeCell ref="F475:F479"/>
    <mergeCell ref="F360:F364"/>
    <mergeCell ref="I360:I399"/>
    <mergeCell ref="E365:E369"/>
    <mergeCell ref="F365:F369"/>
    <mergeCell ref="E370:E374"/>
    <mergeCell ref="F370:F374"/>
    <mergeCell ref="E375:E379"/>
    <mergeCell ref="F375:F379"/>
    <mergeCell ref="E380:E384"/>
    <mergeCell ref="F380:F384"/>
    <mergeCell ref="E385:E389"/>
    <mergeCell ref="F385:F389"/>
    <mergeCell ref="E390:E394"/>
    <mergeCell ref="F390:F394"/>
    <mergeCell ref="E395:E399"/>
    <mergeCell ref="E445:E449"/>
    <mergeCell ref="F410:F414"/>
    <mergeCell ref="E415:E419"/>
    <mergeCell ref="F415:F419"/>
    <mergeCell ref="E420:E424"/>
    <mergeCell ref="F420:F424"/>
    <mergeCell ref="E425:E429"/>
    <mergeCell ref="F425:F429"/>
    <mergeCell ref="E435:E439"/>
    <mergeCell ref="F435:F439"/>
    <mergeCell ref="A2627:A2661"/>
    <mergeCell ref="B2627:B2661"/>
    <mergeCell ref="C2627:C2661"/>
    <mergeCell ref="E2642:E2646"/>
    <mergeCell ref="F2642:F2646"/>
    <mergeCell ref="E2647:E2651"/>
    <mergeCell ref="F2647:F2651"/>
    <mergeCell ref="F450:F454"/>
    <mergeCell ref="E455:E459"/>
    <mergeCell ref="F455:F459"/>
    <mergeCell ref="E460:E464"/>
    <mergeCell ref="F460:F464"/>
    <mergeCell ref="E465:E469"/>
    <mergeCell ref="F465:F469"/>
    <mergeCell ref="E470:E474"/>
    <mergeCell ref="F470:F474"/>
    <mergeCell ref="A1153:A1197"/>
    <mergeCell ref="B1153:B1197"/>
    <mergeCell ref="C1153:C1197"/>
    <mergeCell ref="D1153:D1197"/>
    <mergeCell ref="E1153:E1157"/>
    <mergeCell ref="F1153:F1157"/>
    <mergeCell ref="A2575:A2624"/>
    <mergeCell ref="B2575:B2624"/>
    <mergeCell ref="C2575:C2624"/>
    <mergeCell ref="D2575:D2599"/>
    <mergeCell ref="E2575:E2579"/>
    <mergeCell ref="F2575:F2579"/>
    <mergeCell ref="A1420:A1569"/>
    <mergeCell ref="B1420:B1569"/>
    <mergeCell ref="A1570:A1669"/>
    <mergeCell ref="B1570:B1669"/>
    <mergeCell ref="I2575:I2599"/>
    <mergeCell ref="E2620:E2624"/>
    <mergeCell ref="F2620:F2624"/>
    <mergeCell ref="D2627:D2661"/>
    <mergeCell ref="F2320:F2324"/>
    <mergeCell ref="F2615:F2619"/>
    <mergeCell ref="E2652:E2656"/>
    <mergeCell ref="F2652:F2656"/>
    <mergeCell ref="I2627:I2661"/>
    <mergeCell ref="E2657:E2661"/>
    <mergeCell ref="F2657:F2661"/>
    <mergeCell ref="E2637:E2641"/>
    <mergeCell ref="E2632:E2636"/>
    <mergeCell ref="F2637:F2641"/>
    <mergeCell ref="F2632:F2636"/>
    <mergeCell ref="F2627:F2631"/>
    <mergeCell ref="D2600:D2624"/>
    <mergeCell ref="E2600:E2604"/>
    <mergeCell ref="F2600:F2604"/>
    <mergeCell ref="I2600:I2624"/>
    <mergeCell ref="E2605:E2609"/>
    <mergeCell ref="F2605:F2609"/>
    <mergeCell ref="E2610:E2614"/>
    <mergeCell ref="F2610:F2614"/>
    <mergeCell ref="E2615:E2619"/>
    <mergeCell ref="E2465:E2469"/>
    <mergeCell ref="E2515:E2519"/>
    <mergeCell ref="E2565:E2569"/>
    <mergeCell ref="F2490:F2494"/>
    <mergeCell ref="F2495:F2499"/>
    <mergeCell ref="E2535:E2539"/>
    <mergeCell ref="F2535:F2539"/>
    <mergeCell ref="J2627:J2661"/>
    <mergeCell ref="F2325:F2329"/>
    <mergeCell ref="I2325:I2349"/>
    <mergeCell ref="E2330:E2334"/>
    <mergeCell ref="F2330:F2334"/>
    <mergeCell ref="E2335:E2339"/>
    <mergeCell ref="F2335:F2339"/>
    <mergeCell ref="E2340:E2344"/>
    <mergeCell ref="F2340:F2344"/>
    <mergeCell ref="J2575:J2624"/>
    <mergeCell ref="E2580:E2584"/>
    <mergeCell ref="F2580:F2584"/>
    <mergeCell ref="E2585:E2589"/>
    <mergeCell ref="F2585:F2589"/>
    <mergeCell ref="E2590:E2594"/>
    <mergeCell ref="F2590:F2594"/>
    <mergeCell ref="E2595:E2599"/>
    <mergeCell ref="F2595:F2599"/>
    <mergeCell ref="J2450:J2574"/>
    <mergeCell ref="I2500:I2524"/>
    <mergeCell ref="I2525:I2549"/>
    <mergeCell ref="I2375:I2399"/>
    <mergeCell ref="F2375:F2379"/>
    <mergeCell ref="E2355:E2359"/>
    <mergeCell ref="J2350:J2449"/>
    <mergeCell ref="I2350:I2374"/>
    <mergeCell ref="F2430:F2434"/>
    <mergeCell ref="F2435:F2439"/>
    <mergeCell ref="F2370:F2374"/>
    <mergeCell ref="E2360:E2364"/>
    <mergeCell ref="E2627:E2631"/>
    <mergeCell ref="E2520:E2524"/>
    <mergeCell ref="F140:F144"/>
    <mergeCell ref="I2550:I2574"/>
    <mergeCell ref="I2475:I2499"/>
    <mergeCell ref="E2430:E2434"/>
    <mergeCell ref="I2425:I2449"/>
    <mergeCell ref="F2440:F2444"/>
    <mergeCell ref="F2445:F2449"/>
    <mergeCell ref="D2525:D2549"/>
    <mergeCell ref="E2540:E2544"/>
    <mergeCell ref="E2545:E2549"/>
    <mergeCell ref="E2445:E2449"/>
    <mergeCell ref="E2440:E2444"/>
    <mergeCell ref="F2570:F2574"/>
    <mergeCell ref="F2545:F2549"/>
    <mergeCell ref="F2465:F2469"/>
    <mergeCell ref="F2520:F2524"/>
    <mergeCell ref="I2450:I2474"/>
    <mergeCell ref="E2450:E2454"/>
    <mergeCell ref="F2450:F2454"/>
    <mergeCell ref="F2455:F2459"/>
    <mergeCell ref="E2460:E2464"/>
    <mergeCell ref="F2460:F2464"/>
    <mergeCell ref="F2258:F2262"/>
    <mergeCell ref="E1510:E1514"/>
    <mergeCell ref="E1430:E1434"/>
    <mergeCell ref="E1435:E1439"/>
    <mergeCell ref="E1440:E1444"/>
    <mergeCell ref="E1460:E1464"/>
    <mergeCell ref="E1575:E1579"/>
    <mergeCell ref="F1575:F1579"/>
    <mergeCell ref="E1580:E1584"/>
    <mergeCell ref="I1745:I1769"/>
    <mergeCell ref="J190:J279"/>
    <mergeCell ref="E210:E214"/>
    <mergeCell ref="E495:E499"/>
    <mergeCell ref="F495:F499"/>
    <mergeCell ref="E500:E504"/>
    <mergeCell ref="F500:F504"/>
    <mergeCell ref="A100:A189"/>
    <mergeCell ref="B100:B189"/>
    <mergeCell ref="C100:C189"/>
    <mergeCell ref="D100:D144"/>
    <mergeCell ref="E100:E104"/>
    <mergeCell ref="F100:F104"/>
    <mergeCell ref="I100:I144"/>
    <mergeCell ref="J100:J189"/>
    <mergeCell ref="E105:E109"/>
    <mergeCell ref="F105:F109"/>
    <mergeCell ref="E110:E114"/>
    <mergeCell ref="F110:F114"/>
    <mergeCell ref="E115:E119"/>
    <mergeCell ref="F115:F119"/>
    <mergeCell ref="E120:E124"/>
    <mergeCell ref="F120:F124"/>
    <mergeCell ref="E125:E129"/>
    <mergeCell ref="F125:F129"/>
    <mergeCell ref="E130:E134"/>
    <mergeCell ref="F130:F134"/>
    <mergeCell ref="E135:E139"/>
    <mergeCell ref="F135:F139"/>
    <mergeCell ref="E140:E144"/>
    <mergeCell ref="E160:E164"/>
    <mergeCell ref="F160:F164"/>
    <mergeCell ref="E165:E169"/>
    <mergeCell ref="J280:J519"/>
    <mergeCell ref="E285:E289"/>
    <mergeCell ref="F285:F289"/>
    <mergeCell ref="E290:E294"/>
    <mergeCell ref="F290:F294"/>
    <mergeCell ref="E295:E299"/>
    <mergeCell ref="F295:F299"/>
    <mergeCell ref="E300:E304"/>
    <mergeCell ref="F300:F304"/>
    <mergeCell ref="E305:E309"/>
    <mergeCell ref="F305:F309"/>
    <mergeCell ref="E480:E484"/>
    <mergeCell ref="F480:F484"/>
    <mergeCell ref="E315:E319"/>
    <mergeCell ref="F315:F319"/>
    <mergeCell ref="I480:I519"/>
    <mergeCell ref="E485:E489"/>
    <mergeCell ref="F485:F489"/>
    <mergeCell ref="E490:E494"/>
    <mergeCell ref="F490:F494"/>
    <mergeCell ref="E330:E334"/>
    <mergeCell ref="F330:F334"/>
    <mergeCell ref="E335:E339"/>
    <mergeCell ref="F335:F339"/>
    <mergeCell ref="E340:E344"/>
    <mergeCell ref="F340:F344"/>
    <mergeCell ref="E345:E349"/>
    <mergeCell ref="F345:F349"/>
    <mergeCell ref="E350:E354"/>
    <mergeCell ref="F350:F354"/>
    <mergeCell ref="E355:E359"/>
    <mergeCell ref="F355:F359"/>
    <mergeCell ref="D145:D189"/>
    <mergeCell ref="E145:E149"/>
    <mergeCell ref="F145:F149"/>
    <mergeCell ref="I145:I189"/>
    <mergeCell ref="E150:E154"/>
    <mergeCell ref="F150:F154"/>
    <mergeCell ref="E155:E159"/>
    <mergeCell ref="F155:F159"/>
    <mergeCell ref="E170:E174"/>
    <mergeCell ref="F170:F174"/>
    <mergeCell ref="E175:E179"/>
    <mergeCell ref="F175:F179"/>
    <mergeCell ref="E180:E184"/>
    <mergeCell ref="F180:F184"/>
    <mergeCell ref="E185:E189"/>
    <mergeCell ref="F185:F189"/>
    <mergeCell ref="F275:F279"/>
    <mergeCell ref="F220:F224"/>
    <mergeCell ref="E240:E244"/>
    <mergeCell ref="F240:F244"/>
    <mergeCell ref="F165:F169"/>
    <mergeCell ref="I1545:I1569"/>
    <mergeCell ref="I1445:I1469"/>
    <mergeCell ref="E430:E434"/>
    <mergeCell ref="F430:F434"/>
    <mergeCell ref="F395:F399"/>
    <mergeCell ref="E405:E409"/>
    <mergeCell ref="F405:F409"/>
    <mergeCell ref="D1445:D1469"/>
    <mergeCell ref="E1405:E1409"/>
    <mergeCell ref="F1405:F1409"/>
    <mergeCell ref="E1410:E1414"/>
    <mergeCell ref="F1410:F1414"/>
    <mergeCell ref="E1415:E1419"/>
    <mergeCell ref="E1525:E1529"/>
    <mergeCell ref="E2345:E2349"/>
    <mergeCell ref="F2345:F2349"/>
    <mergeCell ref="F2228:F2232"/>
    <mergeCell ref="F2233:F2237"/>
    <mergeCell ref="F2253:F2257"/>
    <mergeCell ref="F2290:F2294"/>
    <mergeCell ref="E2295:E2299"/>
    <mergeCell ref="E2320:E2324"/>
    <mergeCell ref="E1445:E1449"/>
    <mergeCell ref="E1515:E1519"/>
    <mergeCell ref="F1530:F1534"/>
    <mergeCell ref="F1540:F1544"/>
    <mergeCell ref="F1420:F1424"/>
    <mergeCell ref="F1545:F1549"/>
    <mergeCell ref="F1470:F1474"/>
    <mergeCell ref="F1495:F1499"/>
    <mergeCell ref="F1465:F1469"/>
    <mergeCell ref="E1505:E1509"/>
    <mergeCell ref="E2305:E2309"/>
    <mergeCell ref="F1700:F1704"/>
    <mergeCell ref="E1750:E1754"/>
    <mergeCell ref="D360:D399"/>
    <mergeCell ref="F210:F214"/>
    <mergeCell ref="E225:E229"/>
    <mergeCell ref="F225:F229"/>
    <mergeCell ref="E230:E234"/>
    <mergeCell ref="F230:F234"/>
    <mergeCell ref="D235:D279"/>
    <mergeCell ref="E235:E239"/>
    <mergeCell ref="F235:F239"/>
    <mergeCell ref="I235:I279"/>
    <mergeCell ref="E265:E269"/>
    <mergeCell ref="F265:F269"/>
    <mergeCell ref="E270:E274"/>
    <mergeCell ref="F270:F274"/>
    <mergeCell ref="E275:E279"/>
    <mergeCell ref="E260:E264"/>
    <mergeCell ref="F260:F264"/>
    <mergeCell ref="F215:F219"/>
    <mergeCell ref="D320:D359"/>
    <mergeCell ref="E320:E324"/>
    <mergeCell ref="F320:F324"/>
    <mergeCell ref="E510:E514"/>
    <mergeCell ref="F510:F514"/>
    <mergeCell ref="E515:E519"/>
    <mergeCell ref="F515:F519"/>
    <mergeCell ref="E505:E509"/>
    <mergeCell ref="F505:F509"/>
    <mergeCell ref="F2280:F2284"/>
    <mergeCell ref="E2285:E2289"/>
    <mergeCell ref="B190:B279"/>
    <mergeCell ref="C190:C279"/>
    <mergeCell ref="D190:D234"/>
    <mergeCell ref="E190:E194"/>
    <mergeCell ref="F190:F194"/>
    <mergeCell ref="I190:I234"/>
    <mergeCell ref="F250:F254"/>
    <mergeCell ref="E255:E259"/>
    <mergeCell ref="F255:F259"/>
    <mergeCell ref="E220:E224"/>
    <mergeCell ref="E245:E249"/>
    <mergeCell ref="F245:F249"/>
    <mergeCell ref="E250:E254"/>
    <mergeCell ref="E195:E199"/>
    <mergeCell ref="F195:F199"/>
    <mergeCell ref="I320:I359"/>
    <mergeCell ref="E325:E329"/>
    <mergeCell ref="F325:F329"/>
    <mergeCell ref="E200:E204"/>
    <mergeCell ref="F200:F204"/>
    <mergeCell ref="E205:E209"/>
    <mergeCell ref="F205:F209"/>
    <mergeCell ref="E215:E219"/>
    <mergeCell ref="I280:I319"/>
    <mergeCell ref="E310:E314"/>
    <mergeCell ref="F310:F314"/>
    <mergeCell ref="F2285:F2289"/>
    <mergeCell ref="E1465:E1469"/>
    <mergeCell ref="E1555:E1559"/>
    <mergeCell ref="E1740:E1744"/>
    <mergeCell ref="E440:E444"/>
    <mergeCell ref="F440:F444"/>
    <mergeCell ref="F1650:F1654"/>
    <mergeCell ref="F1655:F1659"/>
    <mergeCell ref="F2263:F2267"/>
    <mergeCell ref="F2248:F2252"/>
    <mergeCell ref="F2068:F2072"/>
    <mergeCell ref="E2243:E2247"/>
    <mergeCell ref="I2248:I2272"/>
    <mergeCell ref="I2275:I2299"/>
    <mergeCell ref="I1670:I1719"/>
    <mergeCell ref="E410:E414"/>
    <mergeCell ref="I440:I479"/>
    <mergeCell ref="E1560:E1564"/>
    <mergeCell ref="E1565:E1569"/>
    <mergeCell ref="E1535:E1539"/>
    <mergeCell ref="E1540:E1544"/>
    <mergeCell ref="E1655:E1659"/>
    <mergeCell ref="F1690:F1694"/>
    <mergeCell ref="F1695:F1699"/>
    <mergeCell ref="F1710:F1714"/>
    <mergeCell ref="E2033:E2037"/>
    <mergeCell ref="F2033:F2037"/>
    <mergeCell ref="E1755:E1759"/>
    <mergeCell ref="F1755:F1759"/>
    <mergeCell ref="E1815:E1819"/>
    <mergeCell ref="F2038:F2042"/>
    <mergeCell ref="E2043:E2047"/>
    <mergeCell ref="J1420:J1569"/>
    <mergeCell ref="J1720:J1744"/>
    <mergeCell ref="J1670:J1719"/>
    <mergeCell ref="I1923:I1947"/>
    <mergeCell ref="J1745:J1844"/>
    <mergeCell ref="I2048:I2072"/>
    <mergeCell ref="I1973:I1997"/>
    <mergeCell ref="I1998:I2022"/>
    <mergeCell ref="E1595:E1599"/>
    <mergeCell ref="I1820:I1844"/>
    <mergeCell ref="F1560:F1564"/>
    <mergeCell ref="F1565:F1569"/>
    <mergeCell ref="J2073:J2272"/>
    <mergeCell ref="J1898:J2072"/>
    <mergeCell ref="J2275:J2349"/>
    <mergeCell ref="E2028:E2032"/>
    <mergeCell ref="F2028:F2032"/>
    <mergeCell ref="F2268:F2272"/>
    <mergeCell ref="E2290:E2294"/>
    <mergeCell ref="F2305:F2309"/>
    <mergeCell ref="E1665:E1669"/>
    <mergeCell ref="E1485:E1489"/>
    <mergeCell ref="E1630:E1634"/>
    <mergeCell ref="E1635:E1639"/>
    <mergeCell ref="E1500:E1504"/>
    <mergeCell ref="E1640:E1644"/>
    <mergeCell ref="E1545:E1549"/>
    <mergeCell ref="E1520:E1524"/>
    <mergeCell ref="E1470:E1474"/>
    <mergeCell ref="E1495:E1499"/>
    <mergeCell ref="E1490:E1494"/>
    <mergeCell ref="F1685:F1689"/>
    <mergeCell ref="A2073:A2272"/>
    <mergeCell ref="D2073:D2097"/>
    <mergeCell ref="E2073:E2077"/>
    <mergeCell ref="D2123:D2147"/>
    <mergeCell ref="F1740:F1744"/>
    <mergeCell ref="F1735:F1739"/>
    <mergeCell ref="E1605:E1609"/>
    <mergeCell ref="E1650:E1654"/>
    <mergeCell ref="E1570:E1574"/>
    <mergeCell ref="E1720:E1724"/>
    <mergeCell ref="E1730:E1734"/>
    <mergeCell ref="F1665:F1669"/>
    <mergeCell ref="F1730:F1734"/>
    <mergeCell ref="B1898:B2072"/>
    <mergeCell ref="C1898:C2072"/>
    <mergeCell ref="E1913:E1917"/>
    <mergeCell ref="D1770:D1794"/>
    <mergeCell ref="D2048:D2072"/>
    <mergeCell ref="D2023:D2047"/>
    <mergeCell ref="E1998:E2002"/>
    <mergeCell ref="F2023:F2027"/>
    <mergeCell ref="F1973:F1977"/>
    <mergeCell ref="F1998:F2002"/>
    <mergeCell ref="F2103:F2107"/>
    <mergeCell ref="D1595:D1619"/>
    <mergeCell ref="F1625:F1629"/>
    <mergeCell ref="F1580:F1584"/>
    <mergeCell ref="E1615:E1619"/>
    <mergeCell ref="E1585:E1589"/>
    <mergeCell ref="F1615:F1619"/>
    <mergeCell ref="F1670:F1674"/>
    <mergeCell ref="C1570:C1669"/>
    <mergeCell ref="D1570:D1594"/>
    <mergeCell ref="D1645:D1669"/>
    <mergeCell ref="E1645:E1649"/>
    <mergeCell ref="E1660:E1664"/>
    <mergeCell ref="E1600:E1604"/>
    <mergeCell ref="E1610:E1614"/>
    <mergeCell ref="E1590:E1594"/>
    <mergeCell ref="E1530:E1534"/>
    <mergeCell ref="E1550:E1554"/>
    <mergeCell ref="C1420:C1569"/>
    <mergeCell ref="D1420:D1444"/>
    <mergeCell ref="E1420:E1424"/>
    <mergeCell ref="D1545:D1569"/>
    <mergeCell ref="D1520:D1544"/>
    <mergeCell ref="D1470:D1494"/>
    <mergeCell ref="D1495:D1519"/>
    <mergeCell ref="D1620:D1644"/>
    <mergeCell ref="E2555:E2559"/>
    <mergeCell ref="F2555:F2559"/>
    <mergeCell ref="E2560:E2564"/>
    <mergeCell ref="F2560:F2564"/>
    <mergeCell ref="E2480:E2484"/>
    <mergeCell ref="F2480:F2484"/>
    <mergeCell ref="E2485:E2489"/>
    <mergeCell ref="F2485:F2489"/>
    <mergeCell ref="E2505:E2509"/>
    <mergeCell ref="F2505:F2509"/>
    <mergeCell ref="F2515:F2519"/>
    <mergeCell ref="E2470:E2474"/>
    <mergeCell ref="E2500:E2504"/>
    <mergeCell ref="E2495:E2499"/>
    <mergeCell ref="F2530:F2534"/>
    <mergeCell ref="F2470:F2474"/>
    <mergeCell ref="F2500:F2504"/>
    <mergeCell ref="F2550:F2554"/>
    <mergeCell ref="F2475:F2479"/>
    <mergeCell ref="F2565:F2569"/>
    <mergeCell ref="E2525:E2529"/>
    <mergeCell ref="F2540:F2544"/>
    <mergeCell ref="F2525:F2529"/>
    <mergeCell ref="F1630:F1634"/>
    <mergeCell ref="F1640:F1644"/>
    <mergeCell ref="J1335:J1384"/>
    <mergeCell ref="I1420:I1444"/>
    <mergeCell ref="F1525:F1529"/>
    <mergeCell ref="I1720:I1744"/>
    <mergeCell ref="I1795:I1819"/>
    <mergeCell ref="I1770:I1794"/>
    <mergeCell ref="F1750:F1754"/>
    <mergeCell ref="F1770:F1774"/>
    <mergeCell ref="F1635:F1639"/>
    <mergeCell ref="F1390:F1394"/>
    <mergeCell ref="F1515:F1519"/>
    <mergeCell ref="F1485:F1489"/>
    <mergeCell ref="F1555:F1559"/>
    <mergeCell ref="F1425:F1429"/>
    <mergeCell ref="F1435:F1439"/>
    <mergeCell ref="F1440:F1444"/>
    <mergeCell ref="F1395:F1399"/>
    <mergeCell ref="F1400:F1404"/>
    <mergeCell ref="F1720:F1724"/>
    <mergeCell ref="F1660:F1664"/>
    <mergeCell ref="F1645:F1649"/>
    <mergeCell ref="F1600:F1604"/>
    <mergeCell ref="F1605:F1609"/>
    <mergeCell ref="F1715:F1719"/>
    <mergeCell ref="E2510:E2514"/>
    <mergeCell ref="F2510:F2514"/>
    <mergeCell ref="E2570:E2574"/>
    <mergeCell ref="E2455:E2459"/>
    <mergeCell ref="D2148:D2172"/>
    <mergeCell ref="E2148:E2152"/>
    <mergeCell ref="D2223:D2247"/>
    <mergeCell ref="E2223:E2227"/>
    <mergeCell ref="E2370:E2374"/>
    <mergeCell ref="E2435:E2439"/>
    <mergeCell ref="E2133:E2137"/>
    <mergeCell ref="J1385:J1419"/>
    <mergeCell ref="I1385:I1419"/>
    <mergeCell ref="F1550:F1554"/>
    <mergeCell ref="F1445:F1449"/>
    <mergeCell ref="F1460:F1464"/>
    <mergeCell ref="F1430:F1434"/>
    <mergeCell ref="F1520:F1524"/>
    <mergeCell ref="F1535:F1539"/>
    <mergeCell ref="F1510:F1514"/>
    <mergeCell ref="F1490:F1494"/>
    <mergeCell ref="F1415:F1419"/>
    <mergeCell ref="F1505:F1509"/>
    <mergeCell ref="F1500:F1504"/>
    <mergeCell ref="J1570:J1669"/>
    <mergeCell ref="I1470:I1494"/>
    <mergeCell ref="I1495:I1519"/>
    <mergeCell ref="I1520:I1544"/>
    <mergeCell ref="I1570:I1669"/>
    <mergeCell ref="F1570:F1574"/>
    <mergeCell ref="F1585:F1589"/>
    <mergeCell ref="F1590:F1594"/>
    <mergeCell ref="F1595:F1599"/>
    <mergeCell ref="F1610:F1614"/>
    <mergeCell ref="F2355:F2359"/>
    <mergeCell ref="C2073:C2272"/>
    <mergeCell ref="E2218:E2222"/>
    <mergeCell ref="D2425:D2449"/>
    <mergeCell ref="E2425:E2429"/>
    <mergeCell ref="D2198:D2222"/>
    <mergeCell ref="E2088:E2092"/>
    <mergeCell ref="D2500:D2524"/>
    <mergeCell ref="B2450:B2574"/>
    <mergeCell ref="C2450:C2574"/>
    <mergeCell ref="D2450:D2474"/>
    <mergeCell ref="D2475:D2499"/>
    <mergeCell ref="E2475:E2479"/>
    <mergeCell ref="E2490:E2494"/>
    <mergeCell ref="E2530:E2534"/>
    <mergeCell ref="D2248:D2272"/>
    <mergeCell ref="E2248:E2252"/>
    <mergeCell ref="E2108:E2112"/>
    <mergeCell ref="D2173:D2197"/>
    <mergeCell ref="E2173:E2177"/>
    <mergeCell ref="D2550:D2574"/>
    <mergeCell ref="E2550:E2554"/>
    <mergeCell ref="E2198:E2202"/>
    <mergeCell ref="E2263:E2267"/>
    <mergeCell ref="D2098:D2122"/>
    <mergeCell ref="E2228:E2232"/>
    <mergeCell ref="E2233:E2237"/>
    <mergeCell ref="E2253:E2257"/>
    <mergeCell ref="E2280:E2284"/>
    <mergeCell ref="E2268:E2272"/>
    <mergeCell ref="F2425:F2429"/>
    <mergeCell ref="E2365:E2369"/>
    <mergeCell ref="F2365:F2369"/>
    <mergeCell ref="A1670:A1719"/>
    <mergeCell ref="B1670:B1719"/>
    <mergeCell ref="C1670:C1719"/>
    <mergeCell ref="D1670:D1694"/>
    <mergeCell ref="E1670:E1674"/>
    <mergeCell ref="E1685:E1689"/>
    <mergeCell ref="E1690:E1694"/>
    <mergeCell ref="D1695:D1719"/>
    <mergeCell ref="E1695:E1699"/>
    <mergeCell ref="E1710:E1714"/>
    <mergeCell ref="B2073:B2272"/>
    <mergeCell ref="A1720:A1744"/>
    <mergeCell ref="B1720:B1744"/>
    <mergeCell ref="C1720:C1744"/>
    <mergeCell ref="B1745:B1844"/>
    <mergeCell ref="C1745:C1844"/>
    <mergeCell ref="A1745:A1844"/>
    <mergeCell ref="E2310:E2314"/>
    <mergeCell ref="F2310:F2314"/>
    <mergeCell ref="E2315:E2319"/>
    <mergeCell ref="F2315:F2319"/>
    <mergeCell ref="F2295:F2299"/>
    <mergeCell ref="E2300:E2304"/>
    <mergeCell ref="F2300:F2304"/>
    <mergeCell ref="E1745:E1749"/>
    <mergeCell ref="F1745:F1749"/>
    <mergeCell ref="E1760:E1764"/>
    <mergeCell ref="F1760:F1764"/>
    <mergeCell ref="E1765:E1769"/>
    <mergeCell ref="D1923:D1947"/>
    <mergeCell ref="E1923:E1927"/>
    <mergeCell ref="D1973:D1997"/>
    <mergeCell ref="E1973:E1977"/>
    <mergeCell ref="D1898:D1922"/>
    <mergeCell ref="E2103:E2107"/>
    <mergeCell ref="A2450:A2574"/>
    <mergeCell ref="E1835:E1839"/>
    <mergeCell ref="E1840:E1844"/>
    <mergeCell ref="F1820:F1824"/>
    <mergeCell ref="F1903:F1907"/>
    <mergeCell ref="E1830:E1834"/>
    <mergeCell ref="F1830:F1834"/>
    <mergeCell ref="E1903:E1907"/>
    <mergeCell ref="E1988:E1992"/>
    <mergeCell ref="F1988:F1992"/>
    <mergeCell ref="E2258:E2262"/>
    <mergeCell ref="A2350:A2449"/>
    <mergeCell ref="B2350:B2449"/>
    <mergeCell ref="C2350:C2449"/>
    <mergeCell ref="D2350:D2374"/>
    <mergeCell ref="E2350:E2354"/>
    <mergeCell ref="F2350:F2354"/>
    <mergeCell ref="F2380:F2384"/>
    <mergeCell ref="F2385:F2389"/>
    <mergeCell ref="E2405:E2409"/>
    <mergeCell ref="F2405:F2409"/>
    <mergeCell ref="E2410:E2414"/>
    <mergeCell ref="F2410:F2414"/>
    <mergeCell ref="E2390:E2394"/>
    <mergeCell ref="F2390:F2394"/>
    <mergeCell ref="E2395:E2399"/>
    <mergeCell ref="F2395:F2399"/>
    <mergeCell ref="E2038:E2042"/>
    <mergeCell ref="E2048:E2052"/>
    <mergeCell ref="E1770:E1774"/>
    <mergeCell ref="F1805:F1809"/>
    <mergeCell ref="E1790:E1794"/>
    <mergeCell ref="F1790:F1794"/>
    <mergeCell ref="E1795:E1799"/>
    <mergeCell ref="F2218:F2222"/>
    <mergeCell ref="E2128:E2132"/>
    <mergeCell ref="F2128:F2132"/>
    <mergeCell ref="F2360:F2364"/>
    <mergeCell ref="D2300:D2324"/>
    <mergeCell ref="D2325:D2349"/>
    <mergeCell ref="E2325:E2329"/>
    <mergeCell ref="I2223:I2247"/>
    <mergeCell ref="E2238:E2242"/>
    <mergeCell ref="F2243:F2247"/>
    <mergeCell ref="A1898:A2072"/>
    <mergeCell ref="D1998:D2022"/>
    <mergeCell ref="E2063:E2067"/>
    <mergeCell ref="F2063:F2067"/>
    <mergeCell ref="E2068:E2072"/>
    <mergeCell ref="A2275:A2349"/>
    <mergeCell ref="B2275:B2349"/>
    <mergeCell ref="C2275:C2349"/>
    <mergeCell ref="D2275:D2299"/>
    <mergeCell ref="E2275:E2279"/>
    <mergeCell ref="F2275:F2279"/>
    <mergeCell ref="E1993:E1997"/>
    <mergeCell ref="E2003:E2007"/>
    <mergeCell ref="F2003:F2007"/>
    <mergeCell ref="I2023:I2047"/>
    <mergeCell ref="F1993:F1997"/>
    <mergeCell ref="F2043:F2047"/>
    <mergeCell ref="I2300:I2324"/>
    <mergeCell ref="I2098:I2122"/>
    <mergeCell ref="E2113:E2117"/>
    <mergeCell ref="F2223:F2227"/>
    <mergeCell ref="E2208:E2212"/>
    <mergeCell ref="F2208:F2212"/>
    <mergeCell ref="F2173:F2177"/>
    <mergeCell ref="I2173:I2197"/>
    <mergeCell ref="E2203:E2207"/>
    <mergeCell ref="F2203:F2207"/>
    <mergeCell ref="E2193:E2197"/>
    <mergeCell ref="F2193:F2197"/>
    <mergeCell ref="I1948:I1972"/>
    <mergeCell ref="D2400:D2424"/>
    <mergeCell ref="E2400:E2404"/>
    <mergeCell ref="F2400:F2404"/>
    <mergeCell ref="D2375:D2399"/>
    <mergeCell ref="E2375:E2379"/>
    <mergeCell ref="I2400:I2424"/>
    <mergeCell ref="E2415:E2419"/>
    <mergeCell ref="F2415:F2419"/>
    <mergeCell ref="E2420:E2424"/>
    <mergeCell ref="F2420:F2424"/>
    <mergeCell ref="E2380:E2384"/>
    <mergeCell ref="E2385:E2389"/>
    <mergeCell ref="I2198:I2222"/>
    <mergeCell ref="E2213:E2217"/>
    <mergeCell ref="F2238:F2242"/>
    <mergeCell ref="F2213:F2217"/>
    <mergeCell ref="F2113:F2117"/>
    <mergeCell ref="E2118:E2122"/>
    <mergeCell ref="F2198:F2202"/>
    <mergeCell ref="F2118:F2122"/>
    <mergeCell ref="D1720:D1744"/>
    <mergeCell ref="F2078:F2082"/>
    <mergeCell ref="E2083:E2087"/>
    <mergeCell ref="F2083:F2087"/>
    <mergeCell ref="F2123:F2127"/>
    <mergeCell ref="D1820:D1844"/>
    <mergeCell ref="F1810:F1814"/>
    <mergeCell ref="E2188:E2192"/>
    <mergeCell ref="F1795:F1799"/>
    <mergeCell ref="E2178:E2182"/>
    <mergeCell ref="F2178:F2182"/>
    <mergeCell ref="E2183:E2187"/>
    <mergeCell ref="F2183:F2187"/>
    <mergeCell ref="F2188:F2192"/>
    <mergeCell ref="E2123:E2127"/>
    <mergeCell ref="F2163:F2167"/>
    <mergeCell ref="E2168:E2172"/>
    <mergeCell ref="F1775:F1779"/>
    <mergeCell ref="E1780:E1784"/>
    <mergeCell ref="F1780:F1784"/>
    <mergeCell ref="E1800:E1804"/>
    <mergeCell ref="F1800:F1804"/>
    <mergeCell ref="D1948:D1972"/>
    <mergeCell ref="E1948:E1952"/>
    <mergeCell ref="F2133:F2137"/>
    <mergeCell ref="E2138:E2142"/>
    <mergeCell ref="F2138:F2142"/>
    <mergeCell ref="E2143:E2147"/>
    <mergeCell ref="F2143:F2147"/>
    <mergeCell ref="D1745:D1769"/>
    <mergeCell ref="F1765:F1769"/>
    <mergeCell ref="D1795:D1819"/>
    <mergeCell ref="F1725:F1729"/>
    <mergeCell ref="E1875:E1879"/>
    <mergeCell ref="F1875:F1879"/>
    <mergeCell ref="E1705:E1709"/>
    <mergeCell ref="F1705:F1709"/>
    <mergeCell ref="F1835:F1839"/>
    <mergeCell ref="F1840:F1844"/>
    <mergeCell ref="F1815:F1819"/>
    <mergeCell ref="F1825:F1829"/>
    <mergeCell ref="E1880:E1884"/>
    <mergeCell ref="E1785:E1789"/>
    <mergeCell ref="F1785:F1789"/>
    <mergeCell ref="E1735:E1739"/>
    <mergeCell ref="E1805:E1809"/>
    <mergeCell ref="E2078:E2082"/>
    <mergeCell ref="F1923:F1927"/>
    <mergeCell ref="F1948:F1952"/>
    <mergeCell ref="E1963:E1967"/>
    <mergeCell ref="F1963:F1967"/>
    <mergeCell ref="E1968:E1972"/>
    <mergeCell ref="F1968:F1972"/>
    <mergeCell ref="E2023:E2027"/>
    <mergeCell ref="E1820:E1824"/>
    <mergeCell ref="F1918:F1922"/>
    <mergeCell ref="E1898:E1902"/>
    <mergeCell ref="F1898:F1902"/>
    <mergeCell ref="F1938:F1942"/>
    <mergeCell ref="E1860:E1864"/>
    <mergeCell ref="F1860:F1864"/>
    <mergeCell ref="E1865:E1869"/>
    <mergeCell ref="F1865:F1869"/>
    <mergeCell ref="E1918:E1922"/>
    <mergeCell ref="E1775:E1779"/>
    <mergeCell ref="E1810:E1814"/>
    <mergeCell ref="I2148:I2172"/>
    <mergeCell ref="E2153:E2157"/>
    <mergeCell ref="F2153:F2157"/>
    <mergeCell ref="E2158:E2162"/>
    <mergeCell ref="F2158:F2162"/>
    <mergeCell ref="E2163:E2167"/>
    <mergeCell ref="I1335:I1359"/>
    <mergeCell ref="E1340:E1344"/>
    <mergeCell ref="F1340:F1344"/>
    <mergeCell ref="E1355:E1359"/>
    <mergeCell ref="F1355:F1359"/>
    <mergeCell ref="E1360:E1364"/>
    <mergeCell ref="F1360:F1364"/>
    <mergeCell ref="I1360:I1384"/>
    <mergeCell ref="E1365:E1369"/>
    <mergeCell ref="F1365:F1369"/>
    <mergeCell ref="E1380:E1384"/>
    <mergeCell ref="F1380:F1384"/>
    <mergeCell ref="E1350:E1354"/>
    <mergeCell ref="F1350:F1354"/>
    <mergeCell ref="E1345:E1349"/>
    <mergeCell ref="F1345:F1349"/>
    <mergeCell ref="E1725:E1729"/>
    <mergeCell ref="E1715:E1719"/>
    <mergeCell ref="E1825:E1829"/>
    <mergeCell ref="E1675:E1679"/>
    <mergeCell ref="F1675:F1679"/>
    <mergeCell ref="E1700:E1704"/>
    <mergeCell ref="E1680:E1684"/>
    <mergeCell ref="F1680:F1684"/>
    <mergeCell ref="E2093:E2097"/>
    <mergeCell ref="F2093:F2097"/>
    <mergeCell ref="E2013:E2017"/>
    <mergeCell ref="F2013:F2017"/>
    <mergeCell ref="E2018:E2022"/>
    <mergeCell ref="F2018:F2022"/>
    <mergeCell ref="F2148:F2152"/>
    <mergeCell ref="F2168:F2172"/>
    <mergeCell ref="E1375:E1379"/>
    <mergeCell ref="F1375:F1379"/>
    <mergeCell ref="I1898:I1922"/>
    <mergeCell ref="I2123:I2147"/>
    <mergeCell ref="E1908:E1912"/>
    <mergeCell ref="F1908:F1912"/>
    <mergeCell ref="E1928:E1932"/>
    <mergeCell ref="E1938:E1942"/>
    <mergeCell ref="E2098:E2102"/>
    <mergeCell ref="F2098:F2102"/>
    <mergeCell ref="E1933:E1937"/>
    <mergeCell ref="F1933:F1937"/>
    <mergeCell ref="F1928:F1932"/>
    <mergeCell ref="F2008:F2012"/>
    <mergeCell ref="E1953:E1957"/>
    <mergeCell ref="F1953:F1957"/>
    <mergeCell ref="F2048:F2052"/>
    <mergeCell ref="F2073:F2077"/>
    <mergeCell ref="F2108:F2112"/>
    <mergeCell ref="E1943:E1947"/>
    <mergeCell ref="F1943:F1947"/>
    <mergeCell ref="E2008:E2012"/>
    <mergeCell ref="I2073:I2097"/>
    <mergeCell ref="F1880:F1884"/>
    <mergeCell ref="A1845:A1894"/>
    <mergeCell ref="B1845:B1894"/>
    <mergeCell ref="C1845:C1894"/>
    <mergeCell ref="D1845:D1869"/>
    <mergeCell ref="E1845:E1849"/>
    <mergeCell ref="F1845:F1849"/>
    <mergeCell ref="I1845:I1869"/>
    <mergeCell ref="J1845:J1894"/>
    <mergeCell ref="E1850:E1854"/>
    <mergeCell ref="F1850:F1854"/>
    <mergeCell ref="E1855:E1859"/>
    <mergeCell ref="E1890:E1894"/>
    <mergeCell ref="D1870:D1894"/>
    <mergeCell ref="E1870:E1874"/>
    <mergeCell ref="F1870:F1874"/>
    <mergeCell ref="I1870:I1894"/>
    <mergeCell ref="F2088:F2092"/>
    <mergeCell ref="F1913:F1917"/>
    <mergeCell ref="F1885:F1889"/>
    <mergeCell ref="E1885:E1889"/>
    <mergeCell ref="F1855:F1859"/>
    <mergeCell ref="F1890:F1894"/>
    <mergeCell ref="E2053:E2057"/>
    <mergeCell ref="F2053:F2057"/>
    <mergeCell ref="E1958:E1962"/>
    <mergeCell ref="F1958:F1962"/>
    <mergeCell ref="E1978:E1982"/>
    <mergeCell ref="F1978:F1982"/>
    <mergeCell ref="E1983:E1987"/>
    <mergeCell ref="F1983:F1987"/>
    <mergeCell ref="E2058:E2062"/>
    <mergeCell ref="F2058:F2062"/>
    <mergeCell ref="E1450:E1454"/>
    <mergeCell ref="F1450:F1454"/>
    <mergeCell ref="E1455:E1459"/>
    <mergeCell ref="F1455:F1459"/>
    <mergeCell ref="E1475:E1479"/>
    <mergeCell ref="F1475:F1479"/>
    <mergeCell ref="F1385:F1389"/>
    <mergeCell ref="E1620:E1624"/>
    <mergeCell ref="F1620:F1624"/>
    <mergeCell ref="E1625:E1629"/>
    <mergeCell ref="I8:I52"/>
    <mergeCell ref="J8:J52"/>
    <mergeCell ref="E28:E32"/>
    <mergeCell ref="F28:F32"/>
    <mergeCell ref="E33:E37"/>
    <mergeCell ref="F33:F37"/>
    <mergeCell ref="E1395:E1399"/>
    <mergeCell ref="E1480:E1484"/>
    <mergeCell ref="F1480:F1484"/>
    <mergeCell ref="I54:I98"/>
    <mergeCell ref="J54:J98"/>
    <mergeCell ref="E59:E63"/>
    <mergeCell ref="F59:F63"/>
    <mergeCell ref="E64:E68"/>
    <mergeCell ref="F64:F68"/>
    <mergeCell ref="E69:E73"/>
    <mergeCell ref="F69:F73"/>
    <mergeCell ref="E94:E98"/>
    <mergeCell ref="F94:F98"/>
    <mergeCell ref="E79:E83"/>
    <mergeCell ref="F79:F83"/>
    <mergeCell ref="E1425:E1429"/>
    <mergeCell ref="D928:D972"/>
    <mergeCell ref="E943:E947"/>
    <mergeCell ref="E948:E952"/>
    <mergeCell ref="E953:E957"/>
    <mergeCell ref="E958:E962"/>
    <mergeCell ref="E84:E88"/>
    <mergeCell ref="E74:E78"/>
    <mergeCell ref="F74:F78"/>
    <mergeCell ref="E89:E93"/>
    <mergeCell ref="E54:E58"/>
    <mergeCell ref="F23:F27"/>
    <mergeCell ref="F54:F58"/>
    <mergeCell ref="A1335:A1384"/>
    <mergeCell ref="B1335:B1384"/>
    <mergeCell ref="C1335:C1384"/>
    <mergeCell ref="D1335:D1359"/>
    <mergeCell ref="E1335:E1339"/>
    <mergeCell ref="F1335:F1339"/>
    <mergeCell ref="F280:F284"/>
    <mergeCell ref="A190:A279"/>
    <mergeCell ref="A8:A52"/>
    <mergeCell ref="B8:B52"/>
    <mergeCell ref="C8:C52"/>
    <mergeCell ref="E38:E42"/>
    <mergeCell ref="F38:F42"/>
    <mergeCell ref="E43:E47"/>
    <mergeCell ref="F43:F47"/>
    <mergeCell ref="E48:E52"/>
    <mergeCell ref="F48:F52"/>
    <mergeCell ref="D1360:D1384"/>
    <mergeCell ref="E1370:E1374"/>
    <mergeCell ref="F1370:F1374"/>
    <mergeCell ref="A54:A98"/>
    <mergeCell ref="B54:B98"/>
    <mergeCell ref="C54:C98"/>
    <mergeCell ref="D54:D98"/>
    <mergeCell ref="F84:F88"/>
    <mergeCell ref="F89:F93"/>
    <mergeCell ref="D8:D52"/>
    <mergeCell ref="E8:E12"/>
    <mergeCell ref="F8:F12"/>
    <mergeCell ref="E13:E17"/>
    <mergeCell ref="F13:F17"/>
    <mergeCell ref="E18:E22"/>
    <mergeCell ref="F18:F22"/>
    <mergeCell ref="E23:E27"/>
    <mergeCell ref="A1385:A1419"/>
    <mergeCell ref="B1385:B1419"/>
    <mergeCell ref="C1385:C1419"/>
    <mergeCell ref="D1385:D1419"/>
    <mergeCell ref="E1385:E1389"/>
    <mergeCell ref="E1390:E1394"/>
    <mergeCell ref="A280:A519"/>
    <mergeCell ref="B280:B519"/>
    <mergeCell ref="C280:C519"/>
    <mergeCell ref="D280:D319"/>
    <mergeCell ref="E280:E284"/>
    <mergeCell ref="D440:D479"/>
    <mergeCell ref="D480:D519"/>
    <mergeCell ref="E1400:E1404"/>
    <mergeCell ref="A883:A1062"/>
    <mergeCell ref="B883:B1062"/>
    <mergeCell ref="J883:J1062"/>
    <mergeCell ref="E888:E892"/>
    <mergeCell ref="F888:F892"/>
    <mergeCell ref="E893:E897"/>
    <mergeCell ref="F893:F897"/>
    <mergeCell ref="E898:E902"/>
    <mergeCell ref="F898:F902"/>
    <mergeCell ref="E903:E907"/>
    <mergeCell ref="F903:F907"/>
    <mergeCell ref="E908:E912"/>
    <mergeCell ref="F908:F912"/>
    <mergeCell ref="E913:E917"/>
    <mergeCell ref="F913:F917"/>
    <mergeCell ref="E918:E922"/>
    <mergeCell ref="F918:F922"/>
    <mergeCell ref="E923:E927"/>
    <mergeCell ref="F923:F927"/>
    <mergeCell ref="E928:E932"/>
    <mergeCell ref="F928:F932"/>
    <mergeCell ref="I928:I972"/>
    <mergeCell ref="E933:E937"/>
    <mergeCell ref="F933:F937"/>
    <mergeCell ref="E938:E942"/>
    <mergeCell ref="E883:E887"/>
    <mergeCell ref="F993:F997"/>
    <mergeCell ref="E998:E1002"/>
    <mergeCell ref="F998:F1002"/>
    <mergeCell ref="E1003:E1007"/>
    <mergeCell ref="F1003:F1007"/>
    <mergeCell ref="I1018:I1062"/>
    <mergeCell ref="E1023:E1027"/>
    <mergeCell ref="F1023:F1027"/>
    <mergeCell ref="F1028:F1032"/>
    <mergeCell ref="E1033:E1037"/>
    <mergeCell ref="F1033:F1037"/>
    <mergeCell ref="E1038:E1042"/>
    <mergeCell ref="F1038:F1042"/>
    <mergeCell ref="E1043:E1047"/>
    <mergeCell ref="F1043:F1047"/>
    <mergeCell ref="E1048:E1052"/>
    <mergeCell ref="F1048:F1052"/>
    <mergeCell ref="E1053:E1057"/>
    <mergeCell ref="F1053:F1057"/>
    <mergeCell ref="E1058:E1062"/>
    <mergeCell ref="F1058:F1062"/>
    <mergeCell ref="A523:A882"/>
    <mergeCell ref="B523:B882"/>
    <mergeCell ref="C523:C882"/>
    <mergeCell ref="D523:D567"/>
    <mergeCell ref="E523:E527"/>
    <mergeCell ref="F523:F527"/>
    <mergeCell ref="D568:D612"/>
    <mergeCell ref="C883:C1062"/>
    <mergeCell ref="D883:D927"/>
    <mergeCell ref="D973:D1017"/>
    <mergeCell ref="D613:D657"/>
    <mergeCell ref="F623:F627"/>
    <mergeCell ref="E628:E632"/>
    <mergeCell ref="F628:F632"/>
    <mergeCell ref="E633:E637"/>
    <mergeCell ref="F633:F637"/>
    <mergeCell ref="E638:E642"/>
    <mergeCell ref="F638:F642"/>
    <mergeCell ref="E643:E647"/>
    <mergeCell ref="I523:I567"/>
    <mergeCell ref="J523:J882"/>
    <mergeCell ref="E528:E532"/>
    <mergeCell ref="F528:F532"/>
    <mergeCell ref="E533:E537"/>
    <mergeCell ref="F533:F537"/>
    <mergeCell ref="E538:E542"/>
    <mergeCell ref="F538:F542"/>
    <mergeCell ref="E543:E547"/>
    <mergeCell ref="F543:F547"/>
    <mergeCell ref="E548:E552"/>
    <mergeCell ref="F548:F552"/>
    <mergeCell ref="E553:E557"/>
    <mergeCell ref="F553:F557"/>
    <mergeCell ref="E558:E562"/>
    <mergeCell ref="F558:F562"/>
    <mergeCell ref="E563:E567"/>
    <mergeCell ref="F563:F567"/>
    <mergeCell ref="E568:E572"/>
    <mergeCell ref="F568:F572"/>
    <mergeCell ref="I568:I612"/>
    <mergeCell ref="E573:E577"/>
    <mergeCell ref="F573:F577"/>
    <mergeCell ref="E578:E582"/>
    <mergeCell ref="F578:F582"/>
    <mergeCell ref="F608:F612"/>
    <mergeCell ref="E613:E617"/>
    <mergeCell ref="F613:F617"/>
    <mergeCell ref="I613:I657"/>
    <mergeCell ref="E618:E622"/>
    <mergeCell ref="F618:F622"/>
    <mergeCell ref="E623:E627"/>
    <mergeCell ref="E1068:E1072"/>
    <mergeCell ref="F1068:F1072"/>
    <mergeCell ref="E848:E852"/>
    <mergeCell ref="F848:F852"/>
    <mergeCell ref="E853:E857"/>
    <mergeCell ref="F853:F857"/>
    <mergeCell ref="D838:D882"/>
    <mergeCell ref="E838:E842"/>
    <mergeCell ref="F838:F842"/>
    <mergeCell ref="I838:I882"/>
    <mergeCell ref="E843:E847"/>
    <mergeCell ref="F843:F847"/>
    <mergeCell ref="E858:E862"/>
    <mergeCell ref="F858:F862"/>
    <mergeCell ref="E863:E867"/>
    <mergeCell ref="F863:F867"/>
    <mergeCell ref="E868:E872"/>
    <mergeCell ref="F868:F872"/>
    <mergeCell ref="E873:E877"/>
    <mergeCell ref="F873:F877"/>
    <mergeCell ref="E878:E882"/>
    <mergeCell ref="F878:F882"/>
    <mergeCell ref="E973:E977"/>
    <mergeCell ref="F973:F977"/>
    <mergeCell ref="I973:I1017"/>
    <mergeCell ref="E978:E982"/>
    <mergeCell ref="F978:F982"/>
    <mergeCell ref="E983:E987"/>
    <mergeCell ref="F983:F987"/>
    <mergeCell ref="E988:E992"/>
    <mergeCell ref="F988:F992"/>
    <mergeCell ref="E993:E997"/>
    <mergeCell ref="A1198:A1332"/>
    <mergeCell ref="B1198:B1332"/>
    <mergeCell ref="C1198:C1332"/>
    <mergeCell ref="D1198:D1242"/>
    <mergeCell ref="E1198:E1202"/>
    <mergeCell ref="F1198:F1202"/>
    <mergeCell ref="D1243:D1287"/>
    <mergeCell ref="D1288:D1332"/>
    <mergeCell ref="E1288:E1292"/>
    <mergeCell ref="F1288:F1292"/>
    <mergeCell ref="E1163:E1167"/>
    <mergeCell ref="F1163:F1167"/>
    <mergeCell ref="E1168:E1172"/>
    <mergeCell ref="F1168:F1172"/>
    <mergeCell ref="E1178:E1182"/>
    <mergeCell ref="F1178:F1182"/>
    <mergeCell ref="E1188:E1192"/>
    <mergeCell ref="F1188:F1192"/>
    <mergeCell ref="F1273:F1277"/>
    <mergeCell ref="E1278:E1282"/>
    <mergeCell ref="F1278:F1282"/>
    <mergeCell ref="E1283:E1287"/>
    <mergeCell ref="F1283:F1287"/>
    <mergeCell ref="E1263:E1267"/>
    <mergeCell ref="F1263:F1267"/>
    <mergeCell ref="E1268:E1272"/>
    <mergeCell ref="F1268:F1272"/>
    <mergeCell ref="E1273:E1277"/>
    <mergeCell ref="F1148:F1152"/>
    <mergeCell ref="E1128:E1132"/>
    <mergeCell ref="F1128:F1132"/>
    <mergeCell ref="E1123:E1127"/>
    <mergeCell ref="F1123:F1127"/>
    <mergeCell ref="I1198:I1242"/>
    <mergeCell ref="J1198:J1332"/>
    <mergeCell ref="E1203:E1207"/>
    <mergeCell ref="F1203:F1207"/>
    <mergeCell ref="E1208:E1212"/>
    <mergeCell ref="F1208:F1212"/>
    <mergeCell ref="E1213:E1217"/>
    <mergeCell ref="F1213:F1217"/>
    <mergeCell ref="E1218:E1222"/>
    <mergeCell ref="F1218:F1222"/>
    <mergeCell ref="E1223:E1227"/>
    <mergeCell ref="F1223:F1227"/>
    <mergeCell ref="E1228:E1232"/>
    <mergeCell ref="F1228:F1232"/>
    <mergeCell ref="E1233:E1237"/>
    <mergeCell ref="F1233:F1237"/>
    <mergeCell ref="E1238:E1242"/>
    <mergeCell ref="F1238:F1242"/>
    <mergeCell ref="E1243:E1247"/>
    <mergeCell ref="F1243:F1247"/>
    <mergeCell ref="I1243:I1287"/>
    <mergeCell ref="E1248:E1252"/>
    <mergeCell ref="F1248:F1252"/>
    <mergeCell ref="E1253:E1257"/>
    <mergeCell ref="F1253:F1257"/>
    <mergeCell ref="E1258:E1262"/>
    <mergeCell ref="F1258:F1262"/>
    <mergeCell ref="I1288:I1332"/>
    <mergeCell ref="E1293:E1297"/>
    <mergeCell ref="F1293:F1297"/>
    <mergeCell ref="E1298:E1302"/>
    <mergeCell ref="F1298:F1302"/>
    <mergeCell ref="E1303:E1307"/>
    <mergeCell ref="F1303:F1307"/>
    <mergeCell ref="E1308:E1312"/>
    <mergeCell ref="F1308:F1312"/>
    <mergeCell ref="E1313:E1317"/>
    <mergeCell ref="F1313:F1317"/>
    <mergeCell ref="E1318:E1322"/>
    <mergeCell ref="F1318:F1322"/>
    <mergeCell ref="E1323:E1327"/>
    <mergeCell ref="F1323:F1327"/>
    <mergeCell ref="E1328:E1332"/>
    <mergeCell ref="F1328:F1332"/>
  </mergeCells>
  <phoneticPr fontId="5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J85"/>
  <sheetViews>
    <sheetView zoomScale="90" zoomScaleNormal="90" workbookViewId="0">
      <pane xSplit="1" ySplit="1" topLeftCell="B8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ht="17.25" customHeight="1" thickBot="1" x14ac:dyDescent="0.3">
      <c r="A2" s="12" t="s">
        <v>90</v>
      </c>
      <c r="B2" s="13" t="e">
        <f>NA()</f>
        <v>#N/A</v>
      </c>
      <c r="C2" s="13"/>
      <c r="D2" s="13"/>
      <c r="E2" s="14"/>
      <c r="F2" s="14"/>
      <c r="G2" s="15"/>
      <c r="H2" s="16"/>
      <c r="I2" s="17"/>
      <c r="J2" s="260"/>
    </row>
    <row r="3" spans="1:10" x14ac:dyDescent="0.25">
      <c r="A3" s="302" t="s">
        <v>95</v>
      </c>
      <c r="B3" s="304" t="s">
        <v>37</v>
      </c>
      <c r="C3" s="304" t="s">
        <v>158</v>
      </c>
      <c r="D3" s="291" t="s">
        <v>38</v>
      </c>
      <c r="E3" s="298">
        <v>43040</v>
      </c>
      <c r="F3" s="298">
        <v>43069</v>
      </c>
      <c r="G3" s="11" t="s">
        <v>154</v>
      </c>
      <c r="H3" s="67">
        <f>H5/2</f>
        <v>11.5</v>
      </c>
      <c r="I3" s="299"/>
      <c r="J3" s="311" t="s">
        <v>127</v>
      </c>
    </row>
    <row r="4" spans="1:10" x14ac:dyDescent="0.25">
      <c r="A4" s="303"/>
      <c r="B4" s="305"/>
      <c r="C4" s="305"/>
      <c r="D4" s="306"/>
      <c r="E4" s="285"/>
      <c r="F4" s="285"/>
      <c r="G4" s="7" t="s">
        <v>153</v>
      </c>
      <c r="H4" s="68" t="e">
        <f>NA()</f>
        <v>#N/A</v>
      </c>
      <c r="I4" s="300"/>
      <c r="J4" s="312"/>
    </row>
    <row r="5" spans="1:10" x14ac:dyDescent="0.25">
      <c r="A5" s="303"/>
      <c r="B5" s="305"/>
      <c r="C5" s="305"/>
      <c r="D5" s="307"/>
      <c r="E5" s="285"/>
      <c r="F5" s="285"/>
      <c r="G5" s="102" t="s">
        <v>40</v>
      </c>
      <c r="H5" s="68">
        <v>23</v>
      </c>
      <c r="I5" s="300"/>
      <c r="J5" s="312"/>
    </row>
    <row r="6" spans="1:10" x14ac:dyDescent="0.25">
      <c r="A6" s="303"/>
      <c r="B6" s="305"/>
      <c r="C6" s="305"/>
      <c r="D6" s="307"/>
      <c r="E6" s="285"/>
      <c r="F6" s="285"/>
      <c r="G6" s="102" t="s">
        <v>39</v>
      </c>
      <c r="H6" s="68">
        <v>33</v>
      </c>
      <c r="I6" s="300"/>
      <c r="J6" s="312"/>
    </row>
    <row r="7" spans="1:10" ht="15.75" thickBot="1" x14ac:dyDescent="0.3">
      <c r="A7" s="303"/>
      <c r="B7" s="305"/>
      <c r="C7" s="305"/>
      <c r="D7" s="307"/>
      <c r="E7" s="296"/>
      <c r="F7" s="296"/>
      <c r="G7" s="103" t="s">
        <v>41</v>
      </c>
      <c r="H7" s="88">
        <v>22</v>
      </c>
      <c r="I7" s="300"/>
      <c r="J7" s="312"/>
    </row>
    <row r="8" spans="1:10" x14ac:dyDescent="0.25">
      <c r="A8" s="303"/>
      <c r="B8" s="305"/>
      <c r="C8" s="305"/>
      <c r="D8" s="307"/>
      <c r="E8" s="295">
        <f>F3+1</f>
        <v>43070</v>
      </c>
      <c r="F8" s="295">
        <v>43090</v>
      </c>
      <c r="G8" s="51" t="s">
        <v>154</v>
      </c>
      <c r="H8" s="67">
        <f>H10/2</f>
        <v>10.5</v>
      </c>
      <c r="I8" s="300"/>
      <c r="J8" s="312"/>
    </row>
    <row r="9" spans="1:10" x14ac:dyDescent="0.25">
      <c r="A9" s="303"/>
      <c r="B9" s="305"/>
      <c r="C9" s="305"/>
      <c r="D9" s="307"/>
      <c r="E9" s="285"/>
      <c r="F9" s="285"/>
      <c r="G9" s="7" t="s">
        <v>153</v>
      </c>
      <c r="H9" s="68" t="e">
        <f>NA()</f>
        <v>#N/A</v>
      </c>
      <c r="I9" s="300"/>
      <c r="J9" s="312"/>
    </row>
    <row r="10" spans="1:10" x14ac:dyDescent="0.25">
      <c r="A10" s="303"/>
      <c r="B10" s="305"/>
      <c r="C10" s="305"/>
      <c r="D10" s="307"/>
      <c r="E10" s="285"/>
      <c r="F10" s="285"/>
      <c r="G10" s="102" t="s">
        <v>40</v>
      </c>
      <c r="H10" s="68">
        <v>21</v>
      </c>
      <c r="I10" s="300"/>
      <c r="J10" s="312"/>
    </row>
    <row r="11" spans="1:10" x14ac:dyDescent="0.25">
      <c r="A11" s="303"/>
      <c r="B11" s="305"/>
      <c r="C11" s="305"/>
      <c r="D11" s="307"/>
      <c r="E11" s="285"/>
      <c r="F11" s="285"/>
      <c r="G11" s="102" t="s">
        <v>39</v>
      </c>
      <c r="H11" s="68">
        <v>31</v>
      </c>
      <c r="I11" s="300"/>
      <c r="J11" s="312"/>
    </row>
    <row r="12" spans="1:10" ht="15.75" thickBot="1" x14ac:dyDescent="0.3">
      <c r="A12" s="303"/>
      <c r="B12" s="305"/>
      <c r="C12" s="305"/>
      <c r="D12" s="307"/>
      <c r="E12" s="296"/>
      <c r="F12" s="296"/>
      <c r="G12" s="103" t="s">
        <v>41</v>
      </c>
      <c r="H12" s="88">
        <v>20</v>
      </c>
      <c r="I12" s="300"/>
      <c r="J12" s="312"/>
    </row>
    <row r="13" spans="1:10" x14ac:dyDescent="0.25">
      <c r="A13" s="303"/>
      <c r="B13" s="305"/>
      <c r="C13" s="305"/>
      <c r="D13" s="293"/>
      <c r="E13" s="295">
        <f>F8+1</f>
        <v>43091</v>
      </c>
      <c r="F13" s="295">
        <v>43092</v>
      </c>
      <c r="G13" s="51" t="s">
        <v>154</v>
      </c>
      <c r="H13" s="67">
        <f>H15/2</f>
        <v>11.5</v>
      </c>
      <c r="I13" s="300"/>
      <c r="J13" s="312"/>
    </row>
    <row r="14" spans="1:10" x14ac:dyDescent="0.25">
      <c r="A14" s="303"/>
      <c r="B14" s="305"/>
      <c r="C14" s="305"/>
      <c r="D14" s="293"/>
      <c r="E14" s="285"/>
      <c r="F14" s="285"/>
      <c r="G14" s="7" t="s">
        <v>153</v>
      </c>
      <c r="H14" s="68" t="e">
        <f>NA()</f>
        <v>#N/A</v>
      </c>
      <c r="I14" s="300"/>
      <c r="J14" s="312"/>
    </row>
    <row r="15" spans="1:10" x14ac:dyDescent="0.25">
      <c r="A15" s="303"/>
      <c r="B15" s="305"/>
      <c r="C15" s="305"/>
      <c r="D15" s="293"/>
      <c r="E15" s="285"/>
      <c r="F15" s="285"/>
      <c r="G15" s="102" t="s">
        <v>40</v>
      </c>
      <c r="H15" s="68">
        <f>H5</f>
        <v>23</v>
      </c>
      <c r="I15" s="300"/>
      <c r="J15" s="312"/>
    </row>
    <row r="16" spans="1:10" x14ac:dyDescent="0.25">
      <c r="A16" s="303"/>
      <c r="B16" s="305"/>
      <c r="C16" s="305"/>
      <c r="D16" s="293"/>
      <c r="E16" s="285"/>
      <c r="F16" s="285"/>
      <c r="G16" s="102" t="s">
        <v>39</v>
      </c>
      <c r="H16" s="68">
        <f>H6</f>
        <v>33</v>
      </c>
      <c r="I16" s="300"/>
      <c r="J16" s="312"/>
    </row>
    <row r="17" spans="1:10" ht="15.75" thickBot="1" x14ac:dyDescent="0.3">
      <c r="A17" s="303"/>
      <c r="B17" s="305"/>
      <c r="C17" s="305"/>
      <c r="D17" s="293"/>
      <c r="E17" s="296"/>
      <c r="F17" s="296"/>
      <c r="G17" s="103" t="s">
        <v>41</v>
      </c>
      <c r="H17" s="68">
        <f>H7</f>
        <v>22</v>
      </c>
      <c r="I17" s="300"/>
      <c r="J17" s="312"/>
    </row>
    <row r="18" spans="1:10" x14ac:dyDescent="0.25">
      <c r="A18" s="303"/>
      <c r="B18" s="305"/>
      <c r="C18" s="305"/>
      <c r="D18" s="293"/>
      <c r="E18" s="295">
        <f>F13+1</f>
        <v>43093</v>
      </c>
      <c r="F18" s="295">
        <v>43094</v>
      </c>
      <c r="G18" s="51" t="s">
        <v>154</v>
      </c>
      <c r="H18" s="67">
        <f>H20/2</f>
        <v>16.5</v>
      </c>
      <c r="I18" s="300"/>
      <c r="J18" s="312"/>
    </row>
    <row r="19" spans="1:10" x14ac:dyDescent="0.25">
      <c r="A19" s="303"/>
      <c r="B19" s="305"/>
      <c r="C19" s="305"/>
      <c r="D19" s="293"/>
      <c r="E19" s="285"/>
      <c r="F19" s="285"/>
      <c r="G19" s="7" t="s">
        <v>153</v>
      </c>
      <c r="H19" s="68" t="e">
        <f>NA()</f>
        <v>#N/A</v>
      </c>
      <c r="I19" s="300"/>
      <c r="J19" s="312"/>
    </row>
    <row r="20" spans="1:10" x14ac:dyDescent="0.25">
      <c r="A20" s="303"/>
      <c r="B20" s="305"/>
      <c r="C20" s="305"/>
      <c r="D20" s="293"/>
      <c r="E20" s="285"/>
      <c r="F20" s="285"/>
      <c r="G20" s="102" t="s">
        <v>40</v>
      </c>
      <c r="H20" s="68">
        <f>H15+10</f>
        <v>33</v>
      </c>
      <c r="I20" s="300"/>
      <c r="J20" s="312"/>
    </row>
    <row r="21" spans="1:10" x14ac:dyDescent="0.25">
      <c r="A21" s="303"/>
      <c r="B21" s="305"/>
      <c r="C21" s="305"/>
      <c r="D21" s="293"/>
      <c r="E21" s="285"/>
      <c r="F21" s="285"/>
      <c r="G21" s="102" t="s">
        <v>39</v>
      </c>
      <c r="H21" s="68">
        <f>H16+10</f>
        <v>43</v>
      </c>
      <c r="I21" s="300"/>
      <c r="J21" s="312"/>
    </row>
    <row r="22" spans="1:10" ht="15.75" thickBot="1" x14ac:dyDescent="0.3">
      <c r="A22" s="303"/>
      <c r="B22" s="305"/>
      <c r="C22" s="305"/>
      <c r="D22" s="293"/>
      <c r="E22" s="296"/>
      <c r="F22" s="296"/>
      <c r="G22" s="103" t="s">
        <v>41</v>
      </c>
      <c r="H22" s="68">
        <f>H17+15</f>
        <v>37</v>
      </c>
      <c r="I22" s="300"/>
      <c r="J22" s="312"/>
    </row>
    <row r="23" spans="1:10" x14ac:dyDescent="0.25">
      <c r="A23" s="303"/>
      <c r="B23" s="305"/>
      <c r="C23" s="305"/>
      <c r="D23" s="293"/>
      <c r="E23" s="295">
        <f>F18+1</f>
        <v>43095</v>
      </c>
      <c r="F23" s="295">
        <v>43099</v>
      </c>
      <c r="G23" s="51" t="s">
        <v>154</v>
      </c>
      <c r="H23" s="67">
        <f>H25/2</f>
        <v>11.5</v>
      </c>
      <c r="I23" s="300"/>
      <c r="J23" s="312"/>
    </row>
    <row r="24" spans="1:10" x14ac:dyDescent="0.25">
      <c r="A24" s="303"/>
      <c r="B24" s="305"/>
      <c r="C24" s="305"/>
      <c r="D24" s="293"/>
      <c r="E24" s="285"/>
      <c r="F24" s="285"/>
      <c r="G24" s="7" t="s">
        <v>153</v>
      </c>
      <c r="H24" s="68" t="e">
        <f>NA()</f>
        <v>#N/A</v>
      </c>
      <c r="I24" s="300"/>
      <c r="J24" s="312"/>
    </row>
    <row r="25" spans="1:10" x14ac:dyDescent="0.25">
      <c r="A25" s="303"/>
      <c r="B25" s="305"/>
      <c r="C25" s="305"/>
      <c r="D25" s="293"/>
      <c r="E25" s="285"/>
      <c r="F25" s="285"/>
      <c r="G25" s="102" t="s">
        <v>40</v>
      </c>
      <c r="H25" s="68">
        <f>H15</f>
        <v>23</v>
      </c>
      <c r="I25" s="300"/>
      <c r="J25" s="312"/>
    </row>
    <row r="26" spans="1:10" x14ac:dyDescent="0.25">
      <c r="A26" s="303"/>
      <c r="B26" s="305"/>
      <c r="C26" s="305"/>
      <c r="D26" s="293"/>
      <c r="E26" s="285"/>
      <c r="F26" s="285"/>
      <c r="G26" s="102" t="s">
        <v>39</v>
      </c>
      <c r="H26" s="68">
        <f>H16</f>
        <v>33</v>
      </c>
      <c r="I26" s="300"/>
      <c r="J26" s="312"/>
    </row>
    <row r="27" spans="1:10" ht="15.75" thickBot="1" x14ac:dyDescent="0.3">
      <c r="A27" s="303"/>
      <c r="B27" s="305"/>
      <c r="C27" s="305"/>
      <c r="D27" s="293"/>
      <c r="E27" s="296"/>
      <c r="F27" s="296"/>
      <c r="G27" s="103" t="s">
        <v>41</v>
      </c>
      <c r="H27" s="68">
        <f>H17</f>
        <v>22</v>
      </c>
      <c r="I27" s="300"/>
      <c r="J27" s="312"/>
    </row>
    <row r="28" spans="1:10" x14ac:dyDescent="0.25">
      <c r="A28" s="303"/>
      <c r="B28" s="305"/>
      <c r="C28" s="305"/>
      <c r="D28" s="293"/>
      <c r="E28" s="295">
        <f>F23+1</f>
        <v>43100</v>
      </c>
      <c r="F28" s="295">
        <v>43100</v>
      </c>
      <c r="G28" s="51" t="s">
        <v>154</v>
      </c>
      <c r="H28" s="67">
        <f>H30/2</f>
        <v>16.5</v>
      </c>
      <c r="I28" s="300"/>
      <c r="J28" s="312"/>
    </row>
    <row r="29" spans="1:10" x14ac:dyDescent="0.25">
      <c r="A29" s="303"/>
      <c r="B29" s="305"/>
      <c r="C29" s="305"/>
      <c r="D29" s="293"/>
      <c r="E29" s="285"/>
      <c r="F29" s="285"/>
      <c r="G29" s="7" t="s">
        <v>153</v>
      </c>
      <c r="H29" s="68" t="e">
        <f>NA()</f>
        <v>#N/A</v>
      </c>
      <c r="I29" s="300"/>
      <c r="J29" s="312"/>
    </row>
    <row r="30" spans="1:10" x14ac:dyDescent="0.25">
      <c r="A30" s="303"/>
      <c r="B30" s="305"/>
      <c r="C30" s="305"/>
      <c r="D30" s="293"/>
      <c r="E30" s="285"/>
      <c r="F30" s="285"/>
      <c r="G30" s="102" t="s">
        <v>40</v>
      </c>
      <c r="H30" s="68">
        <f>H25+10</f>
        <v>33</v>
      </c>
      <c r="I30" s="300"/>
      <c r="J30" s="312"/>
    </row>
    <row r="31" spans="1:10" x14ac:dyDescent="0.25">
      <c r="A31" s="303"/>
      <c r="B31" s="305"/>
      <c r="C31" s="305"/>
      <c r="D31" s="293"/>
      <c r="E31" s="285"/>
      <c r="F31" s="285"/>
      <c r="G31" s="102" t="s">
        <v>39</v>
      </c>
      <c r="H31" s="68">
        <f>H26+10</f>
        <v>43</v>
      </c>
      <c r="I31" s="300"/>
      <c r="J31" s="312"/>
    </row>
    <row r="32" spans="1:10" ht="15.75" thickBot="1" x14ac:dyDescent="0.3">
      <c r="A32" s="303"/>
      <c r="B32" s="305"/>
      <c r="C32" s="305"/>
      <c r="D32" s="293"/>
      <c r="E32" s="296"/>
      <c r="F32" s="296"/>
      <c r="G32" s="103" t="s">
        <v>41</v>
      </c>
      <c r="H32" s="68">
        <f>H27+15</f>
        <v>37</v>
      </c>
      <c r="I32" s="300"/>
      <c r="J32" s="312"/>
    </row>
    <row r="33" spans="1:10" x14ac:dyDescent="0.25">
      <c r="A33" s="303"/>
      <c r="B33" s="305"/>
      <c r="C33" s="305"/>
      <c r="D33" s="293"/>
      <c r="E33" s="295">
        <f>F28+1</f>
        <v>43101</v>
      </c>
      <c r="F33" s="295">
        <v>43174</v>
      </c>
      <c r="G33" s="51" t="s">
        <v>154</v>
      </c>
      <c r="H33" s="67">
        <f>H35/2</f>
        <v>11.5</v>
      </c>
      <c r="I33" s="300"/>
      <c r="J33" s="312"/>
    </row>
    <row r="34" spans="1:10" x14ac:dyDescent="0.25">
      <c r="A34" s="303"/>
      <c r="B34" s="305"/>
      <c r="C34" s="305"/>
      <c r="D34" s="293"/>
      <c r="E34" s="285"/>
      <c r="F34" s="285"/>
      <c r="G34" s="7" t="s">
        <v>153</v>
      </c>
      <c r="H34" s="68" t="e">
        <f>NA()</f>
        <v>#N/A</v>
      </c>
      <c r="I34" s="300"/>
      <c r="J34" s="312"/>
    </row>
    <row r="35" spans="1:10" x14ac:dyDescent="0.25">
      <c r="A35" s="303"/>
      <c r="B35" s="305"/>
      <c r="C35" s="305"/>
      <c r="D35" s="293"/>
      <c r="E35" s="285"/>
      <c r="F35" s="285"/>
      <c r="G35" s="102" t="s">
        <v>40</v>
      </c>
      <c r="H35" s="68">
        <f>H25</f>
        <v>23</v>
      </c>
      <c r="I35" s="300"/>
      <c r="J35" s="312"/>
    </row>
    <row r="36" spans="1:10" x14ac:dyDescent="0.25">
      <c r="A36" s="303"/>
      <c r="B36" s="305"/>
      <c r="C36" s="305"/>
      <c r="D36" s="293"/>
      <c r="E36" s="285"/>
      <c r="F36" s="285"/>
      <c r="G36" s="102" t="s">
        <v>39</v>
      </c>
      <c r="H36" s="68">
        <f>H26</f>
        <v>33</v>
      </c>
      <c r="I36" s="300"/>
      <c r="J36" s="312"/>
    </row>
    <row r="37" spans="1:10" ht="15.75" thickBot="1" x14ac:dyDescent="0.3">
      <c r="A37" s="303"/>
      <c r="B37" s="305"/>
      <c r="C37" s="305"/>
      <c r="D37" s="293"/>
      <c r="E37" s="296"/>
      <c r="F37" s="296"/>
      <c r="G37" s="103" t="s">
        <v>41</v>
      </c>
      <c r="H37" s="68">
        <f>H27</f>
        <v>22</v>
      </c>
      <c r="I37" s="300"/>
      <c r="J37" s="312"/>
    </row>
    <row r="38" spans="1:10" x14ac:dyDescent="0.25">
      <c r="A38" s="303"/>
      <c r="B38" s="305"/>
      <c r="C38" s="305"/>
      <c r="D38" s="307"/>
      <c r="E38" s="295">
        <f>F33+1</f>
        <v>43175</v>
      </c>
      <c r="F38" s="295">
        <v>43220</v>
      </c>
      <c r="G38" s="51" t="s">
        <v>154</v>
      </c>
      <c r="H38" s="67">
        <f>H40/2</f>
        <v>10.5</v>
      </c>
      <c r="I38" s="300"/>
      <c r="J38" s="312"/>
    </row>
    <row r="39" spans="1:10" x14ac:dyDescent="0.25">
      <c r="A39" s="303"/>
      <c r="B39" s="305"/>
      <c r="C39" s="305"/>
      <c r="D39" s="307"/>
      <c r="E39" s="285"/>
      <c r="F39" s="285"/>
      <c r="G39" s="7" t="s">
        <v>153</v>
      </c>
      <c r="H39" s="68" t="e">
        <f>NA()</f>
        <v>#N/A</v>
      </c>
      <c r="I39" s="300"/>
      <c r="J39" s="312"/>
    </row>
    <row r="40" spans="1:10" x14ac:dyDescent="0.25">
      <c r="A40" s="303"/>
      <c r="B40" s="305"/>
      <c r="C40" s="305"/>
      <c r="D40" s="307"/>
      <c r="E40" s="285"/>
      <c r="F40" s="285"/>
      <c r="G40" s="102" t="s">
        <v>40</v>
      </c>
      <c r="H40" s="68">
        <f>H10</f>
        <v>21</v>
      </c>
      <c r="I40" s="300"/>
      <c r="J40" s="312"/>
    </row>
    <row r="41" spans="1:10" x14ac:dyDescent="0.25">
      <c r="A41" s="303"/>
      <c r="B41" s="305"/>
      <c r="C41" s="305"/>
      <c r="D41" s="307"/>
      <c r="E41" s="285"/>
      <c r="F41" s="285"/>
      <c r="G41" s="102" t="s">
        <v>39</v>
      </c>
      <c r="H41" s="68">
        <f>H11</f>
        <v>31</v>
      </c>
      <c r="I41" s="300"/>
      <c r="J41" s="312"/>
    </row>
    <row r="42" spans="1:10" ht="15.75" thickBot="1" x14ac:dyDescent="0.3">
      <c r="A42" s="303"/>
      <c r="B42" s="305"/>
      <c r="C42" s="305"/>
      <c r="D42" s="308"/>
      <c r="E42" s="297"/>
      <c r="F42" s="297"/>
      <c r="G42" s="103" t="s">
        <v>41</v>
      </c>
      <c r="H42" s="68">
        <f>H12</f>
        <v>20</v>
      </c>
      <c r="I42" s="301"/>
      <c r="J42" s="312"/>
    </row>
    <row r="43" spans="1:10" ht="17.25" customHeight="1" thickBot="1" x14ac:dyDescent="0.3">
      <c r="A43" s="12" t="s">
        <v>93</v>
      </c>
      <c r="B43" s="192" t="e">
        <f>NA()</f>
        <v>#N/A</v>
      </c>
      <c r="C43" s="192"/>
      <c r="D43" s="192"/>
      <c r="E43" s="193"/>
      <c r="F43" s="193"/>
      <c r="G43" s="194"/>
      <c r="H43" s="195"/>
      <c r="I43" s="205"/>
      <c r="J43"/>
    </row>
    <row r="44" spans="1:10" ht="17.25" customHeight="1" thickBot="1" x14ac:dyDescent="0.3">
      <c r="A44" s="12" t="s">
        <v>94</v>
      </c>
      <c r="B44" s="192" t="e">
        <f>NA()</f>
        <v>#N/A</v>
      </c>
      <c r="C44" s="192"/>
      <c r="D44" s="192"/>
      <c r="E44" s="193"/>
      <c r="F44" s="193"/>
      <c r="G44" s="194"/>
      <c r="H44" s="195"/>
      <c r="I44" s="205"/>
      <c r="J44"/>
    </row>
    <row r="45" spans="1:10" x14ac:dyDescent="0.25">
      <c r="A45" s="302" t="s">
        <v>166</v>
      </c>
      <c r="B45" s="304" t="s">
        <v>37</v>
      </c>
      <c r="C45" s="304" t="s">
        <v>157</v>
      </c>
      <c r="D45" s="291" t="s">
        <v>38</v>
      </c>
      <c r="E45" s="298">
        <v>43040</v>
      </c>
      <c r="F45" s="298">
        <v>43069</v>
      </c>
      <c r="G45" s="11" t="s">
        <v>154</v>
      </c>
      <c r="H45" s="67">
        <f>H47/2</f>
        <v>25</v>
      </c>
      <c r="I45" s="299"/>
      <c r="J45" s="311" t="s">
        <v>250</v>
      </c>
    </row>
    <row r="46" spans="1:10" x14ac:dyDescent="0.25">
      <c r="A46" s="303"/>
      <c r="B46" s="305"/>
      <c r="C46" s="305"/>
      <c r="D46" s="458"/>
      <c r="E46" s="285"/>
      <c r="F46" s="285"/>
      <c r="G46" s="7" t="s">
        <v>153</v>
      </c>
      <c r="H46" s="68" t="e">
        <f>NA()</f>
        <v>#N/A</v>
      </c>
      <c r="I46" s="300"/>
      <c r="J46" s="312"/>
    </row>
    <row r="47" spans="1:10" x14ac:dyDescent="0.25">
      <c r="A47" s="303"/>
      <c r="B47" s="305"/>
      <c r="C47" s="305"/>
      <c r="D47" s="293"/>
      <c r="E47" s="285"/>
      <c r="F47" s="285"/>
      <c r="G47" s="203" t="s">
        <v>40</v>
      </c>
      <c r="H47" s="68">
        <v>50</v>
      </c>
      <c r="I47" s="300"/>
      <c r="J47" s="312"/>
    </row>
    <row r="48" spans="1:10" x14ac:dyDescent="0.25">
      <c r="A48" s="303"/>
      <c r="B48" s="305"/>
      <c r="C48" s="305"/>
      <c r="D48" s="293"/>
      <c r="E48" s="285"/>
      <c r="F48" s="285"/>
      <c r="G48" s="203" t="s">
        <v>39</v>
      </c>
      <c r="H48" s="68">
        <v>70</v>
      </c>
      <c r="I48" s="300"/>
      <c r="J48" s="312"/>
    </row>
    <row r="49" spans="1:10" ht="15.75" thickBot="1" x14ac:dyDescent="0.3">
      <c r="A49" s="303"/>
      <c r="B49" s="305"/>
      <c r="C49" s="305"/>
      <c r="D49" s="293"/>
      <c r="E49" s="296"/>
      <c r="F49" s="296"/>
      <c r="G49" s="206" t="s">
        <v>41</v>
      </c>
      <c r="H49" s="69" t="e">
        <f>NA()</f>
        <v>#N/A</v>
      </c>
      <c r="I49" s="300"/>
      <c r="J49" s="312"/>
    </row>
    <row r="50" spans="1:10" x14ac:dyDescent="0.25">
      <c r="A50" s="303"/>
      <c r="B50" s="305"/>
      <c r="C50" s="305"/>
      <c r="D50" s="293"/>
      <c r="E50" s="295">
        <f>F45+1</f>
        <v>43070</v>
      </c>
      <c r="F50" s="295">
        <v>43090</v>
      </c>
      <c r="G50" s="51" t="s">
        <v>154</v>
      </c>
      <c r="H50" s="67">
        <f>H52/2</f>
        <v>22.5</v>
      </c>
      <c r="I50" s="300"/>
      <c r="J50" s="312"/>
    </row>
    <row r="51" spans="1:10" x14ac:dyDescent="0.25">
      <c r="A51" s="303"/>
      <c r="B51" s="305"/>
      <c r="C51" s="305"/>
      <c r="D51" s="293"/>
      <c r="E51" s="285"/>
      <c r="F51" s="285"/>
      <c r="G51" s="7" t="s">
        <v>153</v>
      </c>
      <c r="H51" s="68" t="e">
        <f>NA()</f>
        <v>#N/A</v>
      </c>
      <c r="I51" s="300"/>
      <c r="J51" s="312"/>
    </row>
    <row r="52" spans="1:10" x14ac:dyDescent="0.25">
      <c r="A52" s="303"/>
      <c r="B52" s="305"/>
      <c r="C52" s="305"/>
      <c r="D52" s="293"/>
      <c r="E52" s="285"/>
      <c r="F52" s="285"/>
      <c r="G52" s="203" t="s">
        <v>40</v>
      </c>
      <c r="H52" s="68">
        <v>45</v>
      </c>
      <c r="I52" s="300"/>
      <c r="J52" s="312"/>
    </row>
    <row r="53" spans="1:10" x14ac:dyDescent="0.25">
      <c r="A53" s="303"/>
      <c r="B53" s="305"/>
      <c r="C53" s="305"/>
      <c r="D53" s="293"/>
      <c r="E53" s="285"/>
      <c r="F53" s="285"/>
      <c r="G53" s="203" t="s">
        <v>39</v>
      </c>
      <c r="H53" s="68">
        <v>65</v>
      </c>
      <c r="I53" s="300"/>
      <c r="J53" s="312"/>
    </row>
    <row r="54" spans="1:10" ht="15.75" thickBot="1" x14ac:dyDescent="0.3">
      <c r="A54" s="303"/>
      <c r="B54" s="305"/>
      <c r="C54" s="305"/>
      <c r="D54" s="293"/>
      <c r="E54" s="296"/>
      <c r="F54" s="296"/>
      <c r="G54" s="206" t="s">
        <v>41</v>
      </c>
      <c r="H54" s="69" t="e">
        <f>NA()</f>
        <v>#N/A</v>
      </c>
      <c r="I54" s="300"/>
      <c r="J54" s="312"/>
    </row>
    <row r="55" spans="1:10" x14ac:dyDescent="0.25">
      <c r="A55" s="303"/>
      <c r="B55" s="305"/>
      <c r="C55" s="305"/>
      <c r="D55" s="293"/>
      <c r="E55" s="295">
        <f>F50+1</f>
        <v>43091</v>
      </c>
      <c r="F55" s="295">
        <v>43092</v>
      </c>
      <c r="G55" s="51" t="s">
        <v>154</v>
      </c>
      <c r="H55" s="67">
        <f>H57/2</f>
        <v>25</v>
      </c>
      <c r="I55" s="300"/>
      <c r="J55" s="312"/>
    </row>
    <row r="56" spans="1:10" x14ac:dyDescent="0.25">
      <c r="A56" s="303"/>
      <c r="B56" s="305"/>
      <c r="C56" s="305"/>
      <c r="D56" s="293"/>
      <c r="E56" s="285"/>
      <c r="F56" s="285"/>
      <c r="G56" s="7" t="s">
        <v>153</v>
      </c>
      <c r="H56" s="68" t="e">
        <f>NA()</f>
        <v>#N/A</v>
      </c>
      <c r="I56" s="300"/>
      <c r="J56" s="312"/>
    </row>
    <row r="57" spans="1:10" x14ac:dyDescent="0.25">
      <c r="A57" s="303"/>
      <c r="B57" s="305"/>
      <c r="C57" s="305"/>
      <c r="D57" s="293"/>
      <c r="E57" s="285"/>
      <c r="F57" s="285"/>
      <c r="G57" s="203" t="s">
        <v>40</v>
      </c>
      <c r="H57" s="68">
        <f>H47</f>
        <v>50</v>
      </c>
      <c r="I57" s="300"/>
      <c r="J57" s="312"/>
    </row>
    <row r="58" spans="1:10" x14ac:dyDescent="0.25">
      <c r="A58" s="303"/>
      <c r="B58" s="305"/>
      <c r="C58" s="305"/>
      <c r="D58" s="293"/>
      <c r="E58" s="285"/>
      <c r="F58" s="285"/>
      <c r="G58" s="203" t="s">
        <v>39</v>
      </c>
      <c r="H58" s="68">
        <f>H48</f>
        <v>70</v>
      </c>
      <c r="I58" s="300"/>
      <c r="J58" s="312"/>
    </row>
    <row r="59" spans="1:10" ht="15.75" thickBot="1" x14ac:dyDescent="0.3">
      <c r="A59" s="303"/>
      <c r="B59" s="305"/>
      <c r="C59" s="305"/>
      <c r="D59" s="293"/>
      <c r="E59" s="296"/>
      <c r="F59" s="296"/>
      <c r="G59" s="206" t="s">
        <v>41</v>
      </c>
      <c r="H59" s="69" t="e">
        <f>NA()</f>
        <v>#N/A</v>
      </c>
      <c r="I59" s="300"/>
      <c r="J59" s="312"/>
    </row>
    <row r="60" spans="1:10" x14ac:dyDescent="0.25">
      <c r="A60" s="303"/>
      <c r="B60" s="305"/>
      <c r="C60" s="305"/>
      <c r="D60" s="293"/>
      <c r="E60" s="295">
        <f>F55+1</f>
        <v>43093</v>
      </c>
      <c r="F60" s="295">
        <v>43094</v>
      </c>
      <c r="G60" s="51" t="s">
        <v>154</v>
      </c>
      <c r="H60" s="67">
        <f>H62/2</f>
        <v>35</v>
      </c>
      <c r="I60" s="300"/>
      <c r="J60" s="312"/>
    </row>
    <row r="61" spans="1:10" x14ac:dyDescent="0.25">
      <c r="A61" s="303"/>
      <c r="B61" s="305"/>
      <c r="C61" s="305"/>
      <c r="D61" s="293"/>
      <c r="E61" s="285"/>
      <c r="F61" s="285"/>
      <c r="G61" s="7" t="s">
        <v>153</v>
      </c>
      <c r="H61" s="68" t="e">
        <f>NA()</f>
        <v>#N/A</v>
      </c>
      <c r="I61" s="300"/>
      <c r="J61" s="312"/>
    </row>
    <row r="62" spans="1:10" x14ac:dyDescent="0.25">
      <c r="A62" s="303"/>
      <c r="B62" s="305"/>
      <c r="C62" s="305"/>
      <c r="D62" s="293"/>
      <c r="E62" s="285"/>
      <c r="F62" s="285"/>
      <c r="G62" s="203" t="s">
        <v>40</v>
      </c>
      <c r="H62" s="68">
        <f>H57+20</f>
        <v>70</v>
      </c>
      <c r="I62" s="300"/>
      <c r="J62" s="312"/>
    </row>
    <row r="63" spans="1:10" x14ac:dyDescent="0.25">
      <c r="A63" s="303"/>
      <c r="B63" s="305"/>
      <c r="C63" s="305"/>
      <c r="D63" s="293"/>
      <c r="E63" s="285"/>
      <c r="F63" s="285"/>
      <c r="G63" s="203" t="s">
        <v>39</v>
      </c>
      <c r="H63" s="68">
        <f>H58+20</f>
        <v>90</v>
      </c>
      <c r="I63" s="300"/>
      <c r="J63" s="312"/>
    </row>
    <row r="64" spans="1:10" ht="15.75" thickBot="1" x14ac:dyDescent="0.3">
      <c r="A64" s="303"/>
      <c r="B64" s="305"/>
      <c r="C64" s="305"/>
      <c r="D64" s="293"/>
      <c r="E64" s="296"/>
      <c r="F64" s="296"/>
      <c r="G64" s="206" t="s">
        <v>41</v>
      </c>
      <c r="H64" s="69" t="e">
        <f>NA()</f>
        <v>#N/A</v>
      </c>
      <c r="I64" s="300"/>
      <c r="J64" s="312"/>
    </row>
    <row r="65" spans="1:10" x14ac:dyDescent="0.25">
      <c r="A65" s="303"/>
      <c r="B65" s="305"/>
      <c r="C65" s="305"/>
      <c r="D65" s="293"/>
      <c r="E65" s="295">
        <f>F60+1</f>
        <v>43095</v>
      </c>
      <c r="F65" s="295">
        <v>43099</v>
      </c>
      <c r="G65" s="51" t="s">
        <v>154</v>
      </c>
      <c r="H65" s="67">
        <f>H67/2</f>
        <v>25</v>
      </c>
      <c r="I65" s="300"/>
      <c r="J65" s="312"/>
    </row>
    <row r="66" spans="1:10" x14ac:dyDescent="0.25">
      <c r="A66" s="303"/>
      <c r="B66" s="305"/>
      <c r="C66" s="305"/>
      <c r="D66" s="293"/>
      <c r="E66" s="285"/>
      <c r="F66" s="285"/>
      <c r="G66" s="7" t="s">
        <v>153</v>
      </c>
      <c r="H66" s="68" t="e">
        <f>NA()</f>
        <v>#N/A</v>
      </c>
      <c r="I66" s="300"/>
      <c r="J66" s="312"/>
    </row>
    <row r="67" spans="1:10" x14ac:dyDescent="0.25">
      <c r="A67" s="303"/>
      <c r="B67" s="305"/>
      <c r="C67" s="305"/>
      <c r="D67" s="293"/>
      <c r="E67" s="285"/>
      <c r="F67" s="285"/>
      <c r="G67" s="203" t="s">
        <v>40</v>
      </c>
      <c r="H67" s="68">
        <f>H57</f>
        <v>50</v>
      </c>
      <c r="I67" s="300"/>
      <c r="J67" s="312"/>
    </row>
    <row r="68" spans="1:10" x14ac:dyDescent="0.25">
      <c r="A68" s="303"/>
      <c r="B68" s="305"/>
      <c r="C68" s="305"/>
      <c r="D68" s="293"/>
      <c r="E68" s="285"/>
      <c r="F68" s="285"/>
      <c r="G68" s="203" t="s">
        <v>39</v>
      </c>
      <c r="H68" s="68">
        <f>H58</f>
        <v>70</v>
      </c>
      <c r="I68" s="300"/>
      <c r="J68" s="312"/>
    </row>
    <row r="69" spans="1:10" ht="15.75" thickBot="1" x14ac:dyDescent="0.3">
      <c r="A69" s="303"/>
      <c r="B69" s="305"/>
      <c r="C69" s="305"/>
      <c r="D69" s="293"/>
      <c r="E69" s="296"/>
      <c r="F69" s="296"/>
      <c r="G69" s="206" t="s">
        <v>41</v>
      </c>
      <c r="H69" s="69" t="e">
        <f>NA()</f>
        <v>#N/A</v>
      </c>
      <c r="I69" s="300"/>
      <c r="J69" s="312"/>
    </row>
    <row r="70" spans="1:10" x14ac:dyDescent="0.25">
      <c r="A70" s="303"/>
      <c r="B70" s="305"/>
      <c r="C70" s="305"/>
      <c r="D70" s="293"/>
      <c r="E70" s="295">
        <f>F65+1</f>
        <v>43100</v>
      </c>
      <c r="F70" s="295">
        <v>43100</v>
      </c>
      <c r="G70" s="51" t="s">
        <v>154</v>
      </c>
      <c r="H70" s="67">
        <f>H72/2</f>
        <v>35</v>
      </c>
      <c r="I70" s="300"/>
      <c r="J70" s="312"/>
    </row>
    <row r="71" spans="1:10" x14ac:dyDescent="0.25">
      <c r="A71" s="303"/>
      <c r="B71" s="305"/>
      <c r="C71" s="305"/>
      <c r="D71" s="293"/>
      <c r="E71" s="285"/>
      <c r="F71" s="285"/>
      <c r="G71" s="7" t="s">
        <v>153</v>
      </c>
      <c r="H71" s="68" t="e">
        <f>NA()</f>
        <v>#N/A</v>
      </c>
      <c r="I71" s="300"/>
      <c r="J71" s="312"/>
    </row>
    <row r="72" spans="1:10" x14ac:dyDescent="0.25">
      <c r="A72" s="303"/>
      <c r="B72" s="305"/>
      <c r="C72" s="305"/>
      <c r="D72" s="293"/>
      <c r="E72" s="285"/>
      <c r="F72" s="285"/>
      <c r="G72" s="203" t="s">
        <v>40</v>
      </c>
      <c r="H72" s="68">
        <f>H67+20</f>
        <v>70</v>
      </c>
      <c r="I72" s="300"/>
      <c r="J72" s="312"/>
    </row>
    <row r="73" spans="1:10" x14ac:dyDescent="0.25">
      <c r="A73" s="303"/>
      <c r="B73" s="305"/>
      <c r="C73" s="305"/>
      <c r="D73" s="293"/>
      <c r="E73" s="285"/>
      <c r="F73" s="285"/>
      <c r="G73" s="203" t="s">
        <v>39</v>
      </c>
      <c r="H73" s="68">
        <f>H68+20</f>
        <v>90</v>
      </c>
      <c r="I73" s="300"/>
      <c r="J73" s="312"/>
    </row>
    <row r="74" spans="1:10" ht="15.75" thickBot="1" x14ac:dyDescent="0.3">
      <c r="A74" s="303"/>
      <c r="B74" s="305"/>
      <c r="C74" s="305"/>
      <c r="D74" s="293"/>
      <c r="E74" s="296"/>
      <c r="F74" s="296"/>
      <c r="G74" s="206" t="s">
        <v>41</v>
      </c>
      <c r="H74" s="69" t="e">
        <f>NA()</f>
        <v>#N/A</v>
      </c>
      <c r="I74" s="300"/>
      <c r="J74" s="312"/>
    </row>
    <row r="75" spans="1:10" x14ac:dyDescent="0.25">
      <c r="A75" s="303"/>
      <c r="B75" s="305"/>
      <c r="C75" s="305"/>
      <c r="D75" s="293"/>
      <c r="E75" s="295">
        <f>F70+1</f>
        <v>43101</v>
      </c>
      <c r="F75" s="295">
        <v>43174</v>
      </c>
      <c r="G75" s="51" t="s">
        <v>154</v>
      </c>
      <c r="H75" s="67">
        <f>H77/2</f>
        <v>25</v>
      </c>
      <c r="I75" s="300"/>
      <c r="J75" s="312"/>
    </row>
    <row r="76" spans="1:10" x14ac:dyDescent="0.25">
      <c r="A76" s="303"/>
      <c r="B76" s="305"/>
      <c r="C76" s="305"/>
      <c r="D76" s="293"/>
      <c r="E76" s="285"/>
      <c r="F76" s="285"/>
      <c r="G76" s="7" t="s">
        <v>153</v>
      </c>
      <c r="H76" s="68" t="e">
        <f>NA()</f>
        <v>#N/A</v>
      </c>
      <c r="I76" s="300"/>
      <c r="J76" s="312"/>
    </row>
    <row r="77" spans="1:10" x14ac:dyDescent="0.25">
      <c r="A77" s="303"/>
      <c r="B77" s="305"/>
      <c r="C77" s="305"/>
      <c r="D77" s="293"/>
      <c r="E77" s="285"/>
      <c r="F77" s="285"/>
      <c r="G77" s="203" t="s">
        <v>40</v>
      </c>
      <c r="H77" s="68">
        <f>H67</f>
        <v>50</v>
      </c>
      <c r="I77" s="300"/>
      <c r="J77" s="312"/>
    </row>
    <row r="78" spans="1:10" x14ac:dyDescent="0.25">
      <c r="A78" s="303"/>
      <c r="B78" s="305"/>
      <c r="C78" s="305"/>
      <c r="D78" s="293"/>
      <c r="E78" s="285"/>
      <c r="F78" s="285"/>
      <c r="G78" s="203" t="s">
        <v>39</v>
      </c>
      <c r="H78" s="68">
        <f>H68</f>
        <v>70</v>
      </c>
      <c r="I78" s="300"/>
      <c r="J78" s="312"/>
    </row>
    <row r="79" spans="1:10" ht="15.75" thickBot="1" x14ac:dyDescent="0.3">
      <c r="A79" s="303"/>
      <c r="B79" s="305"/>
      <c r="C79" s="305"/>
      <c r="D79" s="293"/>
      <c r="E79" s="296"/>
      <c r="F79" s="296"/>
      <c r="G79" s="206" t="s">
        <v>41</v>
      </c>
      <c r="H79" s="69" t="e">
        <f>NA()</f>
        <v>#N/A</v>
      </c>
      <c r="I79" s="300"/>
      <c r="J79" s="312"/>
    </row>
    <row r="80" spans="1:10" x14ac:dyDescent="0.25">
      <c r="A80" s="303"/>
      <c r="B80" s="305"/>
      <c r="C80" s="305"/>
      <c r="D80" s="293"/>
      <c r="E80" s="295">
        <f>F75+1</f>
        <v>43175</v>
      </c>
      <c r="F80" s="295">
        <v>43220</v>
      </c>
      <c r="G80" s="51" t="s">
        <v>154</v>
      </c>
      <c r="H80" s="67">
        <f>H82/2</f>
        <v>22.5</v>
      </c>
      <c r="I80" s="300"/>
      <c r="J80" s="312"/>
    </row>
    <row r="81" spans="1:10" x14ac:dyDescent="0.25">
      <c r="A81" s="303"/>
      <c r="B81" s="305"/>
      <c r="C81" s="305"/>
      <c r="D81" s="293"/>
      <c r="E81" s="285"/>
      <c r="F81" s="285"/>
      <c r="G81" s="7" t="s">
        <v>153</v>
      </c>
      <c r="H81" s="68" t="e">
        <f>NA()</f>
        <v>#N/A</v>
      </c>
      <c r="I81" s="300"/>
      <c r="J81" s="312"/>
    </row>
    <row r="82" spans="1:10" x14ac:dyDescent="0.25">
      <c r="A82" s="303"/>
      <c r="B82" s="305"/>
      <c r="C82" s="305"/>
      <c r="D82" s="293"/>
      <c r="E82" s="285"/>
      <c r="F82" s="285"/>
      <c r="G82" s="203" t="s">
        <v>40</v>
      </c>
      <c r="H82" s="68">
        <f>H52</f>
        <v>45</v>
      </c>
      <c r="I82" s="300"/>
      <c r="J82" s="312"/>
    </row>
    <row r="83" spans="1:10" x14ac:dyDescent="0.25">
      <c r="A83" s="303"/>
      <c r="B83" s="305"/>
      <c r="C83" s="305"/>
      <c r="D83" s="293"/>
      <c r="E83" s="285"/>
      <c r="F83" s="285"/>
      <c r="G83" s="203" t="s">
        <v>39</v>
      </c>
      <c r="H83" s="68">
        <f>H53</f>
        <v>65</v>
      </c>
      <c r="I83" s="300"/>
      <c r="J83" s="312"/>
    </row>
    <row r="84" spans="1:10" ht="15.75" thickBot="1" x14ac:dyDescent="0.3">
      <c r="A84" s="327"/>
      <c r="B84" s="458"/>
      <c r="C84" s="458"/>
      <c r="D84" s="293"/>
      <c r="E84" s="297"/>
      <c r="F84" s="297"/>
      <c r="G84" s="206" t="s">
        <v>41</v>
      </c>
      <c r="H84" s="69" t="e">
        <f>NA()</f>
        <v>#N/A</v>
      </c>
      <c r="I84" s="457"/>
      <c r="J84" s="317"/>
    </row>
    <row r="85" spans="1:10" ht="17.25" customHeight="1" thickBot="1" x14ac:dyDescent="0.3">
      <c r="A85" s="12" t="s">
        <v>97</v>
      </c>
      <c r="B85" s="192" t="e">
        <f>NA()</f>
        <v>#N/A</v>
      </c>
      <c r="C85" s="192"/>
      <c r="D85" s="192"/>
      <c r="E85" s="193"/>
      <c r="F85" s="193"/>
      <c r="G85" s="194"/>
      <c r="H85" s="195"/>
      <c r="I85" s="261"/>
      <c r="J85"/>
    </row>
  </sheetData>
  <autoFilter ref="A1:I1"/>
  <mergeCells count="44">
    <mergeCell ref="A45:A84"/>
    <mergeCell ref="B45:B84"/>
    <mergeCell ref="C45:C84"/>
    <mergeCell ref="D45:D84"/>
    <mergeCell ref="F75:F79"/>
    <mergeCell ref="E80:E84"/>
    <mergeCell ref="E45:E49"/>
    <mergeCell ref="F45:F49"/>
    <mergeCell ref="I45:I84"/>
    <mergeCell ref="J45:J84"/>
    <mergeCell ref="E50:E54"/>
    <mergeCell ref="F50:F54"/>
    <mergeCell ref="E55:E59"/>
    <mergeCell ref="F55:F59"/>
    <mergeCell ref="E60:E64"/>
    <mergeCell ref="F60:F64"/>
    <mergeCell ref="E65:E69"/>
    <mergeCell ref="F65:F69"/>
    <mergeCell ref="E70:E74"/>
    <mergeCell ref="F70:F74"/>
    <mergeCell ref="E75:E79"/>
    <mergeCell ref="F80:F84"/>
    <mergeCell ref="E28:E32"/>
    <mergeCell ref="F28:F32"/>
    <mergeCell ref="F18:F22"/>
    <mergeCell ref="A3:A42"/>
    <mergeCell ref="B3:B42"/>
    <mergeCell ref="C3:C42"/>
    <mergeCell ref="D3:D42"/>
    <mergeCell ref="E3:E7"/>
    <mergeCell ref="E18:E22"/>
    <mergeCell ref="E33:E37"/>
    <mergeCell ref="E38:E42"/>
    <mergeCell ref="E8:E12"/>
    <mergeCell ref="E13:E17"/>
    <mergeCell ref="E23:E27"/>
    <mergeCell ref="I3:I42"/>
    <mergeCell ref="J3:J42"/>
    <mergeCell ref="F38:F42"/>
    <mergeCell ref="F3:F7"/>
    <mergeCell ref="F8:F12"/>
    <mergeCell ref="F13:F17"/>
    <mergeCell ref="F33:F37"/>
    <mergeCell ref="F23:F27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J136"/>
  <sheetViews>
    <sheetView zoomScale="95" zoomScaleNormal="95" workbookViewId="0">
      <pane xSplit="1" ySplit="1" topLeftCell="B7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x14ac:dyDescent="0.25">
      <c r="A2" s="326" t="s">
        <v>239</v>
      </c>
      <c r="B2" s="291" t="s">
        <v>37</v>
      </c>
      <c r="C2" s="291" t="s">
        <v>157</v>
      </c>
      <c r="D2" s="291" t="s">
        <v>38</v>
      </c>
      <c r="E2" s="298">
        <v>43040</v>
      </c>
      <c r="F2" s="298">
        <v>43090</v>
      </c>
      <c r="G2" s="11" t="s">
        <v>154</v>
      </c>
      <c r="H2" s="67">
        <v>0</v>
      </c>
      <c r="I2" s="313"/>
      <c r="J2" s="462"/>
    </row>
    <row r="3" spans="1:10" x14ac:dyDescent="0.25">
      <c r="A3" s="328"/>
      <c r="B3" s="293"/>
      <c r="C3" s="293"/>
      <c r="D3" s="458"/>
      <c r="E3" s="285"/>
      <c r="F3" s="285"/>
      <c r="G3" s="7" t="s">
        <v>153</v>
      </c>
      <c r="H3" s="68" t="e">
        <f>NA()</f>
        <v>#N/A</v>
      </c>
      <c r="I3" s="317"/>
      <c r="J3" s="463"/>
    </row>
    <row r="4" spans="1:10" x14ac:dyDescent="0.25">
      <c r="A4" s="328"/>
      <c r="B4" s="293"/>
      <c r="C4" s="293"/>
      <c r="D4" s="293"/>
      <c r="E4" s="285"/>
      <c r="F4" s="285"/>
      <c r="G4" s="102" t="s">
        <v>40</v>
      </c>
      <c r="H4" s="68">
        <v>38</v>
      </c>
      <c r="I4" s="315"/>
      <c r="J4" s="464"/>
    </row>
    <row r="5" spans="1:10" x14ac:dyDescent="0.25">
      <c r="A5" s="328"/>
      <c r="B5" s="293"/>
      <c r="C5" s="293"/>
      <c r="D5" s="293"/>
      <c r="E5" s="285"/>
      <c r="F5" s="285"/>
      <c r="G5" s="102" t="s">
        <v>39</v>
      </c>
      <c r="H5" s="68">
        <v>43</v>
      </c>
      <c r="I5" s="315"/>
      <c r="J5" s="464"/>
    </row>
    <row r="6" spans="1:10" ht="15.75" thickBot="1" x14ac:dyDescent="0.3">
      <c r="A6" s="328"/>
      <c r="B6" s="293"/>
      <c r="C6" s="293"/>
      <c r="D6" s="293"/>
      <c r="E6" s="296"/>
      <c r="F6" s="296"/>
      <c r="G6" s="106" t="s">
        <v>41</v>
      </c>
      <c r="H6" s="69" t="e">
        <f>NA()</f>
        <v>#N/A</v>
      </c>
      <c r="I6" s="315"/>
      <c r="J6" s="464"/>
    </row>
    <row r="7" spans="1:10" x14ac:dyDescent="0.25">
      <c r="A7" s="328"/>
      <c r="B7" s="293"/>
      <c r="C7" s="293"/>
      <c r="D7" s="293"/>
      <c r="E7" s="295">
        <f>F2+1</f>
        <v>43091</v>
      </c>
      <c r="F7" s="295">
        <v>43092</v>
      </c>
      <c r="G7" s="51" t="s">
        <v>154</v>
      </c>
      <c r="H7" s="67">
        <v>0</v>
      </c>
      <c r="I7" s="315"/>
      <c r="J7" s="464"/>
    </row>
    <row r="8" spans="1:10" x14ac:dyDescent="0.25">
      <c r="A8" s="328"/>
      <c r="B8" s="293"/>
      <c r="C8" s="293"/>
      <c r="D8" s="293"/>
      <c r="E8" s="285"/>
      <c r="F8" s="285"/>
      <c r="G8" s="7" t="s">
        <v>153</v>
      </c>
      <c r="H8" s="68" t="e">
        <f>NA()</f>
        <v>#N/A</v>
      </c>
      <c r="I8" s="315"/>
      <c r="J8" s="464"/>
    </row>
    <row r="9" spans="1:10" x14ac:dyDescent="0.25">
      <c r="A9" s="328"/>
      <c r="B9" s="293"/>
      <c r="C9" s="293"/>
      <c r="D9" s="293"/>
      <c r="E9" s="285"/>
      <c r="F9" s="285"/>
      <c r="G9" s="102" t="s">
        <v>40</v>
      </c>
      <c r="H9" s="68">
        <v>43</v>
      </c>
      <c r="I9" s="315"/>
      <c r="J9" s="464"/>
    </row>
    <row r="10" spans="1:10" x14ac:dyDescent="0.25">
      <c r="A10" s="328"/>
      <c r="B10" s="293"/>
      <c r="C10" s="293"/>
      <c r="D10" s="293"/>
      <c r="E10" s="285"/>
      <c r="F10" s="285"/>
      <c r="G10" s="102" t="s">
        <v>39</v>
      </c>
      <c r="H10" s="68">
        <v>53</v>
      </c>
      <c r="I10" s="315"/>
      <c r="J10" s="464"/>
    </row>
    <row r="11" spans="1:10" ht="15.75" thickBot="1" x14ac:dyDescent="0.3">
      <c r="A11" s="328"/>
      <c r="B11" s="293"/>
      <c r="C11" s="293"/>
      <c r="D11" s="293"/>
      <c r="E11" s="296"/>
      <c r="F11" s="296"/>
      <c r="G11" s="106" t="s">
        <v>41</v>
      </c>
      <c r="H11" s="69" t="e">
        <f>NA()</f>
        <v>#N/A</v>
      </c>
      <c r="I11" s="315"/>
      <c r="J11" s="464"/>
    </row>
    <row r="12" spans="1:10" x14ac:dyDescent="0.25">
      <c r="A12" s="328"/>
      <c r="B12" s="293"/>
      <c r="C12" s="293"/>
      <c r="D12" s="293"/>
      <c r="E12" s="295">
        <f>F7+1</f>
        <v>43093</v>
      </c>
      <c r="F12" s="295">
        <v>43093</v>
      </c>
      <c r="G12" s="51" t="s">
        <v>154</v>
      </c>
      <c r="H12" s="67">
        <v>0</v>
      </c>
      <c r="I12" s="315"/>
      <c r="J12" s="464"/>
    </row>
    <row r="13" spans="1:10" x14ac:dyDescent="0.25">
      <c r="A13" s="328"/>
      <c r="B13" s="293"/>
      <c r="C13" s="293"/>
      <c r="D13" s="293"/>
      <c r="E13" s="285"/>
      <c r="F13" s="285"/>
      <c r="G13" s="7" t="s">
        <v>153</v>
      </c>
      <c r="H13" s="68" t="e">
        <f>NA()</f>
        <v>#N/A</v>
      </c>
      <c r="I13" s="315"/>
      <c r="J13" s="464"/>
    </row>
    <row r="14" spans="1:10" x14ac:dyDescent="0.25">
      <c r="A14" s="328"/>
      <c r="B14" s="293"/>
      <c r="C14" s="293"/>
      <c r="D14" s="293"/>
      <c r="E14" s="285"/>
      <c r="F14" s="285"/>
      <c r="G14" s="102" t="s">
        <v>40</v>
      </c>
      <c r="H14" s="68">
        <f>H9+12</f>
        <v>55</v>
      </c>
      <c r="I14" s="315"/>
      <c r="J14" s="464"/>
    </row>
    <row r="15" spans="1:10" x14ac:dyDescent="0.25">
      <c r="A15" s="328"/>
      <c r="B15" s="293"/>
      <c r="C15" s="293"/>
      <c r="D15" s="293"/>
      <c r="E15" s="285"/>
      <c r="F15" s="285"/>
      <c r="G15" s="102" t="s">
        <v>39</v>
      </c>
      <c r="H15" s="68">
        <f>H10+12</f>
        <v>65</v>
      </c>
      <c r="I15" s="315"/>
      <c r="J15" s="464"/>
    </row>
    <row r="16" spans="1:10" ht="15.75" thickBot="1" x14ac:dyDescent="0.3">
      <c r="A16" s="328"/>
      <c r="B16" s="293"/>
      <c r="C16" s="293"/>
      <c r="D16" s="293"/>
      <c r="E16" s="296"/>
      <c r="F16" s="296"/>
      <c r="G16" s="106" t="s">
        <v>41</v>
      </c>
      <c r="H16" s="69" t="e">
        <f>NA()</f>
        <v>#N/A</v>
      </c>
      <c r="I16" s="315"/>
      <c r="J16" s="464"/>
    </row>
    <row r="17" spans="1:10" x14ac:dyDescent="0.25">
      <c r="A17" s="328"/>
      <c r="B17" s="293"/>
      <c r="C17" s="293"/>
      <c r="D17" s="293"/>
      <c r="E17" s="295">
        <f>F12+1</f>
        <v>43094</v>
      </c>
      <c r="F17" s="295">
        <v>43099</v>
      </c>
      <c r="G17" s="51" t="s">
        <v>154</v>
      </c>
      <c r="H17" s="67">
        <v>0</v>
      </c>
      <c r="I17" s="315"/>
      <c r="J17" s="464"/>
    </row>
    <row r="18" spans="1:10" x14ac:dyDescent="0.25">
      <c r="A18" s="328"/>
      <c r="B18" s="293"/>
      <c r="C18" s="293"/>
      <c r="D18" s="293"/>
      <c r="E18" s="285"/>
      <c r="F18" s="285"/>
      <c r="G18" s="7" t="s">
        <v>153</v>
      </c>
      <c r="H18" s="68" t="e">
        <f>NA()</f>
        <v>#N/A</v>
      </c>
      <c r="I18" s="315"/>
      <c r="J18" s="464"/>
    </row>
    <row r="19" spans="1:10" x14ac:dyDescent="0.25">
      <c r="A19" s="328"/>
      <c r="B19" s="293"/>
      <c r="C19" s="293"/>
      <c r="D19" s="293"/>
      <c r="E19" s="285"/>
      <c r="F19" s="285"/>
      <c r="G19" s="102" t="s">
        <v>40</v>
      </c>
      <c r="H19" s="68">
        <f>H9</f>
        <v>43</v>
      </c>
      <c r="I19" s="315"/>
      <c r="J19" s="464"/>
    </row>
    <row r="20" spans="1:10" x14ac:dyDescent="0.25">
      <c r="A20" s="328"/>
      <c r="B20" s="293"/>
      <c r="C20" s="293"/>
      <c r="D20" s="293"/>
      <c r="E20" s="285"/>
      <c r="F20" s="285"/>
      <c r="G20" s="102" t="s">
        <v>39</v>
      </c>
      <c r="H20" s="68">
        <f>H10</f>
        <v>53</v>
      </c>
      <c r="I20" s="315"/>
      <c r="J20" s="464"/>
    </row>
    <row r="21" spans="1:10" ht="15.75" thickBot="1" x14ac:dyDescent="0.3">
      <c r="A21" s="328"/>
      <c r="B21" s="293"/>
      <c r="C21" s="293"/>
      <c r="D21" s="293"/>
      <c r="E21" s="296"/>
      <c r="F21" s="296"/>
      <c r="G21" s="106" t="s">
        <v>41</v>
      </c>
      <c r="H21" s="69" t="e">
        <f>NA()</f>
        <v>#N/A</v>
      </c>
      <c r="I21" s="315"/>
      <c r="J21" s="464"/>
    </row>
    <row r="22" spans="1:10" x14ac:dyDescent="0.25">
      <c r="A22" s="328"/>
      <c r="B22" s="293"/>
      <c r="C22" s="293"/>
      <c r="D22" s="293"/>
      <c r="E22" s="295">
        <f>F17+1</f>
        <v>43100</v>
      </c>
      <c r="F22" s="295">
        <v>43100</v>
      </c>
      <c r="G22" s="51" t="s">
        <v>154</v>
      </c>
      <c r="H22" s="67">
        <v>0</v>
      </c>
      <c r="I22" s="315"/>
      <c r="J22" s="464"/>
    </row>
    <row r="23" spans="1:10" x14ac:dyDescent="0.25">
      <c r="A23" s="328"/>
      <c r="B23" s="293"/>
      <c r="C23" s="293"/>
      <c r="D23" s="293"/>
      <c r="E23" s="285"/>
      <c r="F23" s="285"/>
      <c r="G23" s="7" t="s">
        <v>153</v>
      </c>
      <c r="H23" s="68" t="e">
        <f>NA()</f>
        <v>#N/A</v>
      </c>
      <c r="I23" s="315"/>
      <c r="J23" s="464"/>
    </row>
    <row r="24" spans="1:10" x14ac:dyDescent="0.25">
      <c r="A24" s="328"/>
      <c r="B24" s="293"/>
      <c r="C24" s="293"/>
      <c r="D24" s="293"/>
      <c r="E24" s="285"/>
      <c r="F24" s="285"/>
      <c r="G24" s="102" t="s">
        <v>40</v>
      </c>
      <c r="H24" s="68">
        <f>H19+12</f>
        <v>55</v>
      </c>
      <c r="I24" s="315"/>
      <c r="J24" s="464"/>
    </row>
    <row r="25" spans="1:10" x14ac:dyDescent="0.25">
      <c r="A25" s="328"/>
      <c r="B25" s="293"/>
      <c r="C25" s="293"/>
      <c r="D25" s="293"/>
      <c r="E25" s="285"/>
      <c r="F25" s="285"/>
      <c r="G25" s="102" t="s">
        <v>39</v>
      </c>
      <c r="H25" s="68">
        <f>H20+12</f>
        <v>65</v>
      </c>
      <c r="I25" s="315"/>
      <c r="J25" s="464"/>
    </row>
    <row r="26" spans="1:10" ht="15.75" thickBot="1" x14ac:dyDescent="0.3">
      <c r="A26" s="328"/>
      <c r="B26" s="293"/>
      <c r="C26" s="293"/>
      <c r="D26" s="293"/>
      <c r="E26" s="296"/>
      <c r="F26" s="296"/>
      <c r="G26" s="106" t="s">
        <v>41</v>
      </c>
      <c r="H26" s="69" t="e">
        <f>NA()</f>
        <v>#N/A</v>
      </c>
      <c r="I26" s="315"/>
      <c r="J26" s="464"/>
    </row>
    <row r="27" spans="1:10" x14ac:dyDescent="0.25">
      <c r="A27" s="328"/>
      <c r="B27" s="293"/>
      <c r="C27" s="293"/>
      <c r="D27" s="293"/>
      <c r="E27" s="295">
        <f>F22+1</f>
        <v>43101</v>
      </c>
      <c r="F27" s="295">
        <v>43190</v>
      </c>
      <c r="G27" s="51" t="s">
        <v>154</v>
      </c>
      <c r="H27" s="67">
        <v>0</v>
      </c>
      <c r="I27" s="315"/>
      <c r="J27" s="464"/>
    </row>
    <row r="28" spans="1:10" x14ac:dyDescent="0.25">
      <c r="A28" s="328"/>
      <c r="B28" s="293"/>
      <c r="C28" s="293"/>
      <c r="D28" s="293"/>
      <c r="E28" s="285"/>
      <c r="F28" s="285"/>
      <c r="G28" s="7" t="s">
        <v>153</v>
      </c>
      <c r="H28" s="68" t="e">
        <f>NA()</f>
        <v>#N/A</v>
      </c>
      <c r="I28" s="315"/>
      <c r="J28" s="464"/>
    </row>
    <row r="29" spans="1:10" x14ac:dyDescent="0.25">
      <c r="A29" s="328"/>
      <c r="B29" s="293"/>
      <c r="C29" s="293"/>
      <c r="D29" s="293"/>
      <c r="E29" s="285"/>
      <c r="F29" s="285"/>
      <c r="G29" s="102" t="s">
        <v>40</v>
      </c>
      <c r="H29" s="68">
        <f>H19</f>
        <v>43</v>
      </c>
      <c r="I29" s="315"/>
      <c r="J29" s="464"/>
    </row>
    <row r="30" spans="1:10" x14ac:dyDescent="0.25">
      <c r="A30" s="328"/>
      <c r="B30" s="293"/>
      <c r="C30" s="293"/>
      <c r="D30" s="293"/>
      <c r="E30" s="285"/>
      <c r="F30" s="285"/>
      <c r="G30" s="102" t="s">
        <v>39</v>
      </c>
      <c r="H30" s="68">
        <f>H20</f>
        <v>53</v>
      </c>
      <c r="I30" s="315"/>
      <c r="J30" s="464"/>
    </row>
    <row r="31" spans="1:10" ht="15.75" thickBot="1" x14ac:dyDescent="0.3">
      <c r="A31" s="328"/>
      <c r="B31" s="293"/>
      <c r="C31" s="293"/>
      <c r="D31" s="293"/>
      <c r="E31" s="296"/>
      <c r="F31" s="296"/>
      <c r="G31" s="106" t="s">
        <v>41</v>
      </c>
      <c r="H31" s="69" t="e">
        <f>NA()</f>
        <v>#N/A</v>
      </c>
      <c r="I31" s="315"/>
      <c r="J31" s="464"/>
    </row>
    <row r="32" spans="1:10" x14ac:dyDescent="0.25">
      <c r="A32" s="328"/>
      <c r="B32" s="293"/>
      <c r="C32" s="293"/>
      <c r="D32" s="293"/>
      <c r="E32" s="295">
        <f>F27+1</f>
        <v>43191</v>
      </c>
      <c r="F32" s="295">
        <v>43220</v>
      </c>
      <c r="G32" s="51" t="s">
        <v>154</v>
      </c>
      <c r="H32" s="67">
        <v>0</v>
      </c>
      <c r="I32" s="315"/>
      <c r="J32" s="464"/>
    </row>
    <row r="33" spans="1:10" x14ac:dyDescent="0.25">
      <c r="A33" s="328"/>
      <c r="B33" s="293"/>
      <c r="C33" s="293"/>
      <c r="D33" s="293"/>
      <c r="E33" s="285"/>
      <c r="F33" s="285"/>
      <c r="G33" s="7" t="s">
        <v>153</v>
      </c>
      <c r="H33" s="68" t="e">
        <f>NA()</f>
        <v>#N/A</v>
      </c>
      <c r="I33" s="315"/>
      <c r="J33" s="464"/>
    </row>
    <row r="34" spans="1:10" x14ac:dyDescent="0.25">
      <c r="A34" s="328"/>
      <c r="B34" s="293"/>
      <c r="C34" s="293"/>
      <c r="D34" s="293"/>
      <c r="E34" s="285"/>
      <c r="F34" s="285"/>
      <c r="G34" s="102" t="s">
        <v>40</v>
      </c>
      <c r="H34" s="68">
        <f>H4</f>
        <v>38</v>
      </c>
      <c r="I34" s="315"/>
      <c r="J34" s="464"/>
    </row>
    <row r="35" spans="1:10" x14ac:dyDescent="0.25">
      <c r="A35" s="328"/>
      <c r="B35" s="293"/>
      <c r="C35" s="293"/>
      <c r="D35" s="293"/>
      <c r="E35" s="285"/>
      <c r="F35" s="285"/>
      <c r="G35" s="102" t="s">
        <v>39</v>
      </c>
      <c r="H35" s="68">
        <f>H5</f>
        <v>43</v>
      </c>
      <c r="I35" s="315"/>
      <c r="J35" s="464"/>
    </row>
    <row r="36" spans="1:10" ht="15.75" thickBot="1" x14ac:dyDescent="0.3">
      <c r="A36" s="330"/>
      <c r="B36" s="308"/>
      <c r="C36" s="308"/>
      <c r="D36" s="308"/>
      <c r="E36" s="297"/>
      <c r="F36" s="297"/>
      <c r="G36" s="105" t="s">
        <v>41</v>
      </c>
      <c r="H36" s="97" t="e">
        <f>NA()</f>
        <v>#N/A</v>
      </c>
      <c r="I36" s="461"/>
      <c r="J36" s="465"/>
    </row>
    <row r="37" spans="1:10" x14ac:dyDescent="0.25">
      <c r="A37" s="326" t="s">
        <v>167</v>
      </c>
      <c r="B37" s="291" t="s">
        <v>37</v>
      </c>
      <c r="C37" s="291" t="s">
        <v>157</v>
      </c>
      <c r="D37" s="306" t="s">
        <v>38</v>
      </c>
      <c r="E37" s="298">
        <v>43040</v>
      </c>
      <c r="F37" s="298">
        <v>43090</v>
      </c>
      <c r="G37" s="11" t="s">
        <v>154</v>
      </c>
      <c r="H37" s="67">
        <v>0</v>
      </c>
      <c r="I37" s="318"/>
      <c r="J37" s="313"/>
    </row>
    <row r="38" spans="1:10" x14ac:dyDescent="0.25">
      <c r="A38" s="328"/>
      <c r="B38" s="307"/>
      <c r="C38" s="307"/>
      <c r="D38" s="306"/>
      <c r="E38" s="285"/>
      <c r="F38" s="285"/>
      <c r="G38" s="7" t="s">
        <v>153</v>
      </c>
      <c r="H38" s="68" t="e">
        <f>NA()</f>
        <v>#N/A</v>
      </c>
      <c r="I38" s="319"/>
      <c r="J38" s="314"/>
    </row>
    <row r="39" spans="1:10" x14ac:dyDescent="0.25">
      <c r="A39" s="328"/>
      <c r="B39" s="307"/>
      <c r="C39" s="307"/>
      <c r="D39" s="307"/>
      <c r="E39" s="285"/>
      <c r="F39" s="285"/>
      <c r="G39" s="102" t="s">
        <v>40</v>
      </c>
      <c r="H39" s="68">
        <v>38</v>
      </c>
      <c r="I39" s="320"/>
      <c r="J39" s="315"/>
    </row>
    <row r="40" spans="1:10" x14ac:dyDescent="0.25">
      <c r="A40" s="328"/>
      <c r="B40" s="307"/>
      <c r="C40" s="307"/>
      <c r="D40" s="307"/>
      <c r="E40" s="285"/>
      <c r="F40" s="285"/>
      <c r="G40" s="102" t="s">
        <v>39</v>
      </c>
      <c r="H40" s="68">
        <v>43</v>
      </c>
      <c r="I40" s="320"/>
      <c r="J40" s="315"/>
    </row>
    <row r="41" spans="1:10" ht="15.75" thickBot="1" x14ac:dyDescent="0.3">
      <c r="A41" s="328"/>
      <c r="B41" s="307"/>
      <c r="C41" s="307"/>
      <c r="D41" s="307"/>
      <c r="E41" s="296"/>
      <c r="F41" s="296"/>
      <c r="G41" s="103" t="s">
        <v>41</v>
      </c>
      <c r="H41" s="88" t="e">
        <f>NA()</f>
        <v>#N/A</v>
      </c>
      <c r="I41" s="320"/>
      <c r="J41" s="315"/>
    </row>
    <row r="42" spans="1:10" x14ac:dyDescent="0.25">
      <c r="A42" s="328"/>
      <c r="B42" s="293"/>
      <c r="C42" s="293"/>
      <c r="D42" s="293"/>
      <c r="E42" s="295">
        <f>F37+1</f>
        <v>43091</v>
      </c>
      <c r="F42" s="295">
        <v>43092</v>
      </c>
      <c r="G42" s="51" t="s">
        <v>154</v>
      </c>
      <c r="H42" s="67">
        <v>0</v>
      </c>
      <c r="I42" s="323"/>
      <c r="J42" s="315"/>
    </row>
    <row r="43" spans="1:10" x14ac:dyDescent="0.25">
      <c r="A43" s="328"/>
      <c r="B43" s="293"/>
      <c r="C43" s="293"/>
      <c r="D43" s="293"/>
      <c r="E43" s="285"/>
      <c r="F43" s="285"/>
      <c r="G43" s="7" t="s">
        <v>153</v>
      </c>
      <c r="H43" s="68" t="e">
        <f>NA()</f>
        <v>#N/A</v>
      </c>
      <c r="I43" s="323"/>
      <c r="J43" s="315"/>
    </row>
    <row r="44" spans="1:10" x14ac:dyDescent="0.25">
      <c r="A44" s="328"/>
      <c r="B44" s="293"/>
      <c r="C44" s="293"/>
      <c r="D44" s="293"/>
      <c r="E44" s="285"/>
      <c r="F44" s="285"/>
      <c r="G44" s="102" t="s">
        <v>40</v>
      </c>
      <c r="H44" s="68">
        <v>43</v>
      </c>
      <c r="I44" s="323"/>
      <c r="J44" s="315"/>
    </row>
    <row r="45" spans="1:10" x14ac:dyDescent="0.25">
      <c r="A45" s="328"/>
      <c r="B45" s="293"/>
      <c r="C45" s="293"/>
      <c r="D45" s="293"/>
      <c r="E45" s="285"/>
      <c r="F45" s="285"/>
      <c r="G45" s="102" t="s">
        <v>39</v>
      </c>
      <c r="H45" s="68">
        <v>53</v>
      </c>
      <c r="I45" s="323"/>
      <c r="J45" s="315"/>
    </row>
    <row r="46" spans="1:10" ht="15.75" thickBot="1" x14ac:dyDescent="0.3">
      <c r="A46" s="328"/>
      <c r="B46" s="293"/>
      <c r="C46" s="293"/>
      <c r="D46" s="293"/>
      <c r="E46" s="296"/>
      <c r="F46" s="296"/>
      <c r="G46" s="103" t="s">
        <v>41</v>
      </c>
      <c r="H46" s="88" t="e">
        <f>NA()</f>
        <v>#N/A</v>
      </c>
      <c r="I46" s="323"/>
      <c r="J46" s="315"/>
    </row>
    <row r="47" spans="1:10" x14ac:dyDescent="0.25">
      <c r="A47" s="328"/>
      <c r="B47" s="293"/>
      <c r="C47" s="293"/>
      <c r="D47" s="293"/>
      <c r="E47" s="295">
        <f>F42+1</f>
        <v>43093</v>
      </c>
      <c r="F47" s="295">
        <v>43093</v>
      </c>
      <c r="G47" s="51" t="s">
        <v>154</v>
      </c>
      <c r="H47" s="67">
        <v>0</v>
      </c>
      <c r="I47" s="323"/>
      <c r="J47" s="315"/>
    </row>
    <row r="48" spans="1:10" x14ac:dyDescent="0.25">
      <c r="A48" s="328"/>
      <c r="B48" s="293"/>
      <c r="C48" s="293"/>
      <c r="D48" s="293"/>
      <c r="E48" s="285"/>
      <c r="F48" s="285"/>
      <c r="G48" s="7" t="s">
        <v>153</v>
      </c>
      <c r="H48" s="68" t="e">
        <f>NA()</f>
        <v>#N/A</v>
      </c>
      <c r="I48" s="323"/>
      <c r="J48" s="315"/>
    </row>
    <row r="49" spans="1:10" x14ac:dyDescent="0.25">
      <c r="A49" s="328"/>
      <c r="B49" s="293"/>
      <c r="C49" s="293"/>
      <c r="D49" s="293"/>
      <c r="E49" s="285"/>
      <c r="F49" s="285"/>
      <c r="G49" s="102" t="s">
        <v>40</v>
      </c>
      <c r="H49" s="68">
        <f>H44+12</f>
        <v>55</v>
      </c>
      <c r="I49" s="323"/>
      <c r="J49" s="315"/>
    </row>
    <row r="50" spans="1:10" x14ac:dyDescent="0.25">
      <c r="A50" s="328"/>
      <c r="B50" s="293"/>
      <c r="C50" s="293"/>
      <c r="D50" s="293"/>
      <c r="E50" s="285"/>
      <c r="F50" s="285"/>
      <c r="G50" s="102" t="s">
        <v>39</v>
      </c>
      <c r="H50" s="68">
        <f>H45+12</f>
        <v>65</v>
      </c>
      <c r="I50" s="323"/>
      <c r="J50" s="315"/>
    </row>
    <row r="51" spans="1:10" ht="15.75" thickBot="1" x14ac:dyDescent="0.3">
      <c r="A51" s="328"/>
      <c r="B51" s="293"/>
      <c r="C51" s="293"/>
      <c r="D51" s="293"/>
      <c r="E51" s="296"/>
      <c r="F51" s="296"/>
      <c r="G51" s="103" t="s">
        <v>41</v>
      </c>
      <c r="H51" s="88" t="e">
        <f>NA()</f>
        <v>#N/A</v>
      </c>
      <c r="I51" s="323"/>
      <c r="J51" s="315"/>
    </row>
    <row r="52" spans="1:10" x14ac:dyDescent="0.25">
      <c r="A52" s="328"/>
      <c r="B52" s="307"/>
      <c r="C52" s="307"/>
      <c r="D52" s="307"/>
      <c r="E52" s="295">
        <f>F47+1</f>
        <v>43094</v>
      </c>
      <c r="F52" s="295">
        <v>43099</v>
      </c>
      <c r="G52" s="51" t="s">
        <v>154</v>
      </c>
      <c r="H52" s="67">
        <v>0</v>
      </c>
      <c r="I52" s="320"/>
      <c r="J52" s="315"/>
    </row>
    <row r="53" spans="1:10" x14ac:dyDescent="0.25">
      <c r="A53" s="328"/>
      <c r="B53" s="307"/>
      <c r="C53" s="307"/>
      <c r="D53" s="307"/>
      <c r="E53" s="285"/>
      <c r="F53" s="285"/>
      <c r="G53" s="7" t="s">
        <v>153</v>
      </c>
      <c r="H53" s="68" t="e">
        <f>NA()</f>
        <v>#N/A</v>
      </c>
      <c r="I53" s="320"/>
      <c r="J53" s="315"/>
    </row>
    <row r="54" spans="1:10" x14ac:dyDescent="0.25">
      <c r="A54" s="328"/>
      <c r="B54" s="307"/>
      <c r="C54" s="307"/>
      <c r="D54" s="307"/>
      <c r="E54" s="285"/>
      <c r="F54" s="285"/>
      <c r="G54" s="102" t="s">
        <v>40</v>
      </c>
      <c r="H54" s="68">
        <f>H44</f>
        <v>43</v>
      </c>
      <c r="I54" s="320"/>
      <c r="J54" s="315"/>
    </row>
    <row r="55" spans="1:10" x14ac:dyDescent="0.25">
      <c r="A55" s="328"/>
      <c r="B55" s="307"/>
      <c r="C55" s="307"/>
      <c r="D55" s="307"/>
      <c r="E55" s="285"/>
      <c r="F55" s="285"/>
      <c r="G55" s="102" t="s">
        <v>39</v>
      </c>
      <c r="H55" s="68">
        <f>H45</f>
        <v>53</v>
      </c>
      <c r="I55" s="320"/>
      <c r="J55" s="315"/>
    </row>
    <row r="56" spans="1:10" ht="15.75" thickBot="1" x14ac:dyDescent="0.3">
      <c r="A56" s="328"/>
      <c r="B56" s="307"/>
      <c r="C56" s="307"/>
      <c r="D56" s="307"/>
      <c r="E56" s="296"/>
      <c r="F56" s="296"/>
      <c r="G56" s="103" t="s">
        <v>41</v>
      </c>
      <c r="H56" s="88" t="e">
        <f>NA()</f>
        <v>#N/A</v>
      </c>
      <c r="I56" s="320"/>
      <c r="J56" s="315"/>
    </row>
    <row r="57" spans="1:10" x14ac:dyDescent="0.25">
      <c r="A57" s="328"/>
      <c r="B57" s="293"/>
      <c r="C57" s="293"/>
      <c r="D57" s="293"/>
      <c r="E57" s="295">
        <f>F52+1</f>
        <v>43100</v>
      </c>
      <c r="F57" s="295">
        <v>43100</v>
      </c>
      <c r="G57" s="51" t="s">
        <v>154</v>
      </c>
      <c r="H57" s="67">
        <v>0</v>
      </c>
      <c r="I57" s="323"/>
      <c r="J57" s="315"/>
    </row>
    <row r="58" spans="1:10" x14ac:dyDescent="0.25">
      <c r="A58" s="328"/>
      <c r="B58" s="293"/>
      <c r="C58" s="293"/>
      <c r="D58" s="293"/>
      <c r="E58" s="285"/>
      <c r="F58" s="285"/>
      <c r="G58" s="7" t="s">
        <v>153</v>
      </c>
      <c r="H58" s="68" t="e">
        <f>NA()</f>
        <v>#N/A</v>
      </c>
      <c r="I58" s="323"/>
      <c r="J58" s="315"/>
    </row>
    <row r="59" spans="1:10" x14ac:dyDescent="0.25">
      <c r="A59" s="328"/>
      <c r="B59" s="293"/>
      <c r="C59" s="293"/>
      <c r="D59" s="293"/>
      <c r="E59" s="285"/>
      <c r="F59" s="285"/>
      <c r="G59" s="102" t="s">
        <v>40</v>
      </c>
      <c r="H59" s="68">
        <f>H54+12</f>
        <v>55</v>
      </c>
      <c r="I59" s="323"/>
      <c r="J59" s="315"/>
    </row>
    <row r="60" spans="1:10" x14ac:dyDescent="0.25">
      <c r="A60" s="328"/>
      <c r="B60" s="293"/>
      <c r="C60" s="293"/>
      <c r="D60" s="293"/>
      <c r="E60" s="285"/>
      <c r="F60" s="285"/>
      <c r="G60" s="102" t="s">
        <v>39</v>
      </c>
      <c r="H60" s="68">
        <f>H55+12</f>
        <v>65</v>
      </c>
      <c r="I60" s="323"/>
      <c r="J60" s="315"/>
    </row>
    <row r="61" spans="1:10" ht="15.75" thickBot="1" x14ac:dyDescent="0.3">
      <c r="A61" s="328"/>
      <c r="B61" s="293"/>
      <c r="C61" s="293"/>
      <c r="D61" s="293"/>
      <c r="E61" s="296"/>
      <c r="F61" s="296"/>
      <c r="G61" s="103" t="s">
        <v>41</v>
      </c>
      <c r="H61" s="88" t="e">
        <f>NA()</f>
        <v>#N/A</v>
      </c>
      <c r="I61" s="323"/>
      <c r="J61" s="315"/>
    </row>
    <row r="62" spans="1:10" x14ac:dyDescent="0.25">
      <c r="A62" s="328"/>
      <c r="B62" s="293"/>
      <c r="C62" s="293"/>
      <c r="D62" s="293"/>
      <c r="E62" s="295">
        <f>F57+1</f>
        <v>43101</v>
      </c>
      <c r="F62" s="295">
        <v>43190</v>
      </c>
      <c r="G62" s="51" t="s">
        <v>154</v>
      </c>
      <c r="H62" s="67">
        <v>0</v>
      </c>
      <c r="I62" s="323"/>
      <c r="J62" s="315"/>
    </row>
    <row r="63" spans="1:10" x14ac:dyDescent="0.25">
      <c r="A63" s="328"/>
      <c r="B63" s="293"/>
      <c r="C63" s="293"/>
      <c r="D63" s="293"/>
      <c r="E63" s="285"/>
      <c r="F63" s="285"/>
      <c r="G63" s="7" t="s">
        <v>153</v>
      </c>
      <c r="H63" s="68" t="e">
        <f>NA()</f>
        <v>#N/A</v>
      </c>
      <c r="I63" s="323"/>
      <c r="J63" s="315"/>
    </row>
    <row r="64" spans="1:10" x14ac:dyDescent="0.25">
      <c r="A64" s="328"/>
      <c r="B64" s="293"/>
      <c r="C64" s="293"/>
      <c r="D64" s="293"/>
      <c r="E64" s="285"/>
      <c r="F64" s="285"/>
      <c r="G64" s="102" t="s">
        <v>40</v>
      </c>
      <c r="H64" s="68">
        <f>H54</f>
        <v>43</v>
      </c>
      <c r="I64" s="323"/>
      <c r="J64" s="315"/>
    </row>
    <row r="65" spans="1:10" x14ac:dyDescent="0.25">
      <c r="A65" s="328"/>
      <c r="B65" s="293"/>
      <c r="C65" s="293"/>
      <c r="D65" s="293"/>
      <c r="E65" s="285"/>
      <c r="F65" s="285"/>
      <c r="G65" s="102" t="s">
        <v>39</v>
      </c>
      <c r="H65" s="68">
        <f>H55</f>
        <v>53</v>
      </c>
      <c r="I65" s="323"/>
      <c r="J65" s="315"/>
    </row>
    <row r="66" spans="1:10" ht="15.75" thickBot="1" x14ac:dyDescent="0.3">
      <c r="A66" s="328"/>
      <c r="B66" s="293"/>
      <c r="C66" s="293"/>
      <c r="D66" s="293"/>
      <c r="E66" s="296"/>
      <c r="F66" s="296"/>
      <c r="G66" s="103" t="s">
        <v>41</v>
      </c>
      <c r="H66" s="88" t="e">
        <f>NA()</f>
        <v>#N/A</v>
      </c>
      <c r="I66" s="323"/>
      <c r="J66" s="315"/>
    </row>
    <row r="67" spans="1:10" x14ac:dyDescent="0.25">
      <c r="A67" s="328"/>
      <c r="B67" s="307"/>
      <c r="C67" s="307"/>
      <c r="D67" s="307"/>
      <c r="E67" s="295">
        <f>F62+1</f>
        <v>43191</v>
      </c>
      <c r="F67" s="295">
        <v>43220</v>
      </c>
      <c r="G67" s="51" t="s">
        <v>154</v>
      </c>
      <c r="H67" s="67">
        <v>0</v>
      </c>
      <c r="I67" s="320"/>
      <c r="J67" s="315"/>
    </row>
    <row r="68" spans="1:10" x14ac:dyDescent="0.25">
      <c r="A68" s="328"/>
      <c r="B68" s="307"/>
      <c r="C68" s="307"/>
      <c r="D68" s="307"/>
      <c r="E68" s="285"/>
      <c r="F68" s="285"/>
      <c r="G68" s="7" t="s">
        <v>153</v>
      </c>
      <c r="H68" s="68" t="e">
        <f>NA()</f>
        <v>#N/A</v>
      </c>
      <c r="I68" s="320"/>
      <c r="J68" s="315"/>
    </row>
    <row r="69" spans="1:10" x14ac:dyDescent="0.25">
      <c r="A69" s="328"/>
      <c r="B69" s="307"/>
      <c r="C69" s="307"/>
      <c r="D69" s="307"/>
      <c r="E69" s="285"/>
      <c r="F69" s="285"/>
      <c r="G69" s="102" t="s">
        <v>40</v>
      </c>
      <c r="H69" s="68">
        <f>H39</f>
        <v>38</v>
      </c>
      <c r="I69" s="320"/>
      <c r="J69" s="315"/>
    </row>
    <row r="70" spans="1:10" x14ac:dyDescent="0.25">
      <c r="A70" s="328"/>
      <c r="B70" s="307"/>
      <c r="C70" s="307"/>
      <c r="D70" s="307"/>
      <c r="E70" s="285"/>
      <c r="F70" s="285"/>
      <c r="G70" s="102" t="s">
        <v>39</v>
      </c>
      <c r="H70" s="68">
        <f>H40</f>
        <v>43</v>
      </c>
      <c r="I70" s="320"/>
      <c r="J70" s="315"/>
    </row>
    <row r="71" spans="1:10" ht="15.75" thickBot="1" x14ac:dyDescent="0.3">
      <c r="A71" s="376"/>
      <c r="B71" s="459"/>
      <c r="C71" s="459"/>
      <c r="D71" s="459"/>
      <c r="E71" s="297"/>
      <c r="F71" s="297"/>
      <c r="G71" s="102" t="s">
        <v>41</v>
      </c>
      <c r="H71" s="68" t="e">
        <f>NA()</f>
        <v>#N/A</v>
      </c>
      <c r="I71" s="460"/>
      <c r="J71" s="316"/>
    </row>
    <row r="72" spans="1:10" x14ac:dyDescent="0.25">
      <c r="A72" s="326" t="s">
        <v>171</v>
      </c>
      <c r="B72" s="291" t="s">
        <v>37</v>
      </c>
      <c r="C72" s="291" t="s">
        <v>157</v>
      </c>
      <c r="D72" s="291" t="s">
        <v>38</v>
      </c>
      <c r="E72" s="298">
        <v>43040</v>
      </c>
      <c r="F72" s="298">
        <v>43090</v>
      </c>
      <c r="G72" s="11" t="s">
        <v>154</v>
      </c>
      <c r="H72" s="67">
        <v>0</v>
      </c>
      <c r="I72" s="313"/>
      <c r="J72" s="462"/>
    </row>
    <row r="73" spans="1:10" x14ac:dyDescent="0.25">
      <c r="A73" s="328"/>
      <c r="B73" s="293"/>
      <c r="C73" s="293"/>
      <c r="D73" s="458"/>
      <c r="E73" s="285"/>
      <c r="F73" s="285"/>
      <c r="G73" s="7" t="s">
        <v>153</v>
      </c>
      <c r="H73" s="68" t="e">
        <f>NA()</f>
        <v>#N/A</v>
      </c>
      <c r="I73" s="317"/>
      <c r="J73" s="463"/>
    </row>
    <row r="74" spans="1:10" x14ac:dyDescent="0.25">
      <c r="A74" s="328"/>
      <c r="B74" s="293"/>
      <c r="C74" s="293"/>
      <c r="D74" s="293"/>
      <c r="E74" s="285"/>
      <c r="F74" s="285"/>
      <c r="G74" s="102" t="s">
        <v>40</v>
      </c>
      <c r="H74" s="68">
        <v>38</v>
      </c>
      <c r="I74" s="315"/>
      <c r="J74" s="464"/>
    </row>
    <row r="75" spans="1:10" x14ac:dyDescent="0.25">
      <c r="A75" s="328"/>
      <c r="B75" s="293"/>
      <c r="C75" s="293"/>
      <c r="D75" s="293"/>
      <c r="E75" s="285"/>
      <c r="F75" s="285"/>
      <c r="G75" s="102" t="s">
        <v>39</v>
      </c>
      <c r="H75" s="68">
        <v>43</v>
      </c>
      <c r="I75" s="315"/>
      <c r="J75" s="464"/>
    </row>
    <row r="76" spans="1:10" ht="15.75" thickBot="1" x14ac:dyDescent="0.3">
      <c r="A76" s="328"/>
      <c r="B76" s="293"/>
      <c r="C76" s="293"/>
      <c r="D76" s="293"/>
      <c r="E76" s="296"/>
      <c r="F76" s="296"/>
      <c r="G76" s="106" t="s">
        <v>41</v>
      </c>
      <c r="H76" s="69" t="e">
        <f>NA()</f>
        <v>#N/A</v>
      </c>
      <c r="I76" s="315"/>
      <c r="J76" s="464"/>
    </row>
    <row r="77" spans="1:10" x14ac:dyDescent="0.25">
      <c r="A77" s="328"/>
      <c r="B77" s="293"/>
      <c r="C77" s="293"/>
      <c r="D77" s="293"/>
      <c r="E77" s="295">
        <f>F72+1</f>
        <v>43091</v>
      </c>
      <c r="F77" s="295">
        <v>43092</v>
      </c>
      <c r="G77" s="51" t="s">
        <v>154</v>
      </c>
      <c r="H77" s="67">
        <v>0</v>
      </c>
      <c r="I77" s="315"/>
      <c r="J77" s="464"/>
    </row>
    <row r="78" spans="1:10" x14ac:dyDescent="0.25">
      <c r="A78" s="328"/>
      <c r="B78" s="293"/>
      <c r="C78" s="293"/>
      <c r="D78" s="293"/>
      <c r="E78" s="285"/>
      <c r="F78" s="285"/>
      <c r="G78" s="7" t="s">
        <v>153</v>
      </c>
      <c r="H78" s="68" t="e">
        <f>NA()</f>
        <v>#N/A</v>
      </c>
      <c r="I78" s="315"/>
      <c r="J78" s="464"/>
    </row>
    <row r="79" spans="1:10" x14ac:dyDescent="0.25">
      <c r="A79" s="328"/>
      <c r="B79" s="293"/>
      <c r="C79" s="293"/>
      <c r="D79" s="293"/>
      <c r="E79" s="285"/>
      <c r="F79" s="285"/>
      <c r="G79" s="102" t="s">
        <v>40</v>
      </c>
      <c r="H79" s="68">
        <v>43</v>
      </c>
      <c r="I79" s="315"/>
      <c r="J79" s="464"/>
    </row>
    <row r="80" spans="1:10" x14ac:dyDescent="0.25">
      <c r="A80" s="328"/>
      <c r="B80" s="293"/>
      <c r="C80" s="293"/>
      <c r="D80" s="293"/>
      <c r="E80" s="285"/>
      <c r="F80" s="285"/>
      <c r="G80" s="102" t="s">
        <v>39</v>
      </c>
      <c r="H80" s="68">
        <v>53</v>
      </c>
      <c r="I80" s="315"/>
      <c r="J80" s="464"/>
    </row>
    <row r="81" spans="1:10" ht="15.75" thickBot="1" x14ac:dyDescent="0.3">
      <c r="A81" s="328"/>
      <c r="B81" s="293"/>
      <c r="C81" s="293"/>
      <c r="D81" s="293"/>
      <c r="E81" s="296"/>
      <c r="F81" s="296"/>
      <c r="G81" s="106" t="s">
        <v>41</v>
      </c>
      <c r="H81" s="69" t="e">
        <f>NA()</f>
        <v>#N/A</v>
      </c>
      <c r="I81" s="315"/>
      <c r="J81" s="464"/>
    </row>
    <row r="82" spans="1:10" x14ac:dyDescent="0.25">
      <c r="A82" s="328"/>
      <c r="B82" s="293"/>
      <c r="C82" s="293"/>
      <c r="D82" s="293"/>
      <c r="E82" s="295">
        <f>F77+1</f>
        <v>43093</v>
      </c>
      <c r="F82" s="295">
        <v>43093</v>
      </c>
      <c r="G82" s="51" t="s">
        <v>154</v>
      </c>
      <c r="H82" s="67">
        <v>0</v>
      </c>
      <c r="I82" s="315"/>
      <c r="J82" s="464"/>
    </row>
    <row r="83" spans="1:10" x14ac:dyDescent="0.25">
      <c r="A83" s="328"/>
      <c r="B83" s="293"/>
      <c r="C83" s="293"/>
      <c r="D83" s="293"/>
      <c r="E83" s="285"/>
      <c r="F83" s="285"/>
      <c r="G83" s="7" t="s">
        <v>153</v>
      </c>
      <c r="H83" s="68" t="e">
        <f>NA()</f>
        <v>#N/A</v>
      </c>
      <c r="I83" s="315"/>
      <c r="J83" s="464"/>
    </row>
    <row r="84" spans="1:10" x14ac:dyDescent="0.25">
      <c r="A84" s="328"/>
      <c r="B84" s="293"/>
      <c r="C84" s="293"/>
      <c r="D84" s="293"/>
      <c r="E84" s="285"/>
      <c r="F84" s="285"/>
      <c r="G84" s="102" t="s">
        <v>40</v>
      </c>
      <c r="H84" s="68">
        <f>H79+12</f>
        <v>55</v>
      </c>
      <c r="I84" s="315"/>
      <c r="J84" s="464"/>
    </row>
    <row r="85" spans="1:10" x14ac:dyDescent="0.25">
      <c r="A85" s="328"/>
      <c r="B85" s="293"/>
      <c r="C85" s="293"/>
      <c r="D85" s="293"/>
      <c r="E85" s="285"/>
      <c r="F85" s="285"/>
      <c r="G85" s="102" t="s">
        <v>39</v>
      </c>
      <c r="H85" s="68">
        <f>H80+12</f>
        <v>65</v>
      </c>
      <c r="I85" s="315"/>
      <c r="J85" s="464"/>
    </row>
    <row r="86" spans="1:10" ht="15.75" thickBot="1" x14ac:dyDescent="0.3">
      <c r="A86" s="328"/>
      <c r="B86" s="293"/>
      <c r="C86" s="293"/>
      <c r="D86" s="293"/>
      <c r="E86" s="296"/>
      <c r="F86" s="296"/>
      <c r="G86" s="106" t="s">
        <v>41</v>
      </c>
      <c r="H86" s="69" t="e">
        <f>NA()</f>
        <v>#N/A</v>
      </c>
      <c r="I86" s="315"/>
      <c r="J86" s="464"/>
    </row>
    <row r="87" spans="1:10" x14ac:dyDescent="0.25">
      <c r="A87" s="328"/>
      <c r="B87" s="293"/>
      <c r="C87" s="293"/>
      <c r="D87" s="293"/>
      <c r="E87" s="295">
        <f>F82+1</f>
        <v>43094</v>
      </c>
      <c r="F87" s="295">
        <v>43099</v>
      </c>
      <c r="G87" s="51" t="s">
        <v>154</v>
      </c>
      <c r="H87" s="67">
        <v>0</v>
      </c>
      <c r="I87" s="315"/>
      <c r="J87" s="464"/>
    </row>
    <row r="88" spans="1:10" x14ac:dyDescent="0.25">
      <c r="A88" s="328"/>
      <c r="B88" s="293"/>
      <c r="C88" s="293"/>
      <c r="D88" s="293"/>
      <c r="E88" s="285"/>
      <c r="F88" s="285"/>
      <c r="G88" s="7" t="s">
        <v>153</v>
      </c>
      <c r="H88" s="68" t="e">
        <f>NA()</f>
        <v>#N/A</v>
      </c>
      <c r="I88" s="315"/>
      <c r="J88" s="464"/>
    </row>
    <row r="89" spans="1:10" x14ac:dyDescent="0.25">
      <c r="A89" s="328"/>
      <c r="B89" s="293"/>
      <c r="C89" s="293"/>
      <c r="D89" s="293"/>
      <c r="E89" s="285"/>
      <c r="F89" s="285"/>
      <c r="G89" s="102" t="s">
        <v>40</v>
      </c>
      <c r="H89" s="68">
        <f>H79</f>
        <v>43</v>
      </c>
      <c r="I89" s="315"/>
      <c r="J89" s="464"/>
    </row>
    <row r="90" spans="1:10" x14ac:dyDescent="0.25">
      <c r="A90" s="328"/>
      <c r="B90" s="293"/>
      <c r="C90" s="293"/>
      <c r="D90" s="293"/>
      <c r="E90" s="285"/>
      <c r="F90" s="285"/>
      <c r="G90" s="102" t="s">
        <v>39</v>
      </c>
      <c r="H90" s="68">
        <f>H80</f>
        <v>53</v>
      </c>
      <c r="I90" s="315"/>
      <c r="J90" s="464"/>
    </row>
    <row r="91" spans="1:10" ht="15.75" thickBot="1" x14ac:dyDescent="0.3">
      <c r="A91" s="328"/>
      <c r="B91" s="293"/>
      <c r="C91" s="293"/>
      <c r="D91" s="293"/>
      <c r="E91" s="296"/>
      <c r="F91" s="296"/>
      <c r="G91" s="106" t="s">
        <v>41</v>
      </c>
      <c r="H91" s="69" t="e">
        <f>NA()</f>
        <v>#N/A</v>
      </c>
      <c r="I91" s="315"/>
      <c r="J91" s="464"/>
    </row>
    <row r="92" spans="1:10" x14ac:dyDescent="0.25">
      <c r="A92" s="328"/>
      <c r="B92" s="293"/>
      <c r="C92" s="293"/>
      <c r="D92" s="293"/>
      <c r="E92" s="295">
        <f>F87+1</f>
        <v>43100</v>
      </c>
      <c r="F92" s="295">
        <v>43100</v>
      </c>
      <c r="G92" s="51" t="s">
        <v>154</v>
      </c>
      <c r="H92" s="67">
        <v>0</v>
      </c>
      <c r="I92" s="315"/>
      <c r="J92" s="464"/>
    </row>
    <row r="93" spans="1:10" x14ac:dyDescent="0.25">
      <c r="A93" s="328"/>
      <c r="B93" s="293"/>
      <c r="C93" s="293"/>
      <c r="D93" s="293"/>
      <c r="E93" s="285"/>
      <c r="F93" s="285"/>
      <c r="G93" s="7" t="s">
        <v>153</v>
      </c>
      <c r="H93" s="68" t="e">
        <f>NA()</f>
        <v>#N/A</v>
      </c>
      <c r="I93" s="315"/>
      <c r="J93" s="464"/>
    </row>
    <row r="94" spans="1:10" x14ac:dyDescent="0.25">
      <c r="A94" s="328"/>
      <c r="B94" s="293"/>
      <c r="C94" s="293"/>
      <c r="D94" s="293"/>
      <c r="E94" s="285"/>
      <c r="F94" s="285"/>
      <c r="G94" s="102" t="s">
        <v>40</v>
      </c>
      <c r="H94" s="68">
        <f>H89+12</f>
        <v>55</v>
      </c>
      <c r="I94" s="315"/>
      <c r="J94" s="464"/>
    </row>
    <row r="95" spans="1:10" x14ac:dyDescent="0.25">
      <c r="A95" s="328"/>
      <c r="B95" s="293"/>
      <c r="C95" s="293"/>
      <c r="D95" s="293"/>
      <c r="E95" s="285"/>
      <c r="F95" s="285"/>
      <c r="G95" s="102" t="s">
        <v>39</v>
      </c>
      <c r="H95" s="68">
        <f>H90+12</f>
        <v>65</v>
      </c>
      <c r="I95" s="315"/>
      <c r="J95" s="464"/>
    </row>
    <row r="96" spans="1:10" ht="15.75" thickBot="1" x14ac:dyDescent="0.3">
      <c r="A96" s="328"/>
      <c r="B96" s="293"/>
      <c r="C96" s="293"/>
      <c r="D96" s="293"/>
      <c r="E96" s="296"/>
      <c r="F96" s="296"/>
      <c r="G96" s="106" t="s">
        <v>41</v>
      </c>
      <c r="H96" s="69" t="e">
        <f>NA()</f>
        <v>#N/A</v>
      </c>
      <c r="I96" s="315"/>
      <c r="J96" s="464"/>
    </row>
    <row r="97" spans="1:10" x14ac:dyDescent="0.25">
      <c r="A97" s="328"/>
      <c r="B97" s="293"/>
      <c r="C97" s="293"/>
      <c r="D97" s="293"/>
      <c r="E97" s="295">
        <f>F92+1</f>
        <v>43101</v>
      </c>
      <c r="F97" s="295">
        <v>43190</v>
      </c>
      <c r="G97" s="51" t="s">
        <v>154</v>
      </c>
      <c r="H97" s="67">
        <v>0</v>
      </c>
      <c r="I97" s="315"/>
      <c r="J97" s="464"/>
    </row>
    <row r="98" spans="1:10" x14ac:dyDescent="0.25">
      <c r="A98" s="328"/>
      <c r="B98" s="293"/>
      <c r="C98" s="293"/>
      <c r="D98" s="293"/>
      <c r="E98" s="285"/>
      <c r="F98" s="285"/>
      <c r="G98" s="7" t="s">
        <v>153</v>
      </c>
      <c r="H98" s="68" t="e">
        <f>NA()</f>
        <v>#N/A</v>
      </c>
      <c r="I98" s="315"/>
      <c r="J98" s="464"/>
    </row>
    <row r="99" spans="1:10" x14ac:dyDescent="0.25">
      <c r="A99" s="328"/>
      <c r="B99" s="293"/>
      <c r="C99" s="293"/>
      <c r="D99" s="293"/>
      <c r="E99" s="285"/>
      <c r="F99" s="285"/>
      <c r="G99" s="102" t="s">
        <v>40</v>
      </c>
      <c r="H99" s="68">
        <f>H89</f>
        <v>43</v>
      </c>
      <c r="I99" s="315"/>
      <c r="J99" s="464"/>
    </row>
    <row r="100" spans="1:10" x14ac:dyDescent="0.25">
      <c r="A100" s="328"/>
      <c r="B100" s="293"/>
      <c r="C100" s="293"/>
      <c r="D100" s="293"/>
      <c r="E100" s="285"/>
      <c r="F100" s="285"/>
      <c r="G100" s="102" t="s">
        <v>39</v>
      </c>
      <c r="H100" s="68">
        <f>H90</f>
        <v>53</v>
      </c>
      <c r="I100" s="315"/>
      <c r="J100" s="464"/>
    </row>
    <row r="101" spans="1:10" ht="15.75" thickBot="1" x14ac:dyDescent="0.3">
      <c r="A101" s="328"/>
      <c r="B101" s="293"/>
      <c r="C101" s="293"/>
      <c r="D101" s="293"/>
      <c r="E101" s="296"/>
      <c r="F101" s="296"/>
      <c r="G101" s="106" t="s">
        <v>41</v>
      </c>
      <c r="H101" s="69" t="e">
        <f>NA()</f>
        <v>#N/A</v>
      </c>
      <c r="I101" s="315"/>
      <c r="J101" s="464"/>
    </row>
    <row r="102" spans="1:10" x14ac:dyDescent="0.25">
      <c r="A102" s="328"/>
      <c r="B102" s="293"/>
      <c r="C102" s="293"/>
      <c r="D102" s="293"/>
      <c r="E102" s="295">
        <f>F97+1</f>
        <v>43191</v>
      </c>
      <c r="F102" s="295">
        <v>43220</v>
      </c>
      <c r="G102" s="51" t="s">
        <v>154</v>
      </c>
      <c r="H102" s="67">
        <v>0</v>
      </c>
      <c r="I102" s="315"/>
      <c r="J102" s="464"/>
    </row>
    <row r="103" spans="1:10" x14ac:dyDescent="0.25">
      <c r="A103" s="328"/>
      <c r="B103" s="293"/>
      <c r="C103" s="293"/>
      <c r="D103" s="293"/>
      <c r="E103" s="285"/>
      <c r="F103" s="285"/>
      <c r="G103" s="7" t="s">
        <v>153</v>
      </c>
      <c r="H103" s="68" t="e">
        <f>NA()</f>
        <v>#N/A</v>
      </c>
      <c r="I103" s="315"/>
      <c r="J103" s="464"/>
    </row>
    <row r="104" spans="1:10" x14ac:dyDescent="0.25">
      <c r="A104" s="328"/>
      <c r="B104" s="293"/>
      <c r="C104" s="293"/>
      <c r="D104" s="293"/>
      <c r="E104" s="285"/>
      <c r="F104" s="285"/>
      <c r="G104" s="102" t="s">
        <v>40</v>
      </c>
      <c r="H104" s="68">
        <f>H74</f>
        <v>38</v>
      </c>
      <c r="I104" s="315"/>
      <c r="J104" s="464"/>
    </row>
    <row r="105" spans="1:10" x14ac:dyDescent="0.25">
      <c r="A105" s="328"/>
      <c r="B105" s="293"/>
      <c r="C105" s="293"/>
      <c r="D105" s="293"/>
      <c r="E105" s="285"/>
      <c r="F105" s="285"/>
      <c r="G105" s="102" t="s">
        <v>39</v>
      </c>
      <c r="H105" s="68">
        <f>H75</f>
        <v>43</v>
      </c>
      <c r="I105" s="315"/>
      <c r="J105" s="464"/>
    </row>
    <row r="106" spans="1:10" ht="15.75" thickBot="1" x14ac:dyDescent="0.3">
      <c r="A106" s="330"/>
      <c r="B106" s="308"/>
      <c r="C106" s="308"/>
      <c r="D106" s="308"/>
      <c r="E106" s="297"/>
      <c r="F106" s="297"/>
      <c r="G106" s="105" t="s">
        <v>41</v>
      </c>
      <c r="H106" s="97" t="e">
        <f>NA()</f>
        <v>#N/A</v>
      </c>
      <c r="I106" s="461"/>
      <c r="J106" s="465"/>
    </row>
    <row r="107" spans="1:10" x14ac:dyDescent="0.25">
      <c r="A107" s="326" t="s">
        <v>260</v>
      </c>
      <c r="B107" s="291" t="s">
        <v>37</v>
      </c>
      <c r="C107" s="291" t="s">
        <v>157</v>
      </c>
      <c r="D107" s="291" t="s">
        <v>38</v>
      </c>
      <c r="E107" s="298">
        <v>43040</v>
      </c>
      <c r="F107" s="298">
        <v>43090</v>
      </c>
      <c r="G107" s="11" t="s">
        <v>154</v>
      </c>
      <c r="H107" s="67">
        <v>0</v>
      </c>
      <c r="I107" s="318"/>
      <c r="J107" s="313"/>
    </row>
    <row r="108" spans="1:10" x14ac:dyDescent="0.25">
      <c r="A108" s="327"/>
      <c r="B108" s="306"/>
      <c r="C108" s="306"/>
      <c r="D108" s="306"/>
      <c r="E108" s="285"/>
      <c r="F108" s="285"/>
      <c r="G108" s="7" t="s">
        <v>153</v>
      </c>
      <c r="H108" s="68" t="e">
        <f>NA()</f>
        <v>#N/A</v>
      </c>
      <c r="I108" s="319"/>
      <c r="J108" s="314"/>
    </row>
    <row r="109" spans="1:10" x14ac:dyDescent="0.25">
      <c r="A109" s="328"/>
      <c r="B109" s="307"/>
      <c r="C109" s="307"/>
      <c r="D109" s="307"/>
      <c r="E109" s="285"/>
      <c r="F109" s="285"/>
      <c r="G109" s="102" t="s">
        <v>40</v>
      </c>
      <c r="H109" s="68">
        <v>21</v>
      </c>
      <c r="I109" s="320"/>
      <c r="J109" s="315"/>
    </row>
    <row r="110" spans="1:10" x14ac:dyDescent="0.25">
      <c r="A110" s="328"/>
      <c r="B110" s="307"/>
      <c r="C110" s="307"/>
      <c r="D110" s="307"/>
      <c r="E110" s="285"/>
      <c r="F110" s="285"/>
      <c r="G110" s="102" t="s">
        <v>39</v>
      </c>
      <c r="H110" s="68">
        <v>26</v>
      </c>
      <c r="I110" s="320"/>
      <c r="J110" s="315"/>
    </row>
    <row r="111" spans="1:10" ht="15.75" thickBot="1" x14ac:dyDescent="0.3">
      <c r="A111" s="328"/>
      <c r="B111" s="307"/>
      <c r="C111" s="307"/>
      <c r="D111" s="307"/>
      <c r="E111" s="296"/>
      <c r="F111" s="296"/>
      <c r="G111" s="103" t="s">
        <v>41</v>
      </c>
      <c r="H111" s="88" t="e">
        <f>NA()</f>
        <v>#N/A</v>
      </c>
      <c r="I111" s="320"/>
      <c r="J111" s="315"/>
    </row>
    <row r="112" spans="1:10" x14ac:dyDescent="0.25">
      <c r="A112" s="328"/>
      <c r="B112" s="307"/>
      <c r="C112" s="307"/>
      <c r="D112" s="307"/>
      <c r="E112" s="295">
        <f>F107+1</f>
        <v>43091</v>
      </c>
      <c r="F112" s="295">
        <v>43190</v>
      </c>
      <c r="G112" s="51" t="s">
        <v>154</v>
      </c>
      <c r="H112" s="67">
        <v>0</v>
      </c>
      <c r="I112" s="320"/>
      <c r="J112" s="315"/>
    </row>
    <row r="113" spans="1:10" x14ac:dyDescent="0.25">
      <c r="A113" s="328"/>
      <c r="B113" s="307"/>
      <c r="C113" s="307"/>
      <c r="D113" s="307"/>
      <c r="E113" s="285"/>
      <c r="F113" s="285"/>
      <c r="G113" s="7" t="s">
        <v>153</v>
      </c>
      <c r="H113" s="68" t="e">
        <f>NA()</f>
        <v>#N/A</v>
      </c>
      <c r="I113" s="320"/>
      <c r="J113" s="315"/>
    </row>
    <row r="114" spans="1:10" x14ac:dyDescent="0.25">
      <c r="A114" s="328"/>
      <c r="B114" s="307"/>
      <c r="C114" s="307"/>
      <c r="D114" s="307"/>
      <c r="E114" s="285"/>
      <c r="F114" s="285"/>
      <c r="G114" s="102" t="s">
        <v>40</v>
      </c>
      <c r="H114" s="68">
        <v>25</v>
      </c>
      <c r="I114" s="320"/>
      <c r="J114" s="315"/>
    </row>
    <row r="115" spans="1:10" x14ac:dyDescent="0.25">
      <c r="A115" s="328"/>
      <c r="B115" s="307"/>
      <c r="C115" s="307"/>
      <c r="D115" s="307"/>
      <c r="E115" s="285"/>
      <c r="F115" s="285"/>
      <c r="G115" s="102" t="s">
        <v>39</v>
      </c>
      <c r="H115" s="68">
        <v>30</v>
      </c>
      <c r="I115" s="320"/>
      <c r="J115" s="315"/>
    </row>
    <row r="116" spans="1:10" ht="15.75" thickBot="1" x14ac:dyDescent="0.3">
      <c r="A116" s="328"/>
      <c r="B116" s="307"/>
      <c r="C116" s="307"/>
      <c r="D116" s="307"/>
      <c r="E116" s="296"/>
      <c r="F116" s="296"/>
      <c r="G116" s="103" t="s">
        <v>41</v>
      </c>
      <c r="H116" s="88" t="e">
        <f>NA()</f>
        <v>#N/A</v>
      </c>
      <c r="I116" s="320"/>
      <c r="J116" s="315"/>
    </row>
    <row r="117" spans="1:10" x14ac:dyDescent="0.25">
      <c r="A117" s="328"/>
      <c r="B117" s="307"/>
      <c r="C117" s="307"/>
      <c r="D117" s="307"/>
      <c r="E117" s="295">
        <f>F112+1</f>
        <v>43191</v>
      </c>
      <c r="F117" s="295">
        <v>43220</v>
      </c>
      <c r="G117" s="51" t="s">
        <v>154</v>
      </c>
      <c r="H117" s="67">
        <v>0</v>
      </c>
      <c r="I117" s="320"/>
      <c r="J117" s="315"/>
    </row>
    <row r="118" spans="1:10" x14ac:dyDescent="0.25">
      <c r="A118" s="328"/>
      <c r="B118" s="307"/>
      <c r="C118" s="307"/>
      <c r="D118" s="307"/>
      <c r="E118" s="285"/>
      <c r="F118" s="285"/>
      <c r="G118" s="7" t="s">
        <v>153</v>
      </c>
      <c r="H118" s="68" t="e">
        <f>NA()</f>
        <v>#N/A</v>
      </c>
      <c r="I118" s="320"/>
      <c r="J118" s="315"/>
    </row>
    <row r="119" spans="1:10" x14ac:dyDescent="0.25">
      <c r="A119" s="328"/>
      <c r="B119" s="307"/>
      <c r="C119" s="307"/>
      <c r="D119" s="307"/>
      <c r="E119" s="285"/>
      <c r="F119" s="285"/>
      <c r="G119" s="102" t="s">
        <v>40</v>
      </c>
      <c r="H119" s="68">
        <f>H109</f>
        <v>21</v>
      </c>
      <c r="I119" s="320"/>
      <c r="J119" s="315"/>
    </row>
    <row r="120" spans="1:10" x14ac:dyDescent="0.25">
      <c r="A120" s="328"/>
      <c r="B120" s="307"/>
      <c r="C120" s="307"/>
      <c r="D120" s="307"/>
      <c r="E120" s="285"/>
      <c r="F120" s="285"/>
      <c r="G120" s="102" t="s">
        <v>39</v>
      </c>
      <c r="H120" s="68">
        <f>H110</f>
        <v>26</v>
      </c>
      <c r="I120" s="320"/>
      <c r="J120" s="315"/>
    </row>
    <row r="121" spans="1:10" ht="15.75" thickBot="1" x14ac:dyDescent="0.3">
      <c r="A121" s="328"/>
      <c r="B121" s="307"/>
      <c r="C121" s="307"/>
      <c r="D121" s="307"/>
      <c r="E121" s="297"/>
      <c r="F121" s="297"/>
      <c r="G121" s="103" t="s">
        <v>41</v>
      </c>
      <c r="H121" s="68" t="e">
        <f>H111</f>
        <v>#N/A</v>
      </c>
      <c r="I121" s="321"/>
      <c r="J121" s="315"/>
    </row>
    <row r="122" spans="1:10" x14ac:dyDescent="0.25">
      <c r="A122" s="326" t="s">
        <v>360</v>
      </c>
      <c r="B122" s="336" t="s">
        <v>37</v>
      </c>
      <c r="C122" s="336" t="s">
        <v>157</v>
      </c>
      <c r="D122" s="291" t="s">
        <v>38</v>
      </c>
      <c r="E122" s="298">
        <v>43040</v>
      </c>
      <c r="F122" s="298">
        <v>43090</v>
      </c>
      <c r="G122" s="11" t="s">
        <v>154</v>
      </c>
      <c r="H122" s="67">
        <v>0</v>
      </c>
      <c r="I122" s="318"/>
      <c r="J122" s="313"/>
    </row>
    <row r="123" spans="1:10" x14ac:dyDescent="0.25">
      <c r="A123" s="327"/>
      <c r="B123" s="337"/>
      <c r="C123" s="337"/>
      <c r="D123" s="458"/>
      <c r="E123" s="285"/>
      <c r="F123" s="285"/>
      <c r="G123" s="7" t="s">
        <v>153</v>
      </c>
      <c r="H123" s="68" t="e">
        <f>NA()</f>
        <v>#N/A</v>
      </c>
      <c r="I123" s="319"/>
      <c r="J123" s="314"/>
    </row>
    <row r="124" spans="1:10" x14ac:dyDescent="0.25">
      <c r="A124" s="328"/>
      <c r="B124" s="337"/>
      <c r="C124" s="337"/>
      <c r="D124" s="293"/>
      <c r="E124" s="285"/>
      <c r="F124" s="285"/>
      <c r="G124" s="216" t="s">
        <v>40</v>
      </c>
      <c r="H124" s="68">
        <v>19</v>
      </c>
      <c r="I124" s="320"/>
      <c r="J124" s="315"/>
    </row>
    <row r="125" spans="1:10" x14ac:dyDescent="0.25">
      <c r="A125" s="328"/>
      <c r="B125" s="337"/>
      <c r="C125" s="337"/>
      <c r="D125" s="293"/>
      <c r="E125" s="285"/>
      <c r="F125" s="285"/>
      <c r="G125" s="216" t="s">
        <v>39</v>
      </c>
      <c r="H125" s="68">
        <v>24</v>
      </c>
      <c r="I125" s="320"/>
      <c r="J125" s="315"/>
    </row>
    <row r="126" spans="1:10" ht="15.75" thickBot="1" x14ac:dyDescent="0.3">
      <c r="A126" s="328"/>
      <c r="B126" s="337"/>
      <c r="C126" s="337"/>
      <c r="D126" s="293"/>
      <c r="E126" s="370"/>
      <c r="F126" s="370"/>
      <c r="G126" s="221" t="s">
        <v>41</v>
      </c>
      <c r="H126" s="69" t="e">
        <f>NA()</f>
        <v>#N/A</v>
      </c>
      <c r="I126" s="320"/>
      <c r="J126" s="315"/>
    </row>
    <row r="127" spans="1:10" x14ac:dyDescent="0.25">
      <c r="A127" s="328"/>
      <c r="B127" s="337"/>
      <c r="C127" s="337"/>
      <c r="D127" s="293"/>
      <c r="E127" s="295">
        <f>F122+1</f>
        <v>43091</v>
      </c>
      <c r="F127" s="295">
        <v>43190</v>
      </c>
      <c r="G127" s="51" t="s">
        <v>154</v>
      </c>
      <c r="H127" s="67">
        <v>0</v>
      </c>
      <c r="I127" s="320"/>
      <c r="J127" s="315"/>
    </row>
    <row r="128" spans="1:10" x14ac:dyDescent="0.25">
      <c r="A128" s="328"/>
      <c r="B128" s="337"/>
      <c r="C128" s="337"/>
      <c r="D128" s="293"/>
      <c r="E128" s="285"/>
      <c r="F128" s="285"/>
      <c r="G128" s="7" t="s">
        <v>153</v>
      </c>
      <c r="H128" s="68" t="e">
        <f>NA()</f>
        <v>#N/A</v>
      </c>
      <c r="I128" s="320"/>
      <c r="J128" s="315"/>
    </row>
    <row r="129" spans="1:10" x14ac:dyDescent="0.25">
      <c r="A129" s="328"/>
      <c r="B129" s="337"/>
      <c r="C129" s="337"/>
      <c r="D129" s="293"/>
      <c r="E129" s="285"/>
      <c r="F129" s="285"/>
      <c r="G129" s="216" t="s">
        <v>40</v>
      </c>
      <c r="H129" s="68">
        <v>23</v>
      </c>
      <c r="I129" s="320"/>
      <c r="J129" s="315"/>
    </row>
    <row r="130" spans="1:10" x14ac:dyDescent="0.25">
      <c r="A130" s="328"/>
      <c r="B130" s="337"/>
      <c r="C130" s="337"/>
      <c r="D130" s="293"/>
      <c r="E130" s="285"/>
      <c r="F130" s="285"/>
      <c r="G130" s="216" t="s">
        <v>39</v>
      </c>
      <c r="H130" s="68">
        <v>28</v>
      </c>
      <c r="I130" s="320"/>
      <c r="J130" s="315"/>
    </row>
    <row r="131" spans="1:10" ht="15.75" thickBot="1" x14ac:dyDescent="0.3">
      <c r="A131" s="328"/>
      <c r="B131" s="337"/>
      <c r="C131" s="337"/>
      <c r="D131" s="293"/>
      <c r="E131" s="370"/>
      <c r="F131" s="370"/>
      <c r="G131" s="221" t="s">
        <v>41</v>
      </c>
      <c r="H131" s="69" t="e">
        <f>J107=NA()</f>
        <v>#N/A</v>
      </c>
      <c r="I131" s="320"/>
      <c r="J131" s="315"/>
    </row>
    <row r="132" spans="1:10" x14ac:dyDescent="0.25">
      <c r="A132" s="328"/>
      <c r="B132" s="337"/>
      <c r="C132" s="337"/>
      <c r="D132" s="293"/>
      <c r="E132" s="295">
        <f>F127+1</f>
        <v>43191</v>
      </c>
      <c r="F132" s="295">
        <v>43220</v>
      </c>
      <c r="G132" s="51" t="s">
        <v>154</v>
      </c>
      <c r="H132" s="67">
        <v>0</v>
      </c>
      <c r="I132" s="320"/>
      <c r="J132" s="315"/>
    </row>
    <row r="133" spans="1:10" x14ac:dyDescent="0.25">
      <c r="A133" s="328"/>
      <c r="B133" s="337"/>
      <c r="C133" s="337"/>
      <c r="D133" s="293"/>
      <c r="E133" s="285"/>
      <c r="F133" s="285"/>
      <c r="G133" s="7" t="s">
        <v>153</v>
      </c>
      <c r="H133" s="68" t="e">
        <f>NA()</f>
        <v>#N/A</v>
      </c>
      <c r="I133" s="320"/>
      <c r="J133" s="315"/>
    </row>
    <row r="134" spans="1:10" x14ac:dyDescent="0.25">
      <c r="A134" s="328"/>
      <c r="B134" s="337"/>
      <c r="C134" s="337"/>
      <c r="D134" s="293"/>
      <c r="E134" s="285"/>
      <c r="F134" s="285"/>
      <c r="G134" s="216" t="s">
        <v>40</v>
      </c>
      <c r="H134" s="68">
        <f>H124</f>
        <v>19</v>
      </c>
      <c r="I134" s="320"/>
      <c r="J134" s="315"/>
    </row>
    <row r="135" spans="1:10" x14ac:dyDescent="0.25">
      <c r="A135" s="328"/>
      <c r="B135" s="337"/>
      <c r="C135" s="337"/>
      <c r="D135" s="293"/>
      <c r="E135" s="285"/>
      <c r="F135" s="285"/>
      <c r="G135" s="216" t="s">
        <v>39</v>
      </c>
      <c r="H135" s="68">
        <f>H125</f>
        <v>24</v>
      </c>
      <c r="I135" s="320"/>
      <c r="J135" s="315"/>
    </row>
    <row r="136" spans="1:10" ht="15.75" thickBot="1" x14ac:dyDescent="0.3">
      <c r="A136" s="328"/>
      <c r="B136" s="337"/>
      <c r="C136" s="337"/>
      <c r="D136" s="308"/>
      <c r="E136" s="332"/>
      <c r="F136" s="332"/>
      <c r="G136" s="217" t="s">
        <v>41</v>
      </c>
      <c r="H136" s="69" t="e">
        <f>NA()</f>
        <v>#N/A</v>
      </c>
      <c r="I136" s="320"/>
      <c r="J136" s="315"/>
    </row>
  </sheetData>
  <autoFilter ref="A1:I71"/>
  <mergeCells count="84">
    <mergeCell ref="F122:F126"/>
    <mergeCell ref="I122:I136"/>
    <mergeCell ref="J122:J136"/>
    <mergeCell ref="E127:E131"/>
    <mergeCell ref="F127:F131"/>
    <mergeCell ref="E132:E136"/>
    <mergeCell ref="F132:F136"/>
    <mergeCell ref="A122:A136"/>
    <mergeCell ref="B122:B136"/>
    <mergeCell ref="C122:C136"/>
    <mergeCell ref="D122:D136"/>
    <mergeCell ref="E122:E126"/>
    <mergeCell ref="E32:E36"/>
    <mergeCell ref="F32:F36"/>
    <mergeCell ref="F17:F21"/>
    <mergeCell ref="E22:E26"/>
    <mergeCell ref="F22:F26"/>
    <mergeCell ref="E27:E31"/>
    <mergeCell ref="F27:F31"/>
    <mergeCell ref="J72:J106"/>
    <mergeCell ref="E102:E106"/>
    <mergeCell ref="F102:F106"/>
    <mergeCell ref="A2:A36"/>
    <mergeCell ref="B2:B36"/>
    <mergeCell ref="C2:C36"/>
    <mergeCell ref="D2:D36"/>
    <mergeCell ref="E2:E6"/>
    <mergeCell ref="F2:F6"/>
    <mergeCell ref="I2:I36"/>
    <mergeCell ref="J2:J36"/>
    <mergeCell ref="E7:E11"/>
    <mergeCell ref="F7:F11"/>
    <mergeCell ref="E12:E16"/>
    <mergeCell ref="F12:F16"/>
    <mergeCell ref="E17:E21"/>
    <mergeCell ref="I72:I106"/>
    <mergeCell ref="E77:E81"/>
    <mergeCell ref="F77:F81"/>
    <mergeCell ref="E82:E86"/>
    <mergeCell ref="F82:F86"/>
    <mergeCell ref="E72:E76"/>
    <mergeCell ref="F72:F76"/>
    <mergeCell ref="E87:E91"/>
    <mergeCell ref="F87:F91"/>
    <mergeCell ref="E92:E96"/>
    <mergeCell ref="F92:F96"/>
    <mergeCell ref="E97:E101"/>
    <mergeCell ref="F97:F101"/>
    <mergeCell ref="F37:F41"/>
    <mergeCell ref="I37:I71"/>
    <mergeCell ref="J37:J71"/>
    <mergeCell ref="E42:E46"/>
    <mergeCell ref="F42:F46"/>
    <mergeCell ref="E47:E51"/>
    <mergeCell ref="F47:F51"/>
    <mergeCell ref="E52:E56"/>
    <mergeCell ref="F52:F56"/>
    <mergeCell ref="E57:E61"/>
    <mergeCell ref="F57:F61"/>
    <mergeCell ref="E62:E66"/>
    <mergeCell ref="F62:F66"/>
    <mergeCell ref="E67:E71"/>
    <mergeCell ref="F67:F71"/>
    <mergeCell ref="A37:A71"/>
    <mergeCell ref="B37:B71"/>
    <mergeCell ref="C37:C71"/>
    <mergeCell ref="D37:D71"/>
    <mergeCell ref="E37:E41"/>
    <mergeCell ref="E107:E111"/>
    <mergeCell ref="I107:I121"/>
    <mergeCell ref="J107:J121"/>
    <mergeCell ref="E112:E116"/>
    <mergeCell ref="F112:F116"/>
    <mergeCell ref="E117:E121"/>
    <mergeCell ref="F117:F121"/>
    <mergeCell ref="F107:F111"/>
    <mergeCell ref="A72:A106"/>
    <mergeCell ref="B72:B106"/>
    <mergeCell ref="C72:C106"/>
    <mergeCell ref="D72:D106"/>
    <mergeCell ref="A107:A121"/>
    <mergeCell ref="B107:B121"/>
    <mergeCell ref="C107:C121"/>
    <mergeCell ref="D107:D12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J483"/>
  <sheetViews>
    <sheetView zoomScale="80" zoomScaleNormal="80" zoomScalePageLayoutView="80" workbookViewId="0">
      <pane xSplit="1" ySplit="1" topLeftCell="B338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x14ac:dyDescent="0.25">
      <c r="A2" s="302" t="s">
        <v>71</v>
      </c>
      <c r="B2" s="304" t="s">
        <v>37</v>
      </c>
      <c r="C2" s="304" t="s">
        <v>191</v>
      </c>
      <c r="D2" s="291" t="s">
        <v>38</v>
      </c>
      <c r="E2" s="298">
        <v>43040</v>
      </c>
      <c r="F2" s="298">
        <v>43069</v>
      </c>
      <c r="G2" s="11" t="s">
        <v>154</v>
      </c>
      <c r="H2" s="67">
        <v>0</v>
      </c>
      <c r="I2" s="299"/>
      <c r="J2" s="311"/>
    </row>
    <row r="3" spans="1:10" x14ac:dyDescent="0.25">
      <c r="A3" s="303"/>
      <c r="B3" s="305"/>
      <c r="C3" s="305"/>
      <c r="D3" s="306"/>
      <c r="E3" s="285"/>
      <c r="F3" s="285"/>
      <c r="G3" s="7" t="s">
        <v>153</v>
      </c>
      <c r="H3" s="68" t="e">
        <f>NA()</f>
        <v>#N/A</v>
      </c>
      <c r="I3" s="300"/>
      <c r="J3" s="312"/>
    </row>
    <row r="4" spans="1:10" x14ac:dyDescent="0.25">
      <c r="A4" s="303"/>
      <c r="B4" s="305"/>
      <c r="C4" s="305"/>
      <c r="D4" s="307"/>
      <c r="E4" s="285"/>
      <c r="F4" s="285"/>
      <c r="G4" s="102" t="s">
        <v>40</v>
      </c>
      <c r="H4" s="68">
        <v>52</v>
      </c>
      <c r="I4" s="300"/>
      <c r="J4" s="312"/>
    </row>
    <row r="5" spans="1:10" x14ac:dyDescent="0.25">
      <c r="A5" s="303"/>
      <c r="B5" s="305"/>
      <c r="C5" s="305"/>
      <c r="D5" s="307"/>
      <c r="E5" s="285"/>
      <c r="F5" s="285"/>
      <c r="G5" s="102" t="s">
        <v>39</v>
      </c>
      <c r="H5" s="68">
        <v>64</v>
      </c>
      <c r="I5" s="300"/>
      <c r="J5" s="312"/>
    </row>
    <row r="6" spans="1:10" ht="15.75" thickBot="1" x14ac:dyDescent="0.3">
      <c r="A6" s="303"/>
      <c r="B6" s="305"/>
      <c r="C6" s="305"/>
      <c r="D6" s="307"/>
      <c r="E6" s="296"/>
      <c r="F6" s="296"/>
      <c r="G6" s="103" t="s">
        <v>41</v>
      </c>
      <c r="H6" s="88">
        <f>148/3</f>
        <v>49.333333333333336</v>
      </c>
      <c r="I6" s="300"/>
      <c r="J6" s="312"/>
    </row>
    <row r="7" spans="1:10" x14ac:dyDescent="0.25">
      <c r="A7" s="303"/>
      <c r="B7" s="305"/>
      <c r="C7" s="305"/>
      <c r="D7" s="307"/>
      <c r="E7" s="295">
        <f>F2+1</f>
        <v>43070</v>
      </c>
      <c r="F7" s="295">
        <v>43090</v>
      </c>
      <c r="G7" s="51" t="s">
        <v>154</v>
      </c>
      <c r="H7" s="67">
        <v>0</v>
      </c>
      <c r="I7" s="300"/>
      <c r="J7" s="312"/>
    </row>
    <row r="8" spans="1:10" x14ac:dyDescent="0.25">
      <c r="A8" s="303"/>
      <c r="B8" s="305"/>
      <c r="C8" s="305"/>
      <c r="D8" s="307"/>
      <c r="E8" s="285"/>
      <c r="F8" s="285"/>
      <c r="G8" s="7" t="s">
        <v>153</v>
      </c>
      <c r="H8" s="68" t="e">
        <f>NA()</f>
        <v>#N/A</v>
      </c>
      <c r="I8" s="300"/>
      <c r="J8" s="312"/>
    </row>
    <row r="9" spans="1:10" x14ac:dyDescent="0.25">
      <c r="A9" s="303"/>
      <c r="B9" s="305"/>
      <c r="C9" s="305"/>
      <c r="D9" s="307"/>
      <c r="E9" s="285"/>
      <c r="F9" s="285"/>
      <c r="G9" s="102" t="s">
        <v>40</v>
      </c>
      <c r="H9" s="68">
        <v>42</v>
      </c>
      <c r="I9" s="300"/>
      <c r="J9" s="312"/>
    </row>
    <row r="10" spans="1:10" x14ac:dyDescent="0.25">
      <c r="A10" s="303"/>
      <c r="B10" s="305"/>
      <c r="C10" s="305"/>
      <c r="D10" s="307"/>
      <c r="E10" s="285"/>
      <c r="F10" s="285"/>
      <c r="G10" s="102" t="s">
        <v>39</v>
      </c>
      <c r="H10" s="68">
        <v>54</v>
      </c>
      <c r="I10" s="300"/>
      <c r="J10" s="312"/>
    </row>
    <row r="11" spans="1:10" ht="15.75" thickBot="1" x14ac:dyDescent="0.3">
      <c r="A11" s="303"/>
      <c r="B11" s="305"/>
      <c r="C11" s="305"/>
      <c r="D11" s="307"/>
      <c r="E11" s="296"/>
      <c r="F11" s="296"/>
      <c r="G11" s="103" t="s">
        <v>41</v>
      </c>
      <c r="H11" s="107">
        <f>120/3</f>
        <v>40</v>
      </c>
      <c r="I11" s="300"/>
      <c r="J11" s="312"/>
    </row>
    <row r="12" spans="1:10" x14ac:dyDescent="0.25">
      <c r="A12" s="303"/>
      <c r="B12" s="305"/>
      <c r="C12" s="305"/>
      <c r="D12" s="293"/>
      <c r="E12" s="295">
        <f>F7+1</f>
        <v>43091</v>
      </c>
      <c r="F12" s="295">
        <v>43092</v>
      </c>
      <c r="G12" s="51" t="s">
        <v>154</v>
      </c>
      <c r="H12" s="67">
        <v>0</v>
      </c>
      <c r="I12" s="300"/>
      <c r="J12" s="312"/>
    </row>
    <row r="13" spans="1:10" x14ac:dyDescent="0.25">
      <c r="A13" s="303"/>
      <c r="B13" s="305"/>
      <c r="C13" s="305"/>
      <c r="D13" s="293"/>
      <c r="E13" s="285"/>
      <c r="F13" s="285"/>
      <c r="G13" s="7" t="s">
        <v>153</v>
      </c>
      <c r="H13" s="68" t="e">
        <f>NA()</f>
        <v>#N/A</v>
      </c>
      <c r="I13" s="300"/>
      <c r="J13" s="312"/>
    </row>
    <row r="14" spans="1:10" x14ac:dyDescent="0.25">
      <c r="A14" s="303"/>
      <c r="B14" s="305"/>
      <c r="C14" s="305"/>
      <c r="D14" s="293"/>
      <c r="E14" s="285"/>
      <c r="F14" s="285"/>
      <c r="G14" s="102" t="s">
        <v>40</v>
      </c>
      <c r="H14" s="68">
        <f>H4</f>
        <v>52</v>
      </c>
      <c r="I14" s="300"/>
      <c r="J14" s="312"/>
    </row>
    <row r="15" spans="1:10" x14ac:dyDescent="0.25">
      <c r="A15" s="303"/>
      <c r="B15" s="305"/>
      <c r="C15" s="305"/>
      <c r="D15" s="293"/>
      <c r="E15" s="285"/>
      <c r="F15" s="285"/>
      <c r="G15" s="102" t="s">
        <v>39</v>
      </c>
      <c r="H15" s="68">
        <f>H5</f>
        <v>64</v>
      </c>
      <c r="I15" s="300"/>
      <c r="J15" s="312"/>
    </row>
    <row r="16" spans="1:10" ht="15.75" thickBot="1" x14ac:dyDescent="0.3">
      <c r="A16" s="303"/>
      <c r="B16" s="305"/>
      <c r="C16" s="305"/>
      <c r="D16" s="293"/>
      <c r="E16" s="296"/>
      <c r="F16" s="296"/>
      <c r="G16" s="103" t="s">
        <v>41</v>
      </c>
      <c r="H16" s="68">
        <f>H6</f>
        <v>49.333333333333336</v>
      </c>
      <c r="I16" s="300"/>
      <c r="J16" s="312"/>
    </row>
    <row r="17" spans="1:10" x14ac:dyDescent="0.25">
      <c r="A17" s="303"/>
      <c r="B17" s="305"/>
      <c r="C17" s="305"/>
      <c r="D17" s="293"/>
      <c r="E17" s="295">
        <f>F12+1</f>
        <v>43093</v>
      </c>
      <c r="F17" s="295">
        <v>43094</v>
      </c>
      <c r="G17" s="51" t="s">
        <v>154</v>
      </c>
      <c r="H17" s="67">
        <v>0</v>
      </c>
      <c r="I17" s="300"/>
      <c r="J17" s="312"/>
    </row>
    <row r="18" spans="1:10" x14ac:dyDescent="0.25">
      <c r="A18" s="303"/>
      <c r="B18" s="305"/>
      <c r="C18" s="305"/>
      <c r="D18" s="293"/>
      <c r="E18" s="285"/>
      <c r="F18" s="285"/>
      <c r="G18" s="7" t="s">
        <v>153</v>
      </c>
      <c r="H18" s="68" t="e">
        <f>NA()</f>
        <v>#N/A</v>
      </c>
      <c r="I18" s="300"/>
      <c r="J18" s="312"/>
    </row>
    <row r="19" spans="1:10" x14ac:dyDescent="0.25">
      <c r="A19" s="303"/>
      <c r="B19" s="305"/>
      <c r="C19" s="305"/>
      <c r="D19" s="293"/>
      <c r="E19" s="285"/>
      <c r="F19" s="285"/>
      <c r="G19" s="102" t="s">
        <v>40</v>
      </c>
      <c r="H19" s="68">
        <f>H14+15</f>
        <v>67</v>
      </c>
      <c r="I19" s="300"/>
      <c r="J19" s="312"/>
    </row>
    <row r="20" spans="1:10" x14ac:dyDescent="0.25">
      <c r="A20" s="303"/>
      <c r="B20" s="305"/>
      <c r="C20" s="305"/>
      <c r="D20" s="293"/>
      <c r="E20" s="285"/>
      <c r="F20" s="285"/>
      <c r="G20" s="102" t="s">
        <v>39</v>
      </c>
      <c r="H20" s="68">
        <f>H15+15</f>
        <v>79</v>
      </c>
      <c r="I20" s="300"/>
      <c r="J20" s="312"/>
    </row>
    <row r="21" spans="1:10" ht="15.75" thickBot="1" x14ac:dyDescent="0.3">
      <c r="A21" s="303"/>
      <c r="B21" s="305"/>
      <c r="C21" s="305"/>
      <c r="D21" s="293"/>
      <c r="E21" s="296"/>
      <c r="F21" s="296"/>
      <c r="G21" s="103" t="s">
        <v>41</v>
      </c>
      <c r="H21" s="68">
        <f>H16+15</f>
        <v>64.333333333333343</v>
      </c>
      <c r="I21" s="300"/>
      <c r="J21" s="312"/>
    </row>
    <row r="22" spans="1:10" x14ac:dyDescent="0.25">
      <c r="A22" s="303"/>
      <c r="B22" s="305"/>
      <c r="C22" s="305"/>
      <c r="D22" s="293"/>
      <c r="E22" s="295">
        <f>F17+1</f>
        <v>43095</v>
      </c>
      <c r="F22" s="295">
        <v>43099</v>
      </c>
      <c r="G22" s="51" t="s">
        <v>154</v>
      </c>
      <c r="H22" s="67">
        <v>0</v>
      </c>
      <c r="I22" s="300"/>
      <c r="J22" s="312"/>
    </row>
    <row r="23" spans="1:10" x14ac:dyDescent="0.25">
      <c r="A23" s="303"/>
      <c r="B23" s="305"/>
      <c r="C23" s="305"/>
      <c r="D23" s="293"/>
      <c r="E23" s="285"/>
      <c r="F23" s="285"/>
      <c r="G23" s="7" t="s">
        <v>153</v>
      </c>
      <c r="H23" s="68" t="e">
        <f>NA()</f>
        <v>#N/A</v>
      </c>
      <c r="I23" s="300"/>
      <c r="J23" s="312"/>
    </row>
    <row r="24" spans="1:10" x14ac:dyDescent="0.25">
      <c r="A24" s="303"/>
      <c r="B24" s="305"/>
      <c r="C24" s="305"/>
      <c r="D24" s="293"/>
      <c r="E24" s="285"/>
      <c r="F24" s="285"/>
      <c r="G24" s="102" t="s">
        <v>40</v>
      </c>
      <c r="H24" s="68">
        <f>H14</f>
        <v>52</v>
      </c>
      <c r="I24" s="300"/>
      <c r="J24" s="312"/>
    </row>
    <row r="25" spans="1:10" x14ac:dyDescent="0.25">
      <c r="A25" s="303"/>
      <c r="B25" s="305"/>
      <c r="C25" s="305"/>
      <c r="D25" s="293"/>
      <c r="E25" s="285"/>
      <c r="F25" s="285"/>
      <c r="G25" s="102" t="s">
        <v>39</v>
      </c>
      <c r="H25" s="68">
        <f>H15</f>
        <v>64</v>
      </c>
      <c r="I25" s="300"/>
      <c r="J25" s="312"/>
    </row>
    <row r="26" spans="1:10" ht="15.75" thickBot="1" x14ac:dyDescent="0.3">
      <c r="A26" s="303"/>
      <c r="B26" s="305"/>
      <c r="C26" s="305"/>
      <c r="D26" s="293"/>
      <c r="E26" s="296"/>
      <c r="F26" s="296"/>
      <c r="G26" s="103" t="s">
        <v>41</v>
      </c>
      <c r="H26" s="68">
        <f>H16</f>
        <v>49.333333333333336</v>
      </c>
      <c r="I26" s="300"/>
      <c r="J26" s="312"/>
    </row>
    <row r="27" spans="1:10" x14ac:dyDescent="0.25">
      <c r="A27" s="303"/>
      <c r="B27" s="305"/>
      <c r="C27" s="305"/>
      <c r="D27" s="293"/>
      <c r="E27" s="295">
        <f>F22+1</f>
        <v>43100</v>
      </c>
      <c r="F27" s="295">
        <v>43100</v>
      </c>
      <c r="G27" s="51" t="s">
        <v>154</v>
      </c>
      <c r="H27" s="67">
        <v>0</v>
      </c>
      <c r="I27" s="300"/>
      <c r="J27" s="312"/>
    </row>
    <row r="28" spans="1:10" x14ac:dyDescent="0.25">
      <c r="A28" s="303"/>
      <c r="B28" s="305"/>
      <c r="C28" s="305"/>
      <c r="D28" s="293"/>
      <c r="E28" s="285"/>
      <c r="F28" s="285"/>
      <c r="G28" s="7" t="s">
        <v>153</v>
      </c>
      <c r="H28" s="68" t="e">
        <f>NA()</f>
        <v>#N/A</v>
      </c>
      <c r="I28" s="300"/>
      <c r="J28" s="312"/>
    </row>
    <row r="29" spans="1:10" x14ac:dyDescent="0.25">
      <c r="A29" s="303"/>
      <c r="B29" s="305"/>
      <c r="C29" s="305"/>
      <c r="D29" s="293"/>
      <c r="E29" s="285"/>
      <c r="F29" s="285"/>
      <c r="G29" s="102" t="s">
        <v>40</v>
      </c>
      <c r="H29" s="68">
        <f>H24+15</f>
        <v>67</v>
      </c>
      <c r="I29" s="300"/>
      <c r="J29" s="312"/>
    </row>
    <row r="30" spans="1:10" x14ac:dyDescent="0.25">
      <c r="A30" s="303"/>
      <c r="B30" s="305"/>
      <c r="C30" s="305"/>
      <c r="D30" s="293"/>
      <c r="E30" s="285"/>
      <c r="F30" s="285"/>
      <c r="G30" s="102" t="s">
        <v>39</v>
      </c>
      <c r="H30" s="68">
        <f>H25+15</f>
        <v>79</v>
      </c>
      <c r="I30" s="300"/>
      <c r="J30" s="312"/>
    </row>
    <row r="31" spans="1:10" ht="15.75" thickBot="1" x14ac:dyDescent="0.3">
      <c r="A31" s="303"/>
      <c r="B31" s="305"/>
      <c r="C31" s="305"/>
      <c r="D31" s="293"/>
      <c r="E31" s="296"/>
      <c r="F31" s="296"/>
      <c r="G31" s="103" t="s">
        <v>41</v>
      </c>
      <c r="H31" s="68">
        <f>H26+15</f>
        <v>64.333333333333343</v>
      </c>
      <c r="I31" s="300"/>
      <c r="J31" s="312"/>
    </row>
    <row r="32" spans="1:10" x14ac:dyDescent="0.25">
      <c r="A32" s="303"/>
      <c r="B32" s="305"/>
      <c r="C32" s="305"/>
      <c r="D32" s="293"/>
      <c r="E32" s="295">
        <f>F27+1</f>
        <v>43101</v>
      </c>
      <c r="F32" s="295">
        <v>43174</v>
      </c>
      <c r="G32" s="51" t="s">
        <v>154</v>
      </c>
      <c r="H32" s="67">
        <v>0</v>
      </c>
      <c r="I32" s="300"/>
      <c r="J32" s="312"/>
    </row>
    <row r="33" spans="1:10" x14ac:dyDescent="0.25">
      <c r="A33" s="303"/>
      <c r="B33" s="305"/>
      <c r="C33" s="305"/>
      <c r="D33" s="293"/>
      <c r="E33" s="285"/>
      <c r="F33" s="285"/>
      <c r="G33" s="7" t="s">
        <v>153</v>
      </c>
      <c r="H33" s="68" t="e">
        <f>NA()</f>
        <v>#N/A</v>
      </c>
      <c r="I33" s="300"/>
      <c r="J33" s="312"/>
    </row>
    <row r="34" spans="1:10" x14ac:dyDescent="0.25">
      <c r="A34" s="303"/>
      <c r="B34" s="305"/>
      <c r="C34" s="305"/>
      <c r="D34" s="293"/>
      <c r="E34" s="285"/>
      <c r="F34" s="285"/>
      <c r="G34" s="102" t="s">
        <v>40</v>
      </c>
      <c r="H34" s="68">
        <f>H24</f>
        <v>52</v>
      </c>
      <c r="I34" s="300"/>
      <c r="J34" s="312"/>
    </row>
    <row r="35" spans="1:10" x14ac:dyDescent="0.25">
      <c r="A35" s="303"/>
      <c r="B35" s="305"/>
      <c r="C35" s="305"/>
      <c r="D35" s="293"/>
      <c r="E35" s="285"/>
      <c r="F35" s="285"/>
      <c r="G35" s="102" t="s">
        <v>39</v>
      </c>
      <c r="H35" s="68">
        <f>H25</f>
        <v>64</v>
      </c>
      <c r="I35" s="300"/>
      <c r="J35" s="312"/>
    </row>
    <row r="36" spans="1:10" ht="15.75" thickBot="1" x14ac:dyDescent="0.3">
      <c r="A36" s="303"/>
      <c r="B36" s="305"/>
      <c r="C36" s="305"/>
      <c r="D36" s="293"/>
      <c r="E36" s="296"/>
      <c r="F36" s="296"/>
      <c r="G36" s="103" t="s">
        <v>41</v>
      </c>
      <c r="H36" s="68">
        <f>H26</f>
        <v>49.333333333333336</v>
      </c>
      <c r="I36" s="300"/>
      <c r="J36" s="312"/>
    </row>
    <row r="37" spans="1:10" x14ac:dyDescent="0.25">
      <c r="A37" s="303"/>
      <c r="B37" s="305"/>
      <c r="C37" s="305"/>
      <c r="D37" s="307"/>
      <c r="E37" s="295">
        <f>F32+1</f>
        <v>43175</v>
      </c>
      <c r="F37" s="295">
        <v>43220</v>
      </c>
      <c r="G37" s="51" t="s">
        <v>154</v>
      </c>
      <c r="H37" s="67">
        <v>0</v>
      </c>
      <c r="I37" s="300"/>
      <c r="J37" s="312"/>
    </row>
    <row r="38" spans="1:10" x14ac:dyDescent="0.25">
      <c r="A38" s="303"/>
      <c r="B38" s="305"/>
      <c r="C38" s="305"/>
      <c r="D38" s="307"/>
      <c r="E38" s="285"/>
      <c r="F38" s="285"/>
      <c r="G38" s="7" t="s">
        <v>153</v>
      </c>
      <c r="H38" s="68" t="e">
        <f>NA()</f>
        <v>#N/A</v>
      </c>
      <c r="I38" s="300"/>
      <c r="J38" s="312"/>
    </row>
    <row r="39" spans="1:10" x14ac:dyDescent="0.25">
      <c r="A39" s="303"/>
      <c r="B39" s="305"/>
      <c r="C39" s="305"/>
      <c r="D39" s="307"/>
      <c r="E39" s="285"/>
      <c r="F39" s="285"/>
      <c r="G39" s="102" t="s">
        <v>40</v>
      </c>
      <c r="H39" s="68">
        <f>H9</f>
        <v>42</v>
      </c>
      <c r="I39" s="300"/>
      <c r="J39" s="312"/>
    </row>
    <row r="40" spans="1:10" x14ac:dyDescent="0.25">
      <c r="A40" s="303"/>
      <c r="B40" s="305"/>
      <c r="C40" s="305"/>
      <c r="D40" s="307"/>
      <c r="E40" s="285"/>
      <c r="F40" s="285"/>
      <c r="G40" s="102" t="s">
        <v>39</v>
      </c>
      <c r="H40" s="68">
        <f>H10</f>
        <v>54</v>
      </c>
      <c r="I40" s="300"/>
      <c r="J40" s="312"/>
    </row>
    <row r="41" spans="1:10" ht="15.75" thickBot="1" x14ac:dyDescent="0.3">
      <c r="A41" s="303"/>
      <c r="B41" s="305"/>
      <c r="C41" s="305"/>
      <c r="D41" s="308"/>
      <c r="E41" s="297"/>
      <c r="F41" s="297"/>
      <c r="G41" s="103" t="s">
        <v>41</v>
      </c>
      <c r="H41" s="107">
        <f>120/3</f>
        <v>40</v>
      </c>
      <c r="I41" s="301"/>
      <c r="J41" s="312"/>
    </row>
    <row r="42" spans="1:10" x14ac:dyDescent="0.25">
      <c r="A42" s="303"/>
      <c r="B42" s="305"/>
      <c r="C42" s="305"/>
      <c r="D42" s="291" t="s">
        <v>209</v>
      </c>
      <c r="E42" s="298">
        <v>43040</v>
      </c>
      <c r="F42" s="298">
        <v>43069</v>
      </c>
      <c r="G42" s="11" t="s">
        <v>154</v>
      </c>
      <c r="H42" s="67">
        <v>0</v>
      </c>
      <c r="I42" s="299"/>
      <c r="J42" s="312"/>
    </row>
    <row r="43" spans="1:10" x14ac:dyDescent="0.25">
      <c r="A43" s="303"/>
      <c r="B43" s="305"/>
      <c r="C43" s="305"/>
      <c r="D43" s="306"/>
      <c r="E43" s="285"/>
      <c r="F43" s="285"/>
      <c r="G43" s="7" t="s">
        <v>153</v>
      </c>
      <c r="H43" s="68" t="e">
        <f>NA()</f>
        <v>#N/A</v>
      </c>
      <c r="I43" s="300"/>
      <c r="J43" s="312"/>
    </row>
    <row r="44" spans="1:10" x14ac:dyDescent="0.25">
      <c r="A44" s="303"/>
      <c r="B44" s="305"/>
      <c r="C44" s="305"/>
      <c r="D44" s="307"/>
      <c r="E44" s="285"/>
      <c r="F44" s="285"/>
      <c r="G44" s="102" t="s">
        <v>40</v>
      </c>
      <c r="H44" s="68">
        <v>59</v>
      </c>
      <c r="I44" s="300"/>
      <c r="J44" s="312"/>
    </row>
    <row r="45" spans="1:10" x14ac:dyDescent="0.25">
      <c r="A45" s="303"/>
      <c r="B45" s="305"/>
      <c r="C45" s="305"/>
      <c r="D45" s="307"/>
      <c r="E45" s="285"/>
      <c r="F45" s="285"/>
      <c r="G45" s="102" t="s">
        <v>39</v>
      </c>
      <c r="H45" s="68">
        <v>74</v>
      </c>
      <c r="I45" s="300"/>
      <c r="J45" s="312"/>
    </row>
    <row r="46" spans="1:10" ht="15.75" thickBot="1" x14ac:dyDescent="0.3">
      <c r="A46" s="303"/>
      <c r="B46" s="305"/>
      <c r="C46" s="305"/>
      <c r="D46" s="307"/>
      <c r="E46" s="296"/>
      <c r="F46" s="296"/>
      <c r="G46" s="103" t="s">
        <v>41</v>
      </c>
      <c r="H46" s="88" t="e">
        <f>NA()</f>
        <v>#N/A</v>
      </c>
      <c r="I46" s="300"/>
      <c r="J46" s="312"/>
    </row>
    <row r="47" spans="1:10" x14ac:dyDescent="0.25">
      <c r="A47" s="303"/>
      <c r="B47" s="305"/>
      <c r="C47" s="305"/>
      <c r="D47" s="307"/>
      <c r="E47" s="295">
        <f>F42+1</f>
        <v>43070</v>
      </c>
      <c r="F47" s="295">
        <v>43090</v>
      </c>
      <c r="G47" s="51" t="s">
        <v>154</v>
      </c>
      <c r="H47" s="67">
        <v>0</v>
      </c>
      <c r="I47" s="300"/>
      <c r="J47" s="312"/>
    </row>
    <row r="48" spans="1:10" x14ac:dyDescent="0.25">
      <c r="A48" s="303"/>
      <c r="B48" s="305"/>
      <c r="C48" s="305"/>
      <c r="D48" s="307"/>
      <c r="E48" s="285"/>
      <c r="F48" s="285"/>
      <c r="G48" s="7" t="s">
        <v>153</v>
      </c>
      <c r="H48" s="68" t="e">
        <f>NA()</f>
        <v>#N/A</v>
      </c>
      <c r="I48" s="300"/>
      <c r="J48" s="312"/>
    </row>
    <row r="49" spans="1:10" x14ac:dyDescent="0.25">
      <c r="A49" s="303"/>
      <c r="B49" s="305"/>
      <c r="C49" s="305"/>
      <c r="D49" s="307"/>
      <c r="E49" s="285"/>
      <c r="F49" s="285"/>
      <c r="G49" s="102" t="s">
        <v>40</v>
      </c>
      <c r="H49" s="68">
        <v>49</v>
      </c>
      <c r="I49" s="300"/>
      <c r="J49" s="312"/>
    </row>
    <row r="50" spans="1:10" x14ac:dyDescent="0.25">
      <c r="A50" s="303"/>
      <c r="B50" s="305"/>
      <c r="C50" s="305"/>
      <c r="D50" s="307"/>
      <c r="E50" s="285"/>
      <c r="F50" s="285"/>
      <c r="G50" s="102" t="s">
        <v>39</v>
      </c>
      <c r="H50" s="68">
        <v>64</v>
      </c>
      <c r="I50" s="300"/>
      <c r="J50" s="312"/>
    </row>
    <row r="51" spans="1:10" ht="15.75" thickBot="1" x14ac:dyDescent="0.3">
      <c r="A51" s="303"/>
      <c r="B51" s="305"/>
      <c r="C51" s="305"/>
      <c r="D51" s="307"/>
      <c r="E51" s="296"/>
      <c r="F51" s="296"/>
      <c r="G51" s="103" t="s">
        <v>41</v>
      </c>
      <c r="H51" s="107" t="e">
        <f>NA()</f>
        <v>#N/A</v>
      </c>
      <c r="I51" s="300"/>
      <c r="J51" s="312"/>
    </row>
    <row r="52" spans="1:10" x14ac:dyDescent="0.25">
      <c r="A52" s="303"/>
      <c r="B52" s="305"/>
      <c r="C52" s="305"/>
      <c r="D52" s="293"/>
      <c r="E52" s="295">
        <f>F47+1</f>
        <v>43091</v>
      </c>
      <c r="F52" s="295">
        <v>43092</v>
      </c>
      <c r="G52" s="51" t="s">
        <v>154</v>
      </c>
      <c r="H52" s="67">
        <v>0</v>
      </c>
      <c r="I52" s="300"/>
      <c r="J52" s="312"/>
    </row>
    <row r="53" spans="1:10" x14ac:dyDescent="0.25">
      <c r="A53" s="303"/>
      <c r="B53" s="305"/>
      <c r="C53" s="305"/>
      <c r="D53" s="293"/>
      <c r="E53" s="285"/>
      <c r="F53" s="285"/>
      <c r="G53" s="7" t="s">
        <v>153</v>
      </c>
      <c r="H53" s="68" t="e">
        <f>NA()</f>
        <v>#N/A</v>
      </c>
      <c r="I53" s="300"/>
      <c r="J53" s="312"/>
    </row>
    <row r="54" spans="1:10" x14ac:dyDescent="0.25">
      <c r="A54" s="303"/>
      <c r="B54" s="305"/>
      <c r="C54" s="305"/>
      <c r="D54" s="293"/>
      <c r="E54" s="285"/>
      <c r="F54" s="285"/>
      <c r="G54" s="102" t="s">
        <v>40</v>
      </c>
      <c r="H54" s="68">
        <f>H44</f>
        <v>59</v>
      </c>
      <c r="I54" s="300"/>
      <c r="J54" s="312"/>
    </row>
    <row r="55" spans="1:10" x14ac:dyDescent="0.25">
      <c r="A55" s="303"/>
      <c r="B55" s="305"/>
      <c r="C55" s="305"/>
      <c r="D55" s="293"/>
      <c r="E55" s="285"/>
      <c r="F55" s="285"/>
      <c r="G55" s="102" t="s">
        <v>39</v>
      </c>
      <c r="H55" s="68">
        <f>H45</f>
        <v>74</v>
      </c>
      <c r="I55" s="300"/>
      <c r="J55" s="312"/>
    </row>
    <row r="56" spans="1:10" ht="15.75" thickBot="1" x14ac:dyDescent="0.3">
      <c r="A56" s="303"/>
      <c r="B56" s="305"/>
      <c r="C56" s="305"/>
      <c r="D56" s="293"/>
      <c r="E56" s="296"/>
      <c r="F56" s="296"/>
      <c r="G56" s="103" t="s">
        <v>41</v>
      </c>
      <c r="H56" s="68" t="e">
        <f>H46</f>
        <v>#N/A</v>
      </c>
      <c r="I56" s="300"/>
      <c r="J56" s="312"/>
    </row>
    <row r="57" spans="1:10" x14ac:dyDescent="0.25">
      <c r="A57" s="303"/>
      <c r="B57" s="305"/>
      <c r="C57" s="305"/>
      <c r="D57" s="293"/>
      <c r="E57" s="295">
        <f>F52+1</f>
        <v>43093</v>
      </c>
      <c r="F57" s="295">
        <v>43094</v>
      </c>
      <c r="G57" s="51" t="s">
        <v>154</v>
      </c>
      <c r="H57" s="67">
        <v>0</v>
      </c>
      <c r="I57" s="300"/>
      <c r="J57" s="312"/>
    </row>
    <row r="58" spans="1:10" x14ac:dyDescent="0.25">
      <c r="A58" s="303"/>
      <c r="B58" s="305"/>
      <c r="C58" s="305"/>
      <c r="D58" s="293"/>
      <c r="E58" s="285"/>
      <c r="F58" s="285"/>
      <c r="G58" s="7" t="s">
        <v>153</v>
      </c>
      <c r="H58" s="68" t="e">
        <f>NA()</f>
        <v>#N/A</v>
      </c>
      <c r="I58" s="300"/>
      <c r="J58" s="312"/>
    </row>
    <row r="59" spans="1:10" x14ac:dyDescent="0.25">
      <c r="A59" s="303"/>
      <c r="B59" s="305"/>
      <c r="C59" s="305"/>
      <c r="D59" s="293"/>
      <c r="E59" s="285"/>
      <c r="F59" s="285"/>
      <c r="G59" s="102" t="s">
        <v>40</v>
      </c>
      <c r="H59" s="68">
        <f>H54+15</f>
        <v>74</v>
      </c>
      <c r="I59" s="300"/>
      <c r="J59" s="312"/>
    </row>
    <row r="60" spans="1:10" x14ac:dyDescent="0.25">
      <c r="A60" s="303"/>
      <c r="B60" s="305"/>
      <c r="C60" s="305"/>
      <c r="D60" s="293"/>
      <c r="E60" s="285"/>
      <c r="F60" s="285"/>
      <c r="G60" s="102" t="s">
        <v>39</v>
      </c>
      <c r="H60" s="68">
        <f>H55+15</f>
        <v>89</v>
      </c>
      <c r="I60" s="300"/>
      <c r="J60" s="312"/>
    </row>
    <row r="61" spans="1:10" ht="15.75" thickBot="1" x14ac:dyDescent="0.3">
      <c r="A61" s="303"/>
      <c r="B61" s="305"/>
      <c r="C61" s="305"/>
      <c r="D61" s="293"/>
      <c r="E61" s="296"/>
      <c r="F61" s="296"/>
      <c r="G61" s="103" t="s">
        <v>41</v>
      </c>
      <c r="H61" s="68" t="e">
        <f>H56+15</f>
        <v>#N/A</v>
      </c>
      <c r="I61" s="300"/>
      <c r="J61" s="312"/>
    </row>
    <row r="62" spans="1:10" x14ac:dyDescent="0.25">
      <c r="A62" s="303"/>
      <c r="B62" s="305"/>
      <c r="C62" s="305"/>
      <c r="D62" s="293"/>
      <c r="E62" s="295">
        <f>F57+1</f>
        <v>43095</v>
      </c>
      <c r="F62" s="295">
        <v>43099</v>
      </c>
      <c r="G62" s="51" t="s">
        <v>154</v>
      </c>
      <c r="H62" s="67">
        <v>0</v>
      </c>
      <c r="I62" s="300"/>
      <c r="J62" s="312"/>
    </row>
    <row r="63" spans="1:10" x14ac:dyDescent="0.25">
      <c r="A63" s="303"/>
      <c r="B63" s="305"/>
      <c r="C63" s="305"/>
      <c r="D63" s="293"/>
      <c r="E63" s="285"/>
      <c r="F63" s="285"/>
      <c r="G63" s="7" t="s">
        <v>153</v>
      </c>
      <c r="H63" s="68" t="e">
        <f>NA()</f>
        <v>#N/A</v>
      </c>
      <c r="I63" s="300"/>
      <c r="J63" s="312"/>
    </row>
    <row r="64" spans="1:10" x14ac:dyDescent="0.25">
      <c r="A64" s="303"/>
      <c r="B64" s="305"/>
      <c r="C64" s="305"/>
      <c r="D64" s="293"/>
      <c r="E64" s="285"/>
      <c r="F64" s="285"/>
      <c r="G64" s="102" t="s">
        <v>40</v>
      </c>
      <c r="H64" s="68">
        <f>H54</f>
        <v>59</v>
      </c>
      <c r="I64" s="300"/>
      <c r="J64" s="312"/>
    </row>
    <row r="65" spans="1:10" x14ac:dyDescent="0.25">
      <c r="A65" s="303"/>
      <c r="B65" s="305"/>
      <c r="C65" s="305"/>
      <c r="D65" s="293"/>
      <c r="E65" s="285"/>
      <c r="F65" s="285"/>
      <c r="G65" s="102" t="s">
        <v>39</v>
      </c>
      <c r="H65" s="68">
        <f>H55</f>
        <v>74</v>
      </c>
      <c r="I65" s="300"/>
      <c r="J65" s="312"/>
    </row>
    <row r="66" spans="1:10" ht="15.75" thickBot="1" x14ac:dyDescent="0.3">
      <c r="A66" s="303"/>
      <c r="B66" s="305"/>
      <c r="C66" s="305"/>
      <c r="D66" s="293"/>
      <c r="E66" s="296"/>
      <c r="F66" s="296"/>
      <c r="G66" s="103" t="s">
        <v>41</v>
      </c>
      <c r="H66" s="68" t="e">
        <f>H56</f>
        <v>#N/A</v>
      </c>
      <c r="I66" s="300"/>
      <c r="J66" s="312"/>
    </row>
    <row r="67" spans="1:10" x14ac:dyDescent="0.25">
      <c r="A67" s="303"/>
      <c r="B67" s="305"/>
      <c r="C67" s="305"/>
      <c r="D67" s="293"/>
      <c r="E67" s="295">
        <f>F62+1</f>
        <v>43100</v>
      </c>
      <c r="F67" s="295">
        <v>43100</v>
      </c>
      <c r="G67" s="51" t="s">
        <v>154</v>
      </c>
      <c r="H67" s="67">
        <v>0</v>
      </c>
      <c r="I67" s="300"/>
      <c r="J67" s="312"/>
    </row>
    <row r="68" spans="1:10" x14ac:dyDescent="0.25">
      <c r="A68" s="303"/>
      <c r="B68" s="305"/>
      <c r="C68" s="305"/>
      <c r="D68" s="293"/>
      <c r="E68" s="285"/>
      <c r="F68" s="285"/>
      <c r="G68" s="7" t="s">
        <v>153</v>
      </c>
      <c r="H68" s="68" t="e">
        <f>NA()</f>
        <v>#N/A</v>
      </c>
      <c r="I68" s="300"/>
      <c r="J68" s="312"/>
    </row>
    <row r="69" spans="1:10" x14ac:dyDescent="0.25">
      <c r="A69" s="303"/>
      <c r="B69" s="305"/>
      <c r="C69" s="305"/>
      <c r="D69" s="293"/>
      <c r="E69" s="285"/>
      <c r="F69" s="285"/>
      <c r="G69" s="102" t="s">
        <v>40</v>
      </c>
      <c r="H69" s="68">
        <f>H64+15</f>
        <v>74</v>
      </c>
      <c r="I69" s="300"/>
      <c r="J69" s="312"/>
    </row>
    <row r="70" spans="1:10" x14ac:dyDescent="0.25">
      <c r="A70" s="303"/>
      <c r="B70" s="305"/>
      <c r="C70" s="305"/>
      <c r="D70" s="293"/>
      <c r="E70" s="285"/>
      <c r="F70" s="285"/>
      <c r="G70" s="102" t="s">
        <v>39</v>
      </c>
      <c r="H70" s="68">
        <f>H65+15</f>
        <v>89</v>
      </c>
      <c r="I70" s="300"/>
      <c r="J70" s="312"/>
    </row>
    <row r="71" spans="1:10" ht="15.75" thickBot="1" x14ac:dyDescent="0.3">
      <c r="A71" s="303"/>
      <c r="B71" s="305"/>
      <c r="C71" s="305"/>
      <c r="D71" s="293"/>
      <c r="E71" s="296"/>
      <c r="F71" s="296"/>
      <c r="G71" s="103" t="s">
        <v>41</v>
      </c>
      <c r="H71" s="68" t="e">
        <f>H66+15</f>
        <v>#N/A</v>
      </c>
      <c r="I71" s="300"/>
      <c r="J71" s="312"/>
    </row>
    <row r="72" spans="1:10" x14ac:dyDescent="0.25">
      <c r="A72" s="303"/>
      <c r="B72" s="305"/>
      <c r="C72" s="305"/>
      <c r="D72" s="293"/>
      <c r="E72" s="295">
        <f>F67+1</f>
        <v>43101</v>
      </c>
      <c r="F72" s="295">
        <v>43174</v>
      </c>
      <c r="G72" s="51" t="s">
        <v>154</v>
      </c>
      <c r="H72" s="67">
        <v>0</v>
      </c>
      <c r="I72" s="300"/>
      <c r="J72" s="312"/>
    </row>
    <row r="73" spans="1:10" x14ac:dyDescent="0.25">
      <c r="A73" s="303"/>
      <c r="B73" s="305"/>
      <c r="C73" s="305"/>
      <c r="D73" s="293"/>
      <c r="E73" s="285"/>
      <c r="F73" s="285"/>
      <c r="G73" s="7" t="s">
        <v>153</v>
      </c>
      <c r="H73" s="68" t="e">
        <f>NA()</f>
        <v>#N/A</v>
      </c>
      <c r="I73" s="300"/>
      <c r="J73" s="312"/>
    </row>
    <row r="74" spans="1:10" x14ac:dyDescent="0.25">
      <c r="A74" s="303"/>
      <c r="B74" s="305"/>
      <c r="C74" s="305"/>
      <c r="D74" s="293"/>
      <c r="E74" s="285"/>
      <c r="F74" s="285"/>
      <c r="G74" s="102" t="s">
        <v>40</v>
      </c>
      <c r="H74" s="68">
        <f>H64</f>
        <v>59</v>
      </c>
      <c r="I74" s="300"/>
      <c r="J74" s="312"/>
    </row>
    <row r="75" spans="1:10" x14ac:dyDescent="0.25">
      <c r="A75" s="303"/>
      <c r="B75" s="305"/>
      <c r="C75" s="305"/>
      <c r="D75" s="293"/>
      <c r="E75" s="285"/>
      <c r="F75" s="285"/>
      <c r="G75" s="102" t="s">
        <v>39</v>
      </c>
      <c r="H75" s="68">
        <f>H65</f>
        <v>74</v>
      </c>
      <c r="I75" s="300"/>
      <c r="J75" s="312"/>
    </row>
    <row r="76" spans="1:10" ht="15.75" thickBot="1" x14ac:dyDescent="0.3">
      <c r="A76" s="303"/>
      <c r="B76" s="305"/>
      <c r="C76" s="305"/>
      <c r="D76" s="293"/>
      <c r="E76" s="296"/>
      <c r="F76" s="296"/>
      <c r="G76" s="103" t="s">
        <v>41</v>
      </c>
      <c r="H76" s="68" t="e">
        <f>H66</f>
        <v>#N/A</v>
      </c>
      <c r="I76" s="300"/>
      <c r="J76" s="312"/>
    </row>
    <row r="77" spans="1:10" x14ac:dyDescent="0.25">
      <c r="A77" s="303"/>
      <c r="B77" s="305"/>
      <c r="C77" s="305"/>
      <c r="D77" s="307"/>
      <c r="E77" s="295">
        <f>F72+1</f>
        <v>43175</v>
      </c>
      <c r="F77" s="295">
        <v>43220</v>
      </c>
      <c r="G77" s="51" t="s">
        <v>154</v>
      </c>
      <c r="H77" s="67">
        <v>0</v>
      </c>
      <c r="I77" s="300"/>
      <c r="J77" s="312"/>
    </row>
    <row r="78" spans="1:10" x14ac:dyDescent="0.25">
      <c r="A78" s="303"/>
      <c r="B78" s="305"/>
      <c r="C78" s="305"/>
      <c r="D78" s="307"/>
      <c r="E78" s="285"/>
      <c r="F78" s="285"/>
      <c r="G78" s="7" t="s">
        <v>153</v>
      </c>
      <c r="H78" s="68" t="e">
        <f>NA()</f>
        <v>#N/A</v>
      </c>
      <c r="I78" s="300"/>
      <c r="J78" s="312"/>
    </row>
    <row r="79" spans="1:10" x14ac:dyDescent="0.25">
      <c r="A79" s="303"/>
      <c r="B79" s="305"/>
      <c r="C79" s="305"/>
      <c r="D79" s="307"/>
      <c r="E79" s="285"/>
      <c r="F79" s="285"/>
      <c r="G79" s="102" t="s">
        <v>40</v>
      </c>
      <c r="H79" s="68">
        <f>H49</f>
        <v>49</v>
      </c>
      <c r="I79" s="300"/>
      <c r="J79" s="312"/>
    </row>
    <row r="80" spans="1:10" x14ac:dyDescent="0.25">
      <c r="A80" s="303"/>
      <c r="B80" s="305"/>
      <c r="C80" s="305"/>
      <c r="D80" s="307"/>
      <c r="E80" s="285"/>
      <c r="F80" s="285"/>
      <c r="G80" s="102" t="s">
        <v>39</v>
      </c>
      <c r="H80" s="68">
        <f>H50</f>
        <v>64</v>
      </c>
      <c r="I80" s="300"/>
      <c r="J80" s="312"/>
    </row>
    <row r="81" spans="1:10" ht="15.75" thickBot="1" x14ac:dyDescent="0.3">
      <c r="A81" s="303"/>
      <c r="B81" s="305"/>
      <c r="C81" s="305"/>
      <c r="D81" s="308"/>
      <c r="E81" s="297"/>
      <c r="F81" s="297"/>
      <c r="G81" s="103" t="s">
        <v>41</v>
      </c>
      <c r="H81" s="68" t="e">
        <f>NA()</f>
        <v>#N/A</v>
      </c>
      <c r="I81" s="301"/>
      <c r="J81" s="312"/>
    </row>
    <row r="82" spans="1:10" x14ac:dyDescent="0.25">
      <c r="A82" s="302" t="s">
        <v>72</v>
      </c>
      <c r="B82" s="304" t="s">
        <v>37</v>
      </c>
      <c r="C82" s="304" t="s">
        <v>191</v>
      </c>
      <c r="D82" s="291" t="s">
        <v>38</v>
      </c>
      <c r="E82" s="298">
        <v>43040</v>
      </c>
      <c r="F82" s="298">
        <v>43069</v>
      </c>
      <c r="G82" s="11" t="s">
        <v>154</v>
      </c>
      <c r="H82" s="67">
        <v>0</v>
      </c>
      <c r="I82" s="299"/>
      <c r="J82" s="311"/>
    </row>
    <row r="83" spans="1:10" x14ac:dyDescent="0.25">
      <c r="A83" s="303"/>
      <c r="B83" s="305"/>
      <c r="C83" s="305"/>
      <c r="D83" s="306"/>
      <c r="E83" s="285"/>
      <c r="F83" s="285"/>
      <c r="G83" s="7" t="s">
        <v>153</v>
      </c>
      <c r="H83" s="68" t="e">
        <f>NA()</f>
        <v>#N/A</v>
      </c>
      <c r="I83" s="300"/>
      <c r="J83" s="312"/>
    </row>
    <row r="84" spans="1:10" x14ac:dyDescent="0.25">
      <c r="A84" s="303"/>
      <c r="B84" s="305"/>
      <c r="C84" s="305"/>
      <c r="D84" s="307"/>
      <c r="E84" s="285"/>
      <c r="F84" s="285"/>
      <c r="G84" s="102" t="s">
        <v>40</v>
      </c>
      <c r="H84" s="68">
        <v>80</v>
      </c>
      <c r="I84" s="300"/>
      <c r="J84" s="312"/>
    </row>
    <row r="85" spans="1:10" x14ac:dyDescent="0.25">
      <c r="A85" s="303"/>
      <c r="B85" s="305"/>
      <c r="C85" s="305"/>
      <c r="D85" s="307"/>
      <c r="E85" s="285"/>
      <c r="F85" s="285"/>
      <c r="G85" s="102" t="s">
        <v>39</v>
      </c>
      <c r="H85" s="68">
        <v>100</v>
      </c>
      <c r="I85" s="300"/>
      <c r="J85" s="312"/>
    </row>
    <row r="86" spans="1:10" ht="15.75" thickBot="1" x14ac:dyDescent="0.3">
      <c r="A86" s="303"/>
      <c r="B86" s="305"/>
      <c r="C86" s="305"/>
      <c r="D86" s="307"/>
      <c r="E86" s="296"/>
      <c r="F86" s="296"/>
      <c r="G86" s="103" t="s">
        <v>41</v>
      </c>
      <c r="H86" s="88">
        <f>182/3</f>
        <v>60.666666666666664</v>
      </c>
      <c r="I86" s="300"/>
      <c r="J86" s="312"/>
    </row>
    <row r="87" spans="1:10" x14ac:dyDescent="0.25">
      <c r="A87" s="303"/>
      <c r="B87" s="305"/>
      <c r="C87" s="305"/>
      <c r="D87" s="307"/>
      <c r="E87" s="295">
        <f>F82+1</f>
        <v>43070</v>
      </c>
      <c r="F87" s="295">
        <v>43090</v>
      </c>
      <c r="G87" s="51" t="s">
        <v>154</v>
      </c>
      <c r="H87" s="67">
        <v>0</v>
      </c>
      <c r="I87" s="300"/>
      <c r="J87" s="312"/>
    </row>
    <row r="88" spans="1:10" x14ac:dyDescent="0.25">
      <c r="A88" s="303"/>
      <c r="B88" s="305"/>
      <c r="C88" s="305"/>
      <c r="D88" s="307"/>
      <c r="E88" s="285"/>
      <c r="F88" s="285"/>
      <c r="G88" s="7" t="s">
        <v>153</v>
      </c>
      <c r="H88" s="68" t="e">
        <f>NA()</f>
        <v>#N/A</v>
      </c>
      <c r="I88" s="300"/>
      <c r="J88" s="312"/>
    </row>
    <row r="89" spans="1:10" x14ac:dyDescent="0.25">
      <c r="A89" s="303"/>
      <c r="B89" s="305"/>
      <c r="C89" s="305"/>
      <c r="D89" s="307"/>
      <c r="E89" s="285"/>
      <c r="F89" s="285"/>
      <c r="G89" s="102" t="s">
        <v>40</v>
      </c>
      <c r="H89" s="68">
        <v>64</v>
      </c>
      <c r="I89" s="300"/>
      <c r="J89" s="312"/>
    </row>
    <row r="90" spans="1:10" x14ac:dyDescent="0.25">
      <c r="A90" s="303"/>
      <c r="B90" s="305"/>
      <c r="C90" s="305"/>
      <c r="D90" s="307"/>
      <c r="E90" s="285"/>
      <c r="F90" s="285"/>
      <c r="G90" s="102" t="s">
        <v>39</v>
      </c>
      <c r="H90" s="68">
        <v>84</v>
      </c>
      <c r="I90" s="300"/>
      <c r="J90" s="312"/>
    </row>
    <row r="91" spans="1:10" ht="15.75" thickBot="1" x14ac:dyDescent="0.3">
      <c r="A91" s="303"/>
      <c r="B91" s="305"/>
      <c r="C91" s="305"/>
      <c r="D91" s="307"/>
      <c r="E91" s="296"/>
      <c r="F91" s="296"/>
      <c r="G91" s="103" t="s">
        <v>41</v>
      </c>
      <c r="H91" s="107">
        <f>228/3</f>
        <v>76</v>
      </c>
      <c r="I91" s="300"/>
      <c r="J91" s="312"/>
    </row>
    <row r="92" spans="1:10" x14ac:dyDescent="0.25">
      <c r="A92" s="303"/>
      <c r="B92" s="305"/>
      <c r="C92" s="305"/>
      <c r="D92" s="293"/>
      <c r="E92" s="295">
        <f>F87+1</f>
        <v>43091</v>
      </c>
      <c r="F92" s="295">
        <v>43092</v>
      </c>
      <c r="G92" s="51" t="s">
        <v>154</v>
      </c>
      <c r="H92" s="67">
        <v>0</v>
      </c>
      <c r="I92" s="300"/>
      <c r="J92" s="312"/>
    </row>
    <row r="93" spans="1:10" x14ac:dyDescent="0.25">
      <c r="A93" s="303"/>
      <c r="B93" s="305"/>
      <c r="C93" s="305"/>
      <c r="D93" s="293"/>
      <c r="E93" s="285"/>
      <c r="F93" s="285"/>
      <c r="G93" s="7" t="s">
        <v>153</v>
      </c>
      <c r="H93" s="68" t="e">
        <f>NA()</f>
        <v>#N/A</v>
      </c>
      <c r="I93" s="300"/>
      <c r="J93" s="312"/>
    </row>
    <row r="94" spans="1:10" x14ac:dyDescent="0.25">
      <c r="A94" s="303"/>
      <c r="B94" s="305"/>
      <c r="C94" s="305"/>
      <c r="D94" s="293"/>
      <c r="E94" s="285"/>
      <c r="F94" s="285"/>
      <c r="G94" s="102" t="s">
        <v>40</v>
      </c>
      <c r="H94" s="68">
        <f>H84</f>
        <v>80</v>
      </c>
      <c r="I94" s="300"/>
      <c r="J94" s="312"/>
    </row>
    <row r="95" spans="1:10" x14ac:dyDescent="0.25">
      <c r="A95" s="303"/>
      <c r="B95" s="305"/>
      <c r="C95" s="305"/>
      <c r="D95" s="293"/>
      <c r="E95" s="285"/>
      <c r="F95" s="285"/>
      <c r="G95" s="102" t="s">
        <v>39</v>
      </c>
      <c r="H95" s="68">
        <f>H85</f>
        <v>100</v>
      </c>
      <c r="I95" s="300"/>
      <c r="J95" s="312"/>
    </row>
    <row r="96" spans="1:10" ht="15.75" thickBot="1" x14ac:dyDescent="0.3">
      <c r="A96" s="303"/>
      <c r="B96" s="305"/>
      <c r="C96" s="305"/>
      <c r="D96" s="293"/>
      <c r="E96" s="296"/>
      <c r="F96" s="296"/>
      <c r="G96" s="103" t="s">
        <v>41</v>
      </c>
      <c r="H96" s="68">
        <f>H86</f>
        <v>60.666666666666664</v>
      </c>
      <c r="I96" s="300"/>
      <c r="J96" s="312"/>
    </row>
    <row r="97" spans="1:10" x14ac:dyDescent="0.25">
      <c r="A97" s="303"/>
      <c r="B97" s="305"/>
      <c r="C97" s="305"/>
      <c r="D97" s="293"/>
      <c r="E97" s="295">
        <f>F92+1</f>
        <v>43093</v>
      </c>
      <c r="F97" s="295">
        <v>43094</v>
      </c>
      <c r="G97" s="51" t="s">
        <v>154</v>
      </c>
      <c r="H97" s="67">
        <v>0</v>
      </c>
      <c r="I97" s="300"/>
      <c r="J97" s="312"/>
    </row>
    <row r="98" spans="1:10" x14ac:dyDescent="0.25">
      <c r="A98" s="303"/>
      <c r="B98" s="305"/>
      <c r="C98" s="305"/>
      <c r="D98" s="293"/>
      <c r="E98" s="285"/>
      <c r="F98" s="285"/>
      <c r="G98" s="7" t="s">
        <v>153</v>
      </c>
      <c r="H98" s="68" t="e">
        <f>NA()</f>
        <v>#N/A</v>
      </c>
      <c r="I98" s="300"/>
      <c r="J98" s="312"/>
    </row>
    <row r="99" spans="1:10" x14ac:dyDescent="0.25">
      <c r="A99" s="303"/>
      <c r="B99" s="305"/>
      <c r="C99" s="305"/>
      <c r="D99" s="293"/>
      <c r="E99" s="285"/>
      <c r="F99" s="285"/>
      <c r="G99" s="102" t="s">
        <v>40</v>
      </c>
      <c r="H99" s="68">
        <f>H94+20</f>
        <v>100</v>
      </c>
      <c r="I99" s="300"/>
      <c r="J99" s="312"/>
    </row>
    <row r="100" spans="1:10" x14ac:dyDescent="0.25">
      <c r="A100" s="303"/>
      <c r="B100" s="305"/>
      <c r="C100" s="305"/>
      <c r="D100" s="293"/>
      <c r="E100" s="285"/>
      <c r="F100" s="285"/>
      <c r="G100" s="102" t="s">
        <v>39</v>
      </c>
      <c r="H100" s="68">
        <f>H95+20</f>
        <v>120</v>
      </c>
      <c r="I100" s="300"/>
      <c r="J100" s="312"/>
    </row>
    <row r="101" spans="1:10" ht="15.75" thickBot="1" x14ac:dyDescent="0.3">
      <c r="A101" s="303"/>
      <c r="B101" s="305"/>
      <c r="C101" s="305"/>
      <c r="D101" s="293"/>
      <c r="E101" s="296"/>
      <c r="F101" s="296"/>
      <c r="G101" s="103" t="s">
        <v>41</v>
      </c>
      <c r="H101" s="68">
        <f>H96+20</f>
        <v>80.666666666666657</v>
      </c>
      <c r="I101" s="300"/>
      <c r="J101" s="312"/>
    </row>
    <row r="102" spans="1:10" x14ac:dyDescent="0.25">
      <c r="A102" s="303"/>
      <c r="B102" s="305"/>
      <c r="C102" s="305"/>
      <c r="D102" s="293"/>
      <c r="E102" s="295">
        <f>F97+1</f>
        <v>43095</v>
      </c>
      <c r="F102" s="295">
        <v>43099</v>
      </c>
      <c r="G102" s="51" t="s">
        <v>154</v>
      </c>
      <c r="H102" s="67">
        <v>0</v>
      </c>
      <c r="I102" s="300"/>
      <c r="J102" s="312"/>
    </row>
    <row r="103" spans="1:10" x14ac:dyDescent="0.25">
      <c r="A103" s="303"/>
      <c r="B103" s="305"/>
      <c r="C103" s="305"/>
      <c r="D103" s="293"/>
      <c r="E103" s="285"/>
      <c r="F103" s="285"/>
      <c r="G103" s="7" t="s">
        <v>153</v>
      </c>
      <c r="H103" s="68" t="e">
        <f>NA()</f>
        <v>#N/A</v>
      </c>
      <c r="I103" s="300"/>
      <c r="J103" s="312"/>
    </row>
    <row r="104" spans="1:10" x14ac:dyDescent="0.25">
      <c r="A104" s="303"/>
      <c r="B104" s="305"/>
      <c r="C104" s="305"/>
      <c r="D104" s="293"/>
      <c r="E104" s="285"/>
      <c r="F104" s="285"/>
      <c r="G104" s="102" t="s">
        <v>40</v>
      </c>
      <c r="H104" s="68">
        <f>H94</f>
        <v>80</v>
      </c>
      <c r="I104" s="300"/>
      <c r="J104" s="312"/>
    </row>
    <row r="105" spans="1:10" x14ac:dyDescent="0.25">
      <c r="A105" s="303"/>
      <c r="B105" s="305"/>
      <c r="C105" s="305"/>
      <c r="D105" s="293"/>
      <c r="E105" s="285"/>
      <c r="F105" s="285"/>
      <c r="G105" s="102" t="s">
        <v>39</v>
      </c>
      <c r="H105" s="68">
        <f>H95</f>
        <v>100</v>
      </c>
      <c r="I105" s="300"/>
      <c r="J105" s="312"/>
    </row>
    <row r="106" spans="1:10" ht="15.75" thickBot="1" x14ac:dyDescent="0.3">
      <c r="A106" s="303"/>
      <c r="B106" s="305"/>
      <c r="C106" s="305"/>
      <c r="D106" s="293"/>
      <c r="E106" s="296"/>
      <c r="F106" s="296"/>
      <c r="G106" s="103" t="s">
        <v>41</v>
      </c>
      <c r="H106" s="68">
        <f>H96</f>
        <v>60.666666666666664</v>
      </c>
      <c r="I106" s="300"/>
      <c r="J106" s="312"/>
    </row>
    <row r="107" spans="1:10" x14ac:dyDescent="0.25">
      <c r="A107" s="303"/>
      <c r="B107" s="305"/>
      <c r="C107" s="305"/>
      <c r="D107" s="293"/>
      <c r="E107" s="295">
        <f>F102+1</f>
        <v>43100</v>
      </c>
      <c r="F107" s="295">
        <v>43100</v>
      </c>
      <c r="G107" s="51" t="s">
        <v>154</v>
      </c>
      <c r="H107" s="67">
        <v>0</v>
      </c>
      <c r="I107" s="300"/>
      <c r="J107" s="312"/>
    </row>
    <row r="108" spans="1:10" x14ac:dyDescent="0.25">
      <c r="A108" s="303"/>
      <c r="B108" s="305"/>
      <c r="C108" s="305"/>
      <c r="D108" s="293"/>
      <c r="E108" s="285"/>
      <c r="F108" s="285"/>
      <c r="G108" s="7" t="s">
        <v>153</v>
      </c>
      <c r="H108" s="68" t="e">
        <f>NA()</f>
        <v>#N/A</v>
      </c>
      <c r="I108" s="300"/>
      <c r="J108" s="312"/>
    </row>
    <row r="109" spans="1:10" x14ac:dyDescent="0.25">
      <c r="A109" s="303"/>
      <c r="B109" s="305"/>
      <c r="C109" s="305"/>
      <c r="D109" s="293"/>
      <c r="E109" s="285"/>
      <c r="F109" s="285"/>
      <c r="G109" s="102" t="s">
        <v>40</v>
      </c>
      <c r="H109" s="68">
        <f>H104+20</f>
        <v>100</v>
      </c>
      <c r="I109" s="300"/>
      <c r="J109" s="312"/>
    </row>
    <row r="110" spans="1:10" x14ac:dyDescent="0.25">
      <c r="A110" s="303"/>
      <c r="B110" s="305"/>
      <c r="C110" s="305"/>
      <c r="D110" s="293"/>
      <c r="E110" s="285"/>
      <c r="F110" s="285"/>
      <c r="G110" s="102" t="s">
        <v>39</v>
      </c>
      <c r="H110" s="68">
        <f>H105+20</f>
        <v>120</v>
      </c>
      <c r="I110" s="300"/>
      <c r="J110" s="312"/>
    </row>
    <row r="111" spans="1:10" ht="15.75" thickBot="1" x14ac:dyDescent="0.3">
      <c r="A111" s="303"/>
      <c r="B111" s="305"/>
      <c r="C111" s="305"/>
      <c r="D111" s="293"/>
      <c r="E111" s="296"/>
      <c r="F111" s="296"/>
      <c r="G111" s="103" t="s">
        <v>41</v>
      </c>
      <c r="H111" s="68">
        <f>H106+20</f>
        <v>80.666666666666657</v>
      </c>
      <c r="I111" s="300"/>
      <c r="J111" s="312"/>
    </row>
    <row r="112" spans="1:10" x14ac:dyDescent="0.25">
      <c r="A112" s="303"/>
      <c r="B112" s="305"/>
      <c r="C112" s="305"/>
      <c r="D112" s="293"/>
      <c r="E112" s="295">
        <f>F107+1</f>
        <v>43101</v>
      </c>
      <c r="F112" s="295">
        <v>43174</v>
      </c>
      <c r="G112" s="51" t="s">
        <v>154</v>
      </c>
      <c r="H112" s="67">
        <v>0</v>
      </c>
      <c r="I112" s="300"/>
      <c r="J112" s="312"/>
    </row>
    <row r="113" spans="1:10" x14ac:dyDescent="0.25">
      <c r="A113" s="303"/>
      <c r="B113" s="305"/>
      <c r="C113" s="305"/>
      <c r="D113" s="293"/>
      <c r="E113" s="285"/>
      <c r="F113" s="285"/>
      <c r="G113" s="7" t="s">
        <v>153</v>
      </c>
      <c r="H113" s="68" t="e">
        <f>NA()</f>
        <v>#N/A</v>
      </c>
      <c r="I113" s="300"/>
      <c r="J113" s="312"/>
    </row>
    <row r="114" spans="1:10" x14ac:dyDescent="0.25">
      <c r="A114" s="303"/>
      <c r="B114" s="305"/>
      <c r="C114" s="305"/>
      <c r="D114" s="293"/>
      <c r="E114" s="285"/>
      <c r="F114" s="285"/>
      <c r="G114" s="102" t="s">
        <v>40</v>
      </c>
      <c r="H114" s="68">
        <f>H104</f>
        <v>80</v>
      </c>
      <c r="I114" s="300"/>
      <c r="J114" s="312"/>
    </row>
    <row r="115" spans="1:10" x14ac:dyDescent="0.25">
      <c r="A115" s="303"/>
      <c r="B115" s="305"/>
      <c r="C115" s="305"/>
      <c r="D115" s="293"/>
      <c r="E115" s="285"/>
      <c r="F115" s="285"/>
      <c r="G115" s="102" t="s">
        <v>39</v>
      </c>
      <c r="H115" s="68">
        <f>H105</f>
        <v>100</v>
      </c>
      <c r="I115" s="300"/>
      <c r="J115" s="312"/>
    </row>
    <row r="116" spans="1:10" ht="15.75" thickBot="1" x14ac:dyDescent="0.3">
      <c r="A116" s="303"/>
      <c r="B116" s="305"/>
      <c r="C116" s="305"/>
      <c r="D116" s="293"/>
      <c r="E116" s="296"/>
      <c r="F116" s="296"/>
      <c r="G116" s="103" t="s">
        <v>41</v>
      </c>
      <c r="H116" s="68">
        <f>H106</f>
        <v>60.666666666666664</v>
      </c>
      <c r="I116" s="300"/>
      <c r="J116" s="312"/>
    </row>
    <row r="117" spans="1:10" x14ac:dyDescent="0.25">
      <c r="A117" s="303"/>
      <c r="B117" s="305"/>
      <c r="C117" s="305"/>
      <c r="D117" s="307"/>
      <c r="E117" s="295">
        <f>F112+1</f>
        <v>43175</v>
      </c>
      <c r="F117" s="295">
        <v>43220</v>
      </c>
      <c r="G117" s="51" t="s">
        <v>154</v>
      </c>
      <c r="H117" s="67">
        <v>0</v>
      </c>
      <c r="I117" s="300"/>
      <c r="J117" s="312"/>
    </row>
    <row r="118" spans="1:10" x14ac:dyDescent="0.25">
      <c r="A118" s="303"/>
      <c r="B118" s="305"/>
      <c r="C118" s="305"/>
      <c r="D118" s="307"/>
      <c r="E118" s="285"/>
      <c r="F118" s="285"/>
      <c r="G118" s="7" t="s">
        <v>153</v>
      </c>
      <c r="H118" s="68" t="e">
        <f>NA()</f>
        <v>#N/A</v>
      </c>
      <c r="I118" s="300"/>
      <c r="J118" s="312"/>
    </row>
    <row r="119" spans="1:10" x14ac:dyDescent="0.25">
      <c r="A119" s="303"/>
      <c r="B119" s="305"/>
      <c r="C119" s="305"/>
      <c r="D119" s="307"/>
      <c r="E119" s="285"/>
      <c r="F119" s="285"/>
      <c r="G119" s="102" t="s">
        <v>40</v>
      </c>
      <c r="H119" s="68">
        <f>H89</f>
        <v>64</v>
      </c>
      <c r="I119" s="300"/>
      <c r="J119" s="312"/>
    </row>
    <row r="120" spans="1:10" x14ac:dyDescent="0.25">
      <c r="A120" s="303"/>
      <c r="B120" s="305"/>
      <c r="C120" s="305"/>
      <c r="D120" s="307"/>
      <c r="E120" s="285"/>
      <c r="F120" s="285"/>
      <c r="G120" s="102" t="s">
        <v>39</v>
      </c>
      <c r="H120" s="68">
        <f>H90</f>
        <v>84</v>
      </c>
      <c r="I120" s="300"/>
      <c r="J120" s="312"/>
    </row>
    <row r="121" spans="1:10" ht="15.75" thickBot="1" x14ac:dyDescent="0.3">
      <c r="A121" s="303"/>
      <c r="B121" s="305"/>
      <c r="C121" s="305"/>
      <c r="D121" s="308"/>
      <c r="E121" s="297"/>
      <c r="F121" s="297"/>
      <c r="G121" s="103" t="s">
        <v>41</v>
      </c>
      <c r="H121" s="68">
        <f>182/3</f>
        <v>60.666666666666664</v>
      </c>
      <c r="I121" s="301"/>
      <c r="J121" s="312"/>
    </row>
    <row r="122" spans="1:10" x14ac:dyDescent="0.25">
      <c r="A122" s="303"/>
      <c r="B122" s="305"/>
      <c r="C122" s="305"/>
      <c r="D122" s="291" t="s">
        <v>209</v>
      </c>
      <c r="E122" s="298">
        <v>43040</v>
      </c>
      <c r="F122" s="298">
        <v>43069</v>
      </c>
      <c r="G122" s="11" t="s">
        <v>154</v>
      </c>
      <c r="H122" s="67">
        <v>0</v>
      </c>
      <c r="I122" s="299"/>
      <c r="J122" s="312"/>
    </row>
    <row r="123" spans="1:10" x14ac:dyDescent="0.25">
      <c r="A123" s="303"/>
      <c r="B123" s="305"/>
      <c r="C123" s="305"/>
      <c r="D123" s="306"/>
      <c r="E123" s="285"/>
      <c r="F123" s="285"/>
      <c r="G123" s="7" t="s">
        <v>153</v>
      </c>
      <c r="H123" s="68" t="e">
        <f>NA()</f>
        <v>#N/A</v>
      </c>
      <c r="I123" s="300"/>
      <c r="J123" s="312"/>
    </row>
    <row r="124" spans="1:10" x14ac:dyDescent="0.25">
      <c r="A124" s="303"/>
      <c r="B124" s="305"/>
      <c r="C124" s="305"/>
      <c r="D124" s="307"/>
      <c r="E124" s="285"/>
      <c r="F124" s="285"/>
      <c r="G124" s="102" t="s">
        <v>40</v>
      </c>
      <c r="H124" s="68">
        <v>84</v>
      </c>
      <c r="I124" s="300"/>
      <c r="J124" s="312"/>
    </row>
    <row r="125" spans="1:10" x14ac:dyDescent="0.25">
      <c r="A125" s="303"/>
      <c r="B125" s="305"/>
      <c r="C125" s="305"/>
      <c r="D125" s="307"/>
      <c r="E125" s="285"/>
      <c r="F125" s="285"/>
      <c r="G125" s="102" t="s">
        <v>39</v>
      </c>
      <c r="H125" s="68">
        <v>104</v>
      </c>
      <c r="I125" s="300"/>
      <c r="J125" s="312"/>
    </row>
    <row r="126" spans="1:10" ht="15.75" thickBot="1" x14ac:dyDescent="0.3">
      <c r="A126" s="303"/>
      <c r="B126" s="305"/>
      <c r="C126" s="305"/>
      <c r="D126" s="307"/>
      <c r="E126" s="296"/>
      <c r="F126" s="296"/>
      <c r="G126" s="103" t="s">
        <v>41</v>
      </c>
      <c r="H126" s="88">
        <f>239/3</f>
        <v>79.666666666666671</v>
      </c>
      <c r="I126" s="300"/>
      <c r="J126" s="312"/>
    </row>
    <row r="127" spans="1:10" x14ac:dyDescent="0.25">
      <c r="A127" s="303"/>
      <c r="B127" s="305"/>
      <c r="C127" s="305"/>
      <c r="D127" s="307"/>
      <c r="E127" s="295">
        <f>F122+1</f>
        <v>43070</v>
      </c>
      <c r="F127" s="295">
        <v>43090</v>
      </c>
      <c r="G127" s="51" t="s">
        <v>154</v>
      </c>
      <c r="H127" s="67">
        <v>0</v>
      </c>
      <c r="I127" s="300"/>
      <c r="J127" s="312"/>
    </row>
    <row r="128" spans="1:10" x14ac:dyDescent="0.25">
      <c r="A128" s="303"/>
      <c r="B128" s="305"/>
      <c r="C128" s="305"/>
      <c r="D128" s="307"/>
      <c r="E128" s="285"/>
      <c r="F128" s="285"/>
      <c r="G128" s="7" t="s">
        <v>153</v>
      </c>
      <c r="H128" s="68" t="e">
        <f>NA()</f>
        <v>#N/A</v>
      </c>
      <c r="I128" s="300"/>
      <c r="J128" s="312"/>
    </row>
    <row r="129" spans="1:10" x14ac:dyDescent="0.25">
      <c r="A129" s="303"/>
      <c r="B129" s="305"/>
      <c r="C129" s="305"/>
      <c r="D129" s="307"/>
      <c r="E129" s="285"/>
      <c r="F129" s="285"/>
      <c r="G129" s="102" t="s">
        <v>40</v>
      </c>
      <c r="H129" s="68">
        <v>67</v>
      </c>
      <c r="I129" s="300"/>
      <c r="J129" s="312"/>
    </row>
    <row r="130" spans="1:10" x14ac:dyDescent="0.25">
      <c r="A130" s="303"/>
      <c r="B130" s="305"/>
      <c r="C130" s="305"/>
      <c r="D130" s="307"/>
      <c r="E130" s="285"/>
      <c r="F130" s="285"/>
      <c r="G130" s="102" t="s">
        <v>39</v>
      </c>
      <c r="H130" s="68">
        <v>87</v>
      </c>
      <c r="I130" s="300"/>
      <c r="J130" s="312"/>
    </row>
    <row r="131" spans="1:10" ht="15.75" thickBot="1" x14ac:dyDescent="0.3">
      <c r="A131" s="303"/>
      <c r="B131" s="305"/>
      <c r="C131" s="305"/>
      <c r="D131" s="307"/>
      <c r="E131" s="296"/>
      <c r="F131" s="296"/>
      <c r="G131" s="103" t="s">
        <v>41</v>
      </c>
      <c r="H131" s="107">
        <f>191/3</f>
        <v>63.666666666666664</v>
      </c>
      <c r="I131" s="300"/>
      <c r="J131" s="312"/>
    </row>
    <row r="132" spans="1:10" x14ac:dyDescent="0.25">
      <c r="A132" s="303"/>
      <c r="B132" s="305"/>
      <c r="C132" s="305"/>
      <c r="D132" s="293"/>
      <c r="E132" s="295">
        <f>F127+1</f>
        <v>43091</v>
      </c>
      <c r="F132" s="295">
        <v>43092</v>
      </c>
      <c r="G132" s="51" t="s">
        <v>154</v>
      </c>
      <c r="H132" s="67">
        <v>0</v>
      </c>
      <c r="I132" s="300"/>
      <c r="J132" s="312"/>
    </row>
    <row r="133" spans="1:10" x14ac:dyDescent="0.25">
      <c r="A133" s="303"/>
      <c r="B133" s="305"/>
      <c r="C133" s="305"/>
      <c r="D133" s="293"/>
      <c r="E133" s="285"/>
      <c r="F133" s="285"/>
      <c r="G133" s="7" t="s">
        <v>153</v>
      </c>
      <c r="H133" s="68" t="e">
        <f>NA()</f>
        <v>#N/A</v>
      </c>
      <c r="I133" s="300"/>
      <c r="J133" s="312"/>
    </row>
    <row r="134" spans="1:10" x14ac:dyDescent="0.25">
      <c r="A134" s="303"/>
      <c r="B134" s="305"/>
      <c r="C134" s="305"/>
      <c r="D134" s="293"/>
      <c r="E134" s="285"/>
      <c r="F134" s="285"/>
      <c r="G134" s="102" t="s">
        <v>40</v>
      </c>
      <c r="H134" s="68">
        <f>H124</f>
        <v>84</v>
      </c>
      <c r="I134" s="300"/>
      <c r="J134" s="312"/>
    </row>
    <row r="135" spans="1:10" x14ac:dyDescent="0.25">
      <c r="A135" s="303"/>
      <c r="B135" s="305"/>
      <c r="C135" s="305"/>
      <c r="D135" s="293"/>
      <c r="E135" s="285"/>
      <c r="F135" s="285"/>
      <c r="G135" s="102" t="s">
        <v>39</v>
      </c>
      <c r="H135" s="68">
        <f>H125</f>
        <v>104</v>
      </c>
      <c r="I135" s="300"/>
      <c r="J135" s="312"/>
    </row>
    <row r="136" spans="1:10" ht="15.75" thickBot="1" x14ac:dyDescent="0.3">
      <c r="A136" s="303"/>
      <c r="B136" s="305"/>
      <c r="C136" s="305"/>
      <c r="D136" s="293"/>
      <c r="E136" s="296"/>
      <c r="F136" s="296"/>
      <c r="G136" s="103" t="s">
        <v>41</v>
      </c>
      <c r="H136" s="68">
        <f>H126</f>
        <v>79.666666666666671</v>
      </c>
      <c r="I136" s="300"/>
      <c r="J136" s="312"/>
    </row>
    <row r="137" spans="1:10" x14ac:dyDescent="0.25">
      <c r="A137" s="303"/>
      <c r="B137" s="305"/>
      <c r="C137" s="305"/>
      <c r="D137" s="293"/>
      <c r="E137" s="295">
        <f>F132+1</f>
        <v>43093</v>
      </c>
      <c r="F137" s="295">
        <v>43094</v>
      </c>
      <c r="G137" s="51" t="s">
        <v>154</v>
      </c>
      <c r="H137" s="67">
        <v>0</v>
      </c>
      <c r="I137" s="300"/>
      <c r="J137" s="312"/>
    </row>
    <row r="138" spans="1:10" x14ac:dyDescent="0.25">
      <c r="A138" s="303"/>
      <c r="B138" s="305"/>
      <c r="C138" s="305"/>
      <c r="D138" s="293"/>
      <c r="E138" s="285"/>
      <c r="F138" s="285"/>
      <c r="G138" s="7" t="s">
        <v>153</v>
      </c>
      <c r="H138" s="68" t="e">
        <f>NA()</f>
        <v>#N/A</v>
      </c>
      <c r="I138" s="300"/>
      <c r="J138" s="312"/>
    </row>
    <row r="139" spans="1:10" x14ac:dyDescent="0.25">
      <c r="A139" s="303"/>
      <c r="B139" s="305"/>
      <c r="C139" s="305"/>
      <c r="D139" s="293"/>
      <c r="E139" s="285"/>
      <c r="F139" s="285"/>
      <c r="G139" s="102" t="s">
        <v>40</v>
      </c>
      <c r="H139" s="68">
        <f>H134+20</f>
        <v>104</v>
      </c>
      <c r="I139" s="300"/>
      <c r="J139" s="312"/>
    </row>
    <row r="140" spans="1:10" x14ac:dyDescent="0.25">
      <c r="A140" s="303"/>
      <c r="B140" s="305"/>
      <c r="C140" s="305"/>
      <c r="D140" s="293"/>
      <c r="E140" s="285"/>
      <c r="F140" s="285"/>
      <c r="G140" s="102" t="s">
        <v>39</v>
      </c>
      <c r="H140" s="68">
        <f>H135+20</f>
        <v>124</v>
      </c>
      <c r="I140" s="300"/>
      <c r="J140" s="312"/>
    </row>
    <row r="141" spans="1:10" ht="15.75" thickBot="1" x14ac:dyDescent="0.3">
      <c r="A141" s="303"/>
      <c r="B141" s="305"/>
      <c r="C141" s="305"/>
      <c r="D141" s="293"/>
      <c r="E141" s="296"/>
      <c r="F141" s="296"/>
      <c r="G141" s="103" t="s">
        <v>41</v>
      </c>
      <c r="H141" s="68">
        <f>H136+20</f>
        <v>99.666666666666671</v>
      </c>
      <c r="I141" s="300"/>
      <c r="J141" s="312"/>
    </row>
    <row r="142" spans="1:10" x14ac:dyDescent="0.25">
      <c r="A142" s="303"/>
      <c r="B142" s="305"/>
      <c r="C142" s="305"/>
      <c r="D142" s="293"/>
      <c r="E142" s="295">
        <f>F137+1</f>
        <v>43095</v>
      </c>
      <c r="F142" s="295">
        <v>43099</v>
      </c>
      <c r="G142" s="51" t="s">
        <v>154</v>
      </c>
      <c r="H142" s="67">
        <v>0</v>
      </c>
      <c r="I142" s="300"/>
      <c r="J142" s="312"/>
    </row>
    <row r="143" spans="1:10" x14ac:dyDescent="0.25">
      <c r="A143" s="303"/>
      <c r="B143" s="305"/>
      <c r="C143" s="305"/>
      <c r="D143" s="293"/>
      <c r="E143" s="285"/>
      <c r="F143" s="285"/>
      <c r="G143" s="7" t="s">
        <v>153</v>
      </c>
      <c r="H143" s="68" t="e">
        <f>NA()</f>
        <v>#N/A</v>
      </c>
      <c r="I143" s="300"/>
      <c r="J143" s="312"/>
    </row>
    <row r="144" spans="1:10" x14ac:dyDescent="0.25">
      <c r="A144" s="303"/>
      <c r="B144" s="305"/>
      <c r="C144" s="305"/>
      <c r="D144" s="293"/>
      <c r="E144" s="285"/>
      <c r="F144" s="285"/>
      <c r="G144" s="102" t="s">
        <v>40</v>
      </c>
      <c r="H144" s="68">
        <f>H134</f>
        <v>84</v>
      </c>
      <c r="I144" s="300"/>
      <c r="J144" s="312"/>
    </row>
    <row r="145" spans="1:10" x14ac:dyDescent="0.25">
      <c r="A145" s="303"/>
      <c r="B145" s="305"/>
      <c r="C145" s="305"/>
      <c r="D145" s="293"/>
      <c r="E145" s="285"/>
      <c r="F145" s="285"/>
      <c r="G145" s="102" t="s">
        <v>39</v>
      </c>
      <c r="H145" s="68">
        <f>H135</f>
        <v>104</v>
      </c>
      <c r="I145" s="300"/>
      <c r="J145" s="312"/>
    </row>
    <row r="146" spans="1:10" ht="15.75" thickBot="1" x14ac:dyDescent="0.3">
      <c r="A146" s="303"/>
      <c r="B146" s="305"/>
      <c r="C146" s="305"/>
      <c r="D146" s="293"/>
      <c r="E146" s="296"/>
      <c r="F146" s="296"/>
      <c r="G146" s="103" t="s">
        <v>41</v>
      </c>
      <c r="H146" s="68">
        <f>H136</f>
        <v>79.666666666666671</v>
      </c>
      <c r="I146" s="300"/>
      <c r="J146" s="312"/>
    </row>
    <row r="147" spans="1:10" x14ac:dyDescent="0.25">
      <c r="A147" s="303"/>
      <c r="B147" s="305"/>
      <c r="C147" s="305"/>
      <c r="D147" s="293"/>
      <c r="E147" s="295">
        <f>F142+1</f>
        <v>43100</v>
      </c>
      <c r="F147" s="295">
        <v>43100</v>
      </c>
      <c r="G147" s="51" t="s">
        <v>154</v>
      </c>
      <c r="H147" s="67">
        <v>0</v>
      </c>
      <c r="I147" s="300"/>
      <c r="J147" s="312"/>
    </row>
    <row r="148" spans="1:10" x14ac:dyDescent="0.25">
      <c r="A148" s="303"/>
      <c r="B148" s="305"/>
      <c r="C148" s="305"/>
      <c r="D148" s="293"/>
      <c r="E148" s="285"/>
      <c r="F148" s="285"/>
      <c r="G148" s="7" t="s">
        <v>153</v>
      </c>
      <c r="H148" s="68" t="e">
        <f>NA()</f>
        <v>#N/A</v>
      </c>
      <c r="I148" s="300"/>
      <c r="J148" s="312"/>
    </row>
    <row r="149" spans="1:10" x14ac:dyDescent="0.25">
      <c r="A149" s="303"/>
      <c r="B149" s="305"/>
      <c r="C149" s="305"/>
      <c r="D149" s="293"/>
      <c r="E149" s="285"/>
      <c r="F149" s="285"/>
      <c r="G149" s="102" t="s">
        <v>40</v>
      </c>
      <c r="H149" s="68">
        <f>H144+20</f>
        <v>104</v>
      </c>
      <c r="I149" s="300"/>
      <c r="J149" s="312"/>
    </row>
    <row r="150" spans="1:10" x14ac:dyDescent="0.25">
      <c r="A150" s="303"/>
      <c r="B150" s="305"/>
      <c r="C150" s="305"/>
      <c r="D150" s="293"/>
      <c r="E150" s="285"/>
      <c r="F150" s="285"/>
      <c r="G150" s="102" t="s">
        <v>39</v>
      </c>
      <c r="H150" s="68">
        <f>H145+20</f>
        <v>124</v>
      </c>
      <c r="I150" s="300"/>
      <c r="J150" s="312"/>
    </row>
    <row r="151" spans="1:10" ht="15.75" thickBot="1" x14ac:dyDescent="0.3">
      <c r="A151" s="303"/>
      <c r="B151" s="305"/>
      <c r="C151" s="305"/>
      <c r="D151" s="293"/>
      <c r="E151" s="296"/>
      <c r="F151" s="296"/>
      <c r="G151" s="103" t="s">
        <v>41</v>
      </c>
      <c r="H151" s="68">
        <f>H146+20</f>
        <v>99.666666666666671</v>
      </c>
      <c r="I151" s="300"/>
      <c r="J151" s="312"/>
    </row>
    <row r="152" spans="1:10" x14ac:dyDescent="0.25">
      <c r="A152" s="303"/>
      <c r="B152" s="305"/>
      <c r="C152" s="305"/>
      <c r="D152" s="293"/>
      <c r="E152" s="295">
        <f>F147+1</f>
        <v>43101</v>
      </c>
      <c r="F152" s="295">
        <v>43174</v>
      </c>
      <c r="G152" s="51" t="s">
        <v>154</v>
      </c>
      <c r="H152" s="67">
        <v>0</v>
      </c>
      <c r="I152" s="300"/>
      <c r="J152" s="312"/>
    </row>
    <row r="153" spans="1:10" x14ac:dyDescent="0.25">
      <c r="A153" s="303"/>
      <c r="B153" s="305"/>
      <c r="C153" s="305"/>
      <c r="D153" s="293"/>
      <c r="E153" s="285"/>
      <c r="F153" s="285"/>
      <c r="G153" s="7" t="s">
        <v>153</v>
      </c>
      <c r="H153" s="68" t="e">
        <f>NA()</f>
        <v>#N/A</v>
      </c>
      <c r="I153" s="300"/>
      <c r="J153" s="312"/>
    </row>
    <row r="154" spans="1:10" x14ac:dyDescent="0.25">
      <c r="A154" s="303"/>
      <c r="B154" s="305"/>
      <c r="C154" s="305"/>
      <c r="D154" s="293"/>
      <c r="E154" s="285"/>
      <c r="F154" s="285"/>
      <c r="G154" s="102" t="s">
        <v>40</v>
      </c>
      <c r="H154" s="68">
        <f>H144</f>
        <v>84</v>
      </c>
      <c r="I154" s="300"/>
      <c r="J154" s="312"/>
    </row>
    <row r="155" spans="1:10" x14ac:dyDescent="0.25">
      <c r="A155" s="303"/>
      <c r="B155" s="305"/>
      <c r="C155" s="305"/>
      <c r="D155" s="293"/>
      <c r="E155" s="285"/>
      <c r="F155" s="285"/>
      <c r="G155" s="102" t="s">
        <v>39</v>
      </c>
      <c r="H155" s="68">
        <f>H145</f>
        <v>104</v>
      </c>
      <c r="I155" s="300"/>
      <c r="J155" s="312"/>
    </row>
    <row r="156" spans="1:10" ht="15.75" thickBot="1" x14ac:dyDescent="0.3">
      <c r="A156" s="303"/>
      <c r="B156" s="305"/>
      <c r="C156" s="305"/>
      <c r="D156" s="293"/>
      <c r="E156" s="296"/>
      <c r="F156" s="296"/>
      <c r="G156" s="103" t="s">
        <v>41</v>
      </c>
      <c r="H156" s="68">
        <f>H146</f>
        <v>79.666666666666671</v>
      </c>
      <c r="I156" s="300"/>
      <c r="J156" s="312"/>
    </row>
    <row r="157" spans="1:10" x14ac:dyDescent="0.25">
      <c r="A157" s="303"/>
      <c r="B157" s="305"/>
      <c r="C157" s="305"/>
      <c r="D157" s="307"/>
      <c r="E157" s="295">
        <f>F152+1</f>
        <v>43175</v>
      </c>
      <c r="F157" s="295">
        <v>43220</v>
      </c>
      <c r="G157" s="51" t="s">
        <v>154</v>
      </c>
      <c r="H157" s="67">
        <v>0</v>
      </c>
      <c r="I157" s="300"/>
      <c r="J157" s="312"/>
    </row>
    <row r="158" spans="1:10" x14ac:dyDescent="0.25">
      <c r="A158" s="303"/>
      <c r="B158" s="305"/>
      <c r="C158" s="305"/>
      <c r="D158" s="307"/>
      <c r="E158" s="285"/>
      <c r="F158" s="285"/>
      <c r="G158" s="7" t="s">
        <v>153</v>
      </c>
      <c r="H158" s="68" t="e">
        <f>NA()</f>
        <v>#N/A</v>
      </c>
      <c r="I158" s="300"/>
      <c r="J158" s="312"/>
    </row>
    <row r="159" spans="1:10" x14ac:dyDescent="0.25">
      <c r="A159" s="303"/>
      <c r="B159" s="305"/>
      <c r="C159" s="305"/>
      <c r="D159" s="307"/>
      <c r="E159" s="285"/>
      <c r="F159" s="285"/>
      <c r="G159" s="102" t="s">
        <v>40</v>
      </c>
      <c r="H159" s="68">
        <f>H129</f>
        <v>67</v>
      </c>
      <c r="I159" s="300"/>
      <c r="J159" s="312"/>
    </row>
    <row r="160" spans="1:10" x14ac:dyDescent="0.25">
      <c r="A160" s="303"/>
      <c r="B160" s="305"/>
      <c r="C160" s="305"/>
      <c r="D160" s="307"/>
      <c r="E160" s="285"/>
      <c r="F160" s="285"/>
      <c r="G160" s="102" t="s">
        <v>39</v>
      </c>
      <c r="H160" s="68">
        <f>H130</f>
        <v>87</v>
      </c>
      <c r="I160" s="300"/>
      <c r="J160" s="312"/>
    </row>
    <row r="161" spans="1:10" ht="15.75" thickBot="1" x14ac:dyDescent="0.3">
      <c r="A161" s="303"/>
      <c r="B161" s="305"/>
      <c r="C161" s="305"/>
      <c r="D161" s="308"/>
      <c r="E161" s="297"/>
      <c r="F161" s="297"/>
      <c r="G161" s="103" t="s">
        <v>41</v>
      </c>
      <c r="H161" s="68">
        <f>134/3</f>
        <v>44.666666666666664</v>
      </c>
      <c r="I161" s="301"/>
      <c r="J161" s="312"/>
    </row>
    <row r="162" spans="1:10" x14ac:dyDescent="0.25">
      <c r="A162" s="302" t="s">
        <v>73</v>
      </c>
      <c r="B162" s="304" t="s">
        <v>37</v>
      </c>
      <c r="C162" s="304" t="s">
        <v>191</v>
      </c>
      <c r="D162" s="291" t="s">
        <v>38</v>
      </c>
      <c r="E162" s="298">
        <v>43040</v>
      </c>
      <c r="F162" s="298">
        <v>43069</v>
      </c>
      <c r="G162" s="11" t="s">
        <v>154</v>
      </c>
      <c r="H162" s="67">
        <v>0</v>
      </c>
      <c r="I162" s="299"/>
      <c r="J162" s="311"/>
    </row>
    <row r="163" spans="1:10" x14ac:dyDescent="0.25">
      <c r="A163" s="303"/>
      <c r="B163" s="305"/>
      <c r="C163" s="305"/>
      <c r="D163" s="306"/>
      <c r="E163" s="285"/>
      <c r="F163" s="285"/>
      <c r="G163" s="7" t="s">
        <v>153</v>
      </c>
      <c r="H163" s="68" t="e">
        <f>NA()</f>
        <v>#N/A</v>
      </c>
      <c r="I163" s="300"/>
      <c r="J163" s="312"/>
    </row>
    <row r="164" spans="1:10" x14ac:dyDescent="0.25">
      <c r="A164" s="303"/>
      <c r="B164" s="305"/>
      <c r="C164" s="305"/>
      <c r="D164" s="307"/>
      <c r="E164" s="285"/>
      <c r="F164" s="285"/>
      <c r="G164" s="102" t="s">
        <v>40</v>
      </c>
      <c r="H164" s="68">
        <v>45</v>
      </c>
      <c r="I164" s="300"/>
      <c r="J164" s="312"/>
    </row>
    <row r="165" spans="1:10" x14ac:dyDescent="0.25">
      <c r="A165" s="303"/>
      <c r="B165" s="305"/>
      <c r="C165" s="305"/>
      <c r="D165" s="307"/>
      <c r="E165" s="285"/>
      <c r="F165" s="285"/>
      <c r="G165" s="102" t="s">
        <v>39</v>
      </c>
      <c r="H165" s="68">
        <v>55</v>
      </c>
      <c r="I165" s="300"/>
      <c r="J165" s="312"/>
    </row>
    <row r="166" spans="1:10" ht="15.75" thickBot="1" x14ac:dyDescent="0.3">
      <c r="A166" s="303"/>
      <c r="B166" s="305"/>
      <c r="C166" s="305"/>
      <c r="D166" s="307"/>
      <c r="E166" s="296"/>
      <c r="F166" s="296"/>
      <c r="G166" s="103" t="s">
        <v>41</v>
      </c>
      <c r="H166" s="88" t="e">
        <f>NA()</f>
        <v>#N/A</v>
      </c>
      <c r="I166" s="300"/>
      <c r="J166" s="312"/>
    </row>
    <row r="167" spans="1:10" x14ac:dyDescent="0.25">
      <c r="A167" s="303"/>
      <c r="B167" s="305"/>
      <c r="C167" s="305"/>
      <c r="D167" s="307"/>
      <c r="E167" s="295">
        <f>F162+1</f>
        <v>43070</v>
      </c>
      <c r="F167" s="295">
        <v>43090</v>
      </c>
      <c r="G167" s="51" t="s">
        <v>154</v>
      </c>
      <c r="H167" s="67">
        <v>0</v>
      </c>
      <c r="I167" s="300"/>
      <c r="J167" s="312"/>
    </row>
    <row r="168" spans="1:10" x14ac:dyDescent="0.25">
      <c r="A168" s="303"/>
      <c r="B168" s="305"/>
      <c r="C168" s="305"/>
      <c r="D168" s="307"/>
      <c r="E168" s="285"/>
      <c r="F168" s="285"/>
      <c r="G168" s="7" t="s">
        <v>153</v>
      </c>
      <c r="H168" s="68" t="e">
        <f>NA()</f>
        <v>#N/A</v>
      </c>
      <c r="I168" s="300"/>
      <c r="J168" s="312"/>
    </row>
    <row r="169" spans="1:10" x14ac:dyDescent="0.25">
      <c r="A169" s="303"/>
      <c r="B169" s="305"/>
      <c r="C169" s="305"/>
      <c r="D169" s="307"/>
      <c r="E169" s="285"/>
      <c r="F169" s="285"/>
      <c r="G169" s="102" t="s">
        <v>40</v>
      </c>
      <c r="H169" s="68">
        <v>35</v>
      </c>
      <c r="I169" s="300"/>
      <c r="J169" s="312"/>
    </row>
    <row r="170" spans="1:10" x14ac:dyDescent="0.25">
      <c r="A170" s="303"/>
      <c r="B170" s="305"/>
      <c r="C170" s="305"/>
      <c r="D170" s="307"/>
      <c r="E170" s="285"/>
      <c r="F170" s="285"/>
      <c r="G170" s="102" t="s">
        <v>39</v>
      </c>
      <c r="H170" s="68">
        <v>45</v>
      </c>
      <c r="I170" s="300"/>
      <c r="J170" s="312"/>
    </row>
    <row r="171" spans="1:10" ht="15.75" thickBot="1" x14ac:dyDescent="0.3">
      <c r="A171" s="303"/>
      <c r="B171" s="305"/>
      <c r="C171" s="305"/>
      <c r="D171" s="307"/>
      <c r="E171" s="296"/>
      <c r="F171" s="296"/>
      <c r="G171" s="103" t="s">
        <v>41</v>
      </c>
      <c r="H171" s="88" t="e">
        <f>NA()</f>
        <v>#N/A</v>
      </c>
      <c r="I171" s="300"/>
      <c r="J171" s="312"/>
    </row>
    <row r="172" spans="1:10" x14ac:dyDescent="0.25">
      <c r="A172" s="303"/>
      <c r="B172" s="305"/>
      <c r="C172" s="305"/>
      <c r="D172" s="293"/>
      <c r="E172" s="295">
        <f>F167+1</f>
        <v>43091</v>
      </c>
      <c r="F172" s="295">
        <v>43092</v>
      </c>
      <c r="G172" s="51" t="s">
        <v>154</v>
      </c>
      <c r="H172" s="67">
        <v>0</v>
      </c>
      <c r="I172" s="300"/>
      <c r="J172" s="312"/>
    </row>
    <row r="173" spans="1:10" x14ac:dyDescent="0.25">
      <c r="A173" s="303"/>
      <c r="B173" s="305"/>
      <c r="C173" s="305"/>
      <c r="D173" s="293"/>
      <c r="E173" s="285"/>
      <c r="F173" s="285"/>
      <c r="G173" s="7" t="s">
        <v>153</v>
      </c>
      <c r="H173" s="68" t="e">
        <f>NA()</f>
        <v>#N/A</v>
      </c>
      <c r="I173" s="300"/>
      <c r="J173" s="312"/>
    </row>
    <row r="174" spans="1:10" x14ac:dyDescent="0.25">
      <c r="A174" s="303"/>
      <c r="B174" s="305"/>
      <c r="C174" s="305"/>
      <c r="D174" s="293"/>
      <c r="E174" s="285"/>
      <c r="F174" s="285"/>
      <c r="G174" s="102" t="s">
        <v>40</v>
      </c>
      <c r="H174" s="68">
        <f>H164</f>
        <v>45</v>
      </c>
      <c r="I174" s="300"/>
      <c r="J174" s="312"/>
    </row>
    <row r="175" spans="1:10" x14ac:dyDescent="0.25">
      <c r="A175" s="303"/>
      <c r="B175" s="305"/>
      <c r="C175" s="305"/>
      <c r="D175" s="293"/>
      <c r="E175" s="285"/>
      <c r="F175" s="285"/>
      <c r="G175" s="102" t="s">
        <v>39</v>
      </c>
      <c r="H175" s="68">
        <f>H165</f>
        <v>55</v>
      </c>
      <c r="I175" s="300"/>
      <c r="J175" s="312"/>
    </row>
    <row r="176" spans="1:10" ht="15.75" thickBot="1" x14ac:dyDescent="0.3">
      <c r="A176" s="303"/>
      <c r="B176" s="305"/>
      <c r="C176" s="305"/>
      <c r="D176" s="293"/>
      <c r="E176" s="296"/>
      <c r="F176" s="296"/>
      <c r="G176" s="103" t="s">
        <v>41</v>
      </c>
      <c r="H176" s="68" t="e">
        <f>H166</f>
        <v>#N/A</v>
      </c>
      <c r="I176" s="300"/>
      <c r="J176" s="312"/>
    </row>
    <row r="177" spans="1:10" x14ac:dyDescent="0.25">
      <c r="A177" s="303"/>
      <c r="B177" s="305"/>
      <c r="C177" s="305"/>
      <c r="D177" s="293"/>
      <c r="E177" s="295">
        <f>F172+1</f>
        <v>43093</v>
      </c>
      <c r="F177" s="295">
        <v>43094</v>
      </c>
      <c r="G177" s="51" t="s">
        <v>154</v>
      </c>
      <c r="H177" s="67">
        <v>0</v>
      </c>
      <c r="I177" s="300"/>
      <c r="J177" s="312"/>
    </row>
    <row r="178" spans="1:10" x14ac:dyDescent="0.25">
      <c r="A178" s="303"/>
      <c r="B178" s="305"/>
      <c r="C178" s="305"/>
      <c r="D178" s="293"/>
      <c r="E178" s="285"/>
      <c r="F178" s="285"/>
      <c r="G178" s="7" t="s">
        <v>153</v>
      </c>
      <c r="H178" s="68" t="e">
        <f>NA()</f>
        <v>#N/A</v>
      </c>
      <c r="I178" s="300"/>
      <c r="J178" s="312"/>
    </row>
    <row r="179" spans="1:10" x14ac:dyDescent="0.25">
      <c r="A179" s="303"/>
      <c r="B179" s="305"/>
      <c r="C179" s="305"/>
      <c r="D179" s="293"/>
      <c r="E179" s="285"/>
      <c r="F179" s="285"/>
      <c r="G179" s="102" t="s">
        <v>40</v>
      </c>
      <c r="H179" s="68">
        <f>H174+15</f>
        <v>60</v>
      </c>
      <c r="I179" s="300"/>
      <c r="J179" s="312"/>
    </row>
    <row r="180" spans="1:10" x14ac:dyDescent="0.25">
      <c r="A180" s="303"/>
      <c r="B180" s="305"/>
      <c r="C180" s="305"/>
      <c r="D180" s="293"/>
      <c r="E180" s="285"/>
      <c r="F180" s="285"/>
      <c r="G180" s="102" t="s">
        <v>39</v>
      </c>
      <c r="H180" s="68">
        <f>H175+15</f>
        <v>70</v>
      </c>
      <c r="I180" s="300"/>
      <c r="J180" s="312"/>
    </row>
    <row r="181" spans="1:10" ht="15.75" thickBot="1" x14ac:dyDescent="0.3">
      <c r="A181" s="303"/>
      <c r="B181" s="305"/>
      <c r="C181" s="305"/>
      <c r="D181" s="293"/>
      <c r="E181" s="296"/>
      <c r="F181" s="296"/>
      <c r="G181" s="103" t="s">
        <v>41</v>
      </c>
      <c r="H181" s="68" t="e">
        <f>H176+15</f>
        <v>#N/A</v>
      </c>
      <c r="I181" s="300"/>
      <c r="J181" s="312"/>
    </row>
    <row r="182" spans="1:10" x14ac:dyDescent="0.25">
      <c r="A182" s="303"/>
      <c r="B182" s="305"/>
      <c r="C182" s="305"/>
      <c r="D182" s="293"/>
      <c r="E182" s="295">
        <f>F177+1</f>
        <v>43095</v>
      </c>
      <c r="F182" s="295">
        <v>43099</v>
      </c>
      <c r="G182" s="51" t="s">
        <v>154</v>
      </c>
      <c r="H182" s="67">
        <v>0</v>
      </c>
      <c r="I182" s="300"/>
      <c r="J182" s="312"/>
    </row>
    <row r="183" spans="1:10" x14ac:dyDescent="0.25">
      <c r="A183" s="303"/>
      <c r="B183" s="305"/>
      <c r="C183" s="305"/>
      <c r="D183" s="293"/>
      <c r="E183" s="285"/>
      <c r="F183" s="285"/>
      <c r="G183" s="7" t="s">
        <v>153</v>
      </c>
      <c r="H183" s="68" t="e">
        <f>NA()</f>
        <v>#N/A</v>
      </c>
      <c r="I183" s="300"/>
      <c r="J183" s="312"/>
    </row>
    <row r="184" spans="1:10" x14ac:dyDescent="0.25">
      <c r="A184" s="303"/>
      <c r="B184" s="305"/>
      <c r="C184" s="305"/>
      <c r="D184" s="293"/>
      <c r="E184" s="285"/>
      <c r="F184" s="285"/>
      <c r="G184" s="102" t="s">
        <v>40</v>
      </c>
      <c r="H184" s="68">
        <f>H174</f>
        <v>45</v>
      </c>
      <c r="I184" s="300"/>
      <c r="J184" s="312"/>
    </row>
    <row r="185" spans="1:10" x14ac:dyDescent="0.25">
      <c r="A185" s="303"/>
      <c r="B185" s="305"/>
      <c r="C185" s="305"/>
      <c r="D185" s="293"/>
      <c r="E185" s="285"/>
      <c r="F185" s="285"/>
      <c r="G185" s="102" t="s">
        <v>39</v>
      </c>
      <c r="H185" s="68">
        <f>H175</f>
        <v>55</v>
      </c>
      <c r="I185" s="300"/>
      <c r="J185" s="312"/>
    </row>
    <row r="186" spans="1:10" ht="15.75" thickBot="1" x14ac:dyDescent="0.3">
      <c r="A186" s="303"/>
      <c r="B186" s="305"/>
      <c r="C186" s="305"/>
      <c r="D186" s="293"/>
      <c r="E186" s="296"/>
      <c r="F186" s="296"/>
      <c r="G186" s="103" t="s">
        <v>41</v>
      </c>
      <c r="H186" s="68" t="e">
        <f>H176</f>
        <v>#N/A</v>
      </c>
      <c r="I186" s="300"/>
      <c r="J186" s="312"/>
    </row>
    <row r="187" spans="1:10" x14ac:dyDescent="0.25">
      <c r="A187" s="303"/>
      <c r="B187" s="305"/>
      <c r="C187" s="305"/>
      <c r="D187" s="293"/>
      <c r="E187" s="295">
        <f>F182+1</f>
        <v>43100</v>
      </c>
      <c r="F187" s="295">
        <v>43100</v>
      </c>
      <c r="G187" s="51" t="s">
        <v>154</v>
      </c>
      <c r="H187" s="67">
        <v>0</v>
      </c>
      <c r="I187" s="300"/>
      <c r="J187" s="312"/>
    </row>
    <row r="188" spans="1:10" x14ac:dyDescent="0.25">
      <c r="A188" s="303"/>
      <c r="B188" s="305"/>
      <c r="C188" s="305"/>
      <c r="D188" s="293"/>
      <c r="E188" s="285"/>
      <c r="F188" s="285"/>
      <c r="G188" s="7" t="s">
        <v>153</v>
      </c>
      <c r="H188" s="68" t="e">
        <f>NA()</f>
        <v>#N/A</v>
      </c>
      <c r="I188" s="300"/>
      <c r="J188" s="312"/>
    </row>
    <row r="189" spans="1:10" x14ac:dyDescent="0.25">
      <c r="A189" s="303"/>
      <c r="B189" s="305"/>
      <c r="C189" s="305"/>
      <c r="D189" s="293"/>
      <c r="E189" s="285"/>
      <c r="F189" s="285"/>
      <c r="G189" s="102" t="s">
        <v>40</v>
      </c>
      <c r="H189" s="68">
        <f>H184+15</f>
        <v>60</v>
      </c>
      <c r="I189" s="300"/>
      <c r="J189" s="312"/>
    </row>
    <row r="190" spans="1:10" x14ac:dyDescent="0.25">
      <c r="A190" s="303"/>
      <c r="B190" s="305"/>
      <c r="C190" s="305"/>
      <c r="D190" s="293"/>
      <c r="E190" s="285"/>
      <c r="F190" s="285"/>
      <c r="G190" s="102" t="s">
        <v>39</v>
      </c>
      <c r="H190" s="68">
        <f>H185+15</f>
        <v>70</v>
      </c>
      <c r="I190" s="300"/>
      <c r="J190" s="312"/>
    </row>
    <row r="191" spans="1:10" ht="15.75" thickBot="1" x14ac:dyDescent="0.3">
      <c r="A191" s="303"/>
      <c r="B191" s="305"/>
      <c r="C191" s="305"/>
      <c r="D191" s="293"/>
      <c r="E191" s="296"/>
      <c r="F191" s="296"/>
      <c r="G191" s="103" t="s">
        <v>41</v>
      </c>
      <c r="H191" s="68" t="e">
        <f>H186+15</f>
        <v>#N/A</v>
      </c>
      <c r="I191" s="300"/>
      <c r="J191" s="312"/>
    </row>
    <row r="192" spans="1:10" x14ac:dyDescent="0.25">
      <c r="A192" s="303"/>
      <c r="B192" s="305"/>
      <c r="C192" s="305"/>
      <c r="D192" s="293"/>
      <c r="E192" s="295">
        <f>F187+1</f>
        <v>43101</v>
      </c>
      <c r="F192" s="295">
        <v>43174</v>
      </c>
      <c r="G192" s="51" t="s">
        <v>154</v>
      </c>
      <c r="H192" s="67">
        <v>0</v>
      </c>
      <c r="I192" s="300"/>
      <c r="J192" s="312"/>
    </row>
    <row r="193" spans="1:10" x14ac:dyDescent="0.25">
      <c r="A193" s="303"/>
      <c r="B193" s="305"/>
      <c r="C193" s="305"/>
      <c r="D193" s="293"/>
      <c r="E193" s="285"/>
      <c r="F193" s="285"/>
      <c r="G193" s="7" t="s">
        <v>153</v>
      </c>
      <c r="H193" s="68" t="e">
        <f>NA()</f>
        <v>#N/A</v>
      </c>
      <c r="I193" s="300"/>
      <c r="J193" s="312"/>
    </row>
    <row r="194" spans="1:10" x14ac:dyDescent="0.25">
      <c r="A194" s="303"/>
      <c r="B194" s="305"/>
      <c r="C194" s="305"/>
      <c r="D194" s="293"/>
      <c r="E194" s="285"/>
      <c r="F194" s="285"/>
      <c r="G194" s="102" t="s">
        <v>40</v>
      </c>
      <c r="H194" s="68">
        <f>H184</f>
        <v>45</v>
      </c>
      <c r="I194" s="300"/>
      <c r="J194" s="312"/>
    </row>
    <row r="195" spans="1:10" x14ac:dyDescent="0.25">
      <c r="A195" s="303"/>
      <c r="B195" s="305"/>
      <c r="C195" s="305"/>
      <c r="D195" s="293"/>
      <c r="E195" s="285"/>
      <c r="F195" s="285"/>
      <c r="G195" s="102" t="s">
        <v>39</v>
      </c>
      <c r="H195" s="68">
        <f>H185</f>
        <v>55</v>
      </c>
      <c r="I195" s="300"/>
      <c r="J195" s="312"/>
    </row>
    <row r="196" spans="1:10" ht="15.75" thickBot="1" x14ac:dyDescent="0.3">
      <c r="A196" s="303"/>
      <c r="B196" s="305"/>
      <c r="C196" s="305"/>
      <c r="D196" s="293"/>
      <c r="E196" s="296"/>
      <c r="F196" s="296"/>
      <c r="G196" s="103" t="s">
        <v>41</v>
      </c>
      <c r="H196" s="68" t="e">
        <f>H186</f>
        <v>#N/A</v>
      </c>
      <c r="I196" s="300"/>
      <c r="J196" s="312"/>
    </row>
    <row r="197" spans="1:10" x14ac:dyDescent="0.25">
      <c r="A197" s="303"/>
      <c r="B197" s="305"/>
      <c r="C197" s="305"/>
      <c r="D197" s="307"/>
      <c r="E197" s="295">
        <f>F192+1</f>
        <v>43175</v>
      </c>
      <c r="F197" s="295">
        <v>43220</v>
      </c>
      <c r="G197" s="51" t="s">
        <v>154</v>
      </c>
      <c r="H197" s="67">
        <v>0</v>
      </c>
      <c r="I197" s="300"/>
      <c r="J197" s="312"/>
    </row>
    <row r="198" spans="1:10" x14ac:dyDescent="0.25">
      <c r="A198" s="303"/>
      <c r="B198" s="305"/>
      <c r="C198" s="305"/>
      <c r="D198" s="307"/>
      <c r="E198" s="285"/>
      <c r="F198" s="285"/>
      <c r="G198" s="7" t="s">
        <v>153</v>
      </c>
      <c r="H198" s="68" t="e">
        <f>NA()</f>
        <v>#N/A</v>
      </c>
      <c r="I198" s="300"/>
      <c r="J198" s="312"/>
    </row>
    <row r="199" spans="1:10" x14ac:dyDescent="0.25">
      <c r="A199" s="303"/>
      <c r="B199" s="305"/>
      <c r="C199" s="305"/>
      <c r="D199" s="307"/>
      <c r="E199" s="285"/>
      <c r="F199" s="285"/>
      <c r="G199" s="102" t="s">
        <v>40</v>
      </c>
      <c r="H199" s="68">
        <f>H169</f>
        <v>35</v>
      </c>
      <c r="I199" s="300"/>
      <c r="J199" s="312"/>
    </row>
    <row r="200" spans="1:10" x14ac:dyDescent="0.25">
      <c r="A200" s="303"/>
      <c r="B200" s="305"/>
      <c r="C200" s="305"/>
      <c r="D200" s="307"/>
      <c r="E200" s="285"/>
      <c r="F200" s="285"/>
      <c r="G200" s="102" t="s">
        <v>39</v>
      </c>
      <c r="H200" s="68">
        <f>H170</f>
        <v>45</v>
      </c>
      <c r="I200" s="300"/>
      <c r="J200" s="312"/>
    </row>
    <row r="201" spans="1:10" ht="15.75" thickBot="1" x14ac:dyDescent="0.3">
      <c r="A201" s="303"/>
      <c r="B201" s="305"/>
      <c r="C201" s="305"/>
      <c r="D201" s="308"/>
      <c r="E201" s="297"/>
      <c r="F201" s="297"/>
      <c r="G201" s="103" t="s">
        <v>41</v>
      </c>
      <c r="H201" s="68" t="e">
        <f>NA()</f>
        <v>#N/A</v>
      </c>
      <c r="I201" s="301"/>
      <c r="J201" s="312"/>
    </row>
    <row r="202" spans="1:10" x14ac:dyDescent="0.25">
      <c r="A202" s="303"/>
      <c r="B202" s="305"/>
      <c r="C202" s="305"/>
      <c r="D202" s="291" t="s">
        <v>209</v>
      </c>
      <c r="E202" s="298">
        <v>43040</v>
      </c>
      <c r="F202" s="298">
        <v>43069</v>
      </c>
      <c r="G202" s="11" t="s">
        <v>154</v>
      </c>
      <c r="H202" s="67">
        <v>0</v>
      </c>
      <c r="I202" s="299"/>
      <c r="J202" s="312"/>
    </row>
    <row r="203" spans="1:10" x14ac:dyDescent="0.25">
      <c r="A203" s="303"/>
      <c r="B203" s="305"/>
      <c r="C203" s="305"/>
      <c r="D203" s="306"/>
      <c r="E203" s="285"/>
      <c r="F203" s="285"/>
      <c r="G203" s="7" t="s">
        <v>153</v>
      </c>
      <c r="H203" s="68" t="e">
        <f>NA()</f>
        <v>#N/A</v>
      </c>
      <c r="I203" s="300"/>
      <c r="J203" s="312"/>
    </row>
    <row r="204" spans="1:10" x14ac:dyDescent="0.25">
      <c r="A204" s="303"/>
      <c r="B204" s="305"/>
      <c r="C204" s="305"/>
      <c r="D204" s="307"/>
      <c r="E204" s="285"/>
      <c r="F204" s="285"/>
      <c r="G204" s="102" t="s">
        <v>40</v>
      </c>
      <c r="H204" s="68">
        <v>49</v>
      </c>
      <c r="I204" s="300"/>
      <c r="J204" s="312"/>
    </row>
    <row r="205" spans="1:10" x14ac:dyDescent="0.25">
      <c r="A205" s="303"/>
      <c r="B205" s="305"/>
      <c r="C205" s="305"/>
      <c r="D205" s="307"/>
      <c r="E205" s="285"/>
      <c r="F205" s="285"/>
      <c r="G205" s="102" t="s">
        <v>39</v>
      </c>
      <c r="H205" s="68">
        <v>59</v>
      </c>
      <c r="I205" s="300"/>
      <c r="J205" s="312"/>
    </row>
    <row r="206" spans="1:10" ht="15.75" thickBot="1" x14ac:dyDescent="0.3">
      <c r="A206" s="303"/>
      <c r="B206" s="305"/>
      <c r="C206" s="305"/>
      <c r="D206" s="307"/>
      <c r="E206" s="296"/>
      <c r="F206" s="296"/>
      <c r="G206" s="103" t="s">
        <v>41</v>
      </c>
      <c r="H206" s="88" t="e">
        <f>NA()</f>
        <v>#N/A</v>
      </c>
      <c r="I206" s="300"/>
      <c r="J206" s="312"/>
    </row>
    <row r="207" spans="1:10" x14ac:dyDescent="0.25">
      <c r="A207" s="303"/>
      <c r="B207" s="305"/>
      <c r="C207" s="305"/>
      <c r="D207" s="307"/>
      <c r="E207" s="295">
        <f>F202+1</f>
        <v>43070</v>
      </c>
      <c r="F207" s="295">
        <v>43090</v>
      </c>
      <c r="G207" s="51" t="s">
        <v>154</v>
      </c>
      <c r="H207" s="67">
        <v>0</v>
      </c>
      <c r="I207" s="300"/>
      <c r="J207" s="312"/>
    </row>
    <row r="208" spans="1:10" x14ac:dyDescent="0.25">
      <c r="A208" s="303"/>
      <c r="B208" s="305"/>
      <c r="C208" s="305"/>
      <c r="D208" s="307"/>
      <c r="E208" s="285"/>
      <c r="F208" s="285"/>
      <c r="G208" s="7" t="s">
        <v>153</v>
      </c>
      <c r="H208" s="68" t="e">
        <f>NA()</f>
        <v>#N/A</v>
      </c>
      <c r="I208" s="300"/>
      <c r="J208" s="312"/>
    </row>
    <row r="209" spans="1:10" x14ac:dyDescent="0.25">
      <c r="A209" s="303"/>
      <c r="B209" s="305"/>
      <c r="C209" s="305"/>
      <c r="D209" s="307"/>
      <c r="E209" s="285"/>
      <c r="F209" s="285"/>
      <c r="G209" s="102" t="s">
        <v>40</v>
      </c>
      <c r="H209" s="68">
        <v>39</v>
      </c>
      <c r="I209" s="300"/>
      <c r="J209" s="312"/>
    </row>
    <row r="210" spans="1:10" x14ac:dyDescent="0.25">
      <c r="A210" s="303"/>
      <c r="B210" s="305"/>
      <c r="C210" s="305"/>
      <c r="D210" s="307"/>
      <c r="E210" s="285"/>
      <c r="F210" s="285"/>
      <c r="G210" s="102" t="s">
        <v>39</v>
      </c>
      <c r="H210" s="68">
        <v>49</v>
      </c>
      <c r="I210" s="300"/>
      <c r="J210" s="312"/>
    </row>
    <row r="211" spans="1:10" ht="15.75" thickBot="1" x14ac:dyDescent="0.3">
      <c r="A211" s="303"/>
      <c r="B211" s="305"/>
      <c r="C211" s="305"/>
      <c r="D211" s="307"/>
      <c r="E211" s="296"/>
      <c r="F211" s="296"/>
      <c r="G211" s="103" t="s">
        <v>41</v>
      </c>
      <c r="H211" s="107" t="e">
        <f>NA()</f>
        <v>#N/A</v>
      </c>
      <c r="I211" s="300"/>
      <c r="J211" s="312"/>
    </row>
    <row r="212" spans="1:10" x14ac:dyDescent="0.25">
      <c r="A212" s="303"/>
      <c r="B212" s="305"/>
      <c r="C212" s="305"/>
      <c r="D212" s="293"/>
      <c r="E212" s="295">
        <f>F207+1</f>
        <v>43091</v>
      </c>
      <c r="F212" s="295">
        <v>43092</v>
      </c>
      <c r="G212" s="51" t="s">
        <v>154</v>
      </c>
      <c r="H212" s="67">
        <v>0</v>
      </c>
      <c r="I212" s="300"/>
      <c r="J212" s="312"/>
    </row>
    <row r="213" spans="1:10" x14ac:dyDescent="0.25">
      <c r="A213" s="303"/>
      <c r="B213" s="305"/>
      <c r="C213" s="305"/>
      <c r="D213" s="293"/>
      <c r="E213" s="285"/>
      <c r="F213" s="285"/>
      <c r="G213" s="7" t="s">
        <v>153</v>
      </c>
      <c r="H213" s="68" t="e">
        <f>NA()</f>
        <v>#N/A</v>
      </c>
      <c r="I213" s="300"/>
      <c r="J213" s="312"/>
    </row>
    <row r="214" spans="1:10" x14ac:dyDescent="0.25">
      <c r="A214" s="303"/>
      <c r="B214" s="305"/>
      <c r="C214" s="305"/>
      <c r="D214" s="293"/>
      <c r="E214" s="285"/>
      <c r="F214" s="285"/>
      <c r="G214" s="102" t="s">
        <v>40</v>
      </c>
      <c r="H214" s="68">
        <f>H204</f>
        <v>49</v>
      </c>
      <c r="I214" s="300"/>
      <c r="J214" s="312"/>
    </row>
    <row r="215" spans="1:10" x14ac:dyDescent="0.25">
      <c r="A215" s="303"/>
      <c r="B215" s="305"/>
      <c r="C215" s="305"/>
      <c r="D215" s="293"/>
      <c r="E215" s="285"/>
      <c r="F215" s="285"/>
      <c r="G215" s="102" t="s">
        <v>39</v>
      </c>
      <c r="H215" s="68">
        <f>H205</f>
        <v>59</v>
      </c>
      <c r="I215" s="300"/>
      <c r="J215" s="312"/>
    </row>
    <row r="216" spans="1:10" ht="15.75" thickBot="1" x14ac:dyDescent="0.3">
      <c r="A216" s="303"/>
      <c r="B216" s="305"/>
      <c r="C216" s="305"/>
      <c r="D216" s="293"/>
      <c r="E216" s="296"/>
      <c r="F216" s="296"/>
      <c r="G216" s="103" t="s">
        <v>41</v>
      </c>
      <c r="H216" s="68" t="e">
        <f>H206</f>
        <v>#N/A</v>
      </c>
      <c r="I216" s="300"/>
      <c r="J216" s="312"/>
    </row>
    <row r="217" spans="1:10" x14ac:dyDescent="0.25">
      <c r="A217" s="303"/>
      <c r="B217" s="305"/>
      <c r="C217" s="305"/>
      <c r="D217" s="293"/>
      <c r="E217" s="295">
        <f>F212+1</f>
        <v>43093</v>
      </c>
      <c r="F217" s="295">
        <v>43094</v>
      </c>
      <c r="G217" s="51" t="s">
        <v>154</v>
      </c>
      <c r="H217" s="67">
        <v>0</v>
      </c>
      <c r="I217" s="300"/>
      <c r="J217" s="312"/>
    </row>
    <row r="218" spans="1:10" x14ac:dyDescent="0.25">
      <c r="A218" s="303"/>
      <c r="B218" s="305"/>
      <c r="C218" s="305"/>
      <c r="D218" s="293"/>
      <c r="E218" s="285"/>
      <c r="F218" s="285"/>
      <c r="G218" s="7" t="s">
        <v>153</v>
      </c>
      <c r="H218" s="68" t="e">
        <f>NA()</f>
        <v>#N/A</v>
      </c>
      <c r="I218" s="300"/>
      <c r="J218" s="312"/>
    </row>
    <row r="219" spans="1:10" x14ac:dyDescent="0.25">
      <c r="A219" s="303"/>
      <c r="B219" s="305"/>
      <c r="C219" s="305"/>
      <c r="D219" s="293"/>
      <c r="E219" s="285"/>
      <c r="F219" s="285"/>
      <c r="G219" s="102" t="s">
        <v>40</v>
      </c>
      <c r="H219" s="68">
        <f>H214+15</f>
        <v>64</v>
      </c>
      <c r="I219" s="300"/>
      <c r="J219" s="312"/>
    </row>
    <row r="220" spans="1:10" x14ac:dyDescent="0.25">
      <c r="A220" s="303"/>
      <c r="B220" s="305"/>
      <c r="C220" s="305"/>
      <c r="D220" s="293"/>
      <c r="E220" s="285"/>
      <c r="F220" s="285"/>
      <c r="G220" s="102" t="s">
        <v>39</v>
      </c>
      <c r="H220" s="68">
        <f>H215+15</f>
        <v>74</v>
      </c>
      <c r="I220" s="300"/>
      <c r="J220" s="312"/>
    </row>
    <row r="221" spans="1:10" ht="15.75" thickBot="1" x14ac:dyDescent="0.3">
      <c r="A221" s="303"/>
      <c r="B221" s="305"/>
      <c r="C221" s="305"/>
      <c r="D221" s="293"/>
      <c r="E221" s="296"/>
      <c r="F221" s="296"/>
      <c r="G221" s="103" t="s">
        <v>41</v>
      </c>
      <c r="H221" s="68" t="e">
        <f>H216+15</f>
        <v>#N/A</v>
      </c>
      <c r="I221" s="300"/>
      <c r="J221" s="312"/>
    </row>
    <row r="222" spans="1:10" x14ac:dyDescent="0.25">
      <c r="A222" s="303"/>
      <c r="B222" s="305"/>
      <c r="C222" s="305"/>
      <c r="D222" s="293"/>
      <c r="E222" s="295">
        <f>F217+1</f>
        <v>43095</v>
      </c>
      <c r="F222" s="295">
        <v>43099</v>
      </c>
      <c r="G222" s="51" t="s">
        <v>154</v>
      </c>
      <c r="H222" s="67">
        <v>0</v>
      </c>
      <c r="I222" s="300"/>
      <c r="J222" s="312"/>
    </row>
    <row r="223" spans="1:10" x14ac:dyDescent="0.25">
      <c r="A223" s="303"/>
      <c r="B223" s="305"/>
      <c r="C223" s="305"/>
      <c r="D223" s="293"/>
      <c r="E223" s="285"/>
      <c r="F223" s="285"/>
      <c r="G223" s="7" t="s">
        <v>153</v>
      </c>
      <c r="H223" s="68" t="e">
        <f>NA()</f>
        <v>#N/A</v>
      </c>
      <c r="I223" s="300"/>
      <c r="J223" s="312"/>
    </row>
    <row r="224" spans="1:10" x14ac:dyDescent="0.25">
      <c r="A224" s="303"/>
      <c r="B224" s="305"/>
      <c r="C224" s="305"/>
      <c r="D224" s="293"/>
      <c r="E224" s="285"/>
      <c r="F224" s="285"/>
      <c r="G224" s="102" t="s">
        <v>40</v>
      </c>
      <c r="H224" s="68">
        <f>H214</f>
        <v>49</v>
      </c>
      <c r="I224" s="300"/>
      <c r="J224" s="312"/>
    </row>
    <row r="225" spans="1:10" x14ac:dyDescent="0.25">
      <c r="A225" s="303"/>
      <c r="B225" s="305"/>
      <c r="C225" s="305"/>
      <c r="D225" s="293"/>
      <c r="E225" s="285"/>
      <c r="F225" s="285"/>
      <c r="G225" s="102" t="s">
        <v>39</v>
      </c>
      <c r="H225" s="68">
        <f>H215</f>
        <v>59</v>
      </c>
      <c r="I225" s="300"/>
      <c r="J225" s="312"/>
    </row>
    <row r="226" spans="1:10" ht="15.75" thickBot="1" x14ac:dyDescent="0.3">
      <c r="A226" s="303"/>
      <c r="B226" s="305"/>
      <c r="C226" s="305"/>
      <c r="D226" s="293"/>
      <c r="E226" s="296"/>
      <c r="F226" s="296"/>
      <c r="G226" s="103" t="s">
        <v>41</v>
      </c>
      <c r="H226" s="68" t="e">
        <f>H216</f>
        <v>#N/A</v>
      </c>
      <c r="I226" s="300"/>
      <c r="J226" s="312"/>
    </row>
    <row r="227" spans="1:10" x14ac:dyDescent="0.25">
      <c r="A227" s="303"/>
      <c r="B227" s="305"/>
      <c r="C227" s="305"/>
      <c r="D227" s="293"/>
      <c r="E227" s="295">
        <f>F222+1</f>
        <v>43100</v>
      </c>
      <c r="F227" s="295">
        <v>43100</v>
      </c>
      <c r="G227" s="51" t="s">
        <v>154</v>
      </c>
      <c r="H227" s="67">
        <v>0</v>
      </c>
      <c r="I227" s="300"/>
      <c r="J227" s="312"/>
    </row>
    <row r="228" spans="1:10" x14ac:dyDescent="0.25">
      <c r="A228" s="303"/>
      <c r="B228" s="305"/>
      <c r="C228" s="305"/>
      <c r="D228" s="293"/>
      <c r="E228" s="285"/>
      <c r="F228" s="285"/>
      <c r="G228" s="7" t="s">
        <v>153</v>
      </c>
      <c r="H228" s="68" t="e">
        <f>NA()</f>
        <v>#N/A</v>
      </c>
      <c r="I228" s="300"/>
      <c r="J228" s="312"/>
    </row>
    <row r="229" spans="1:10" x14ac:dyDescent="0.25">
      <c r="A229" s="303"/>
      <c r="B229" s="305"/>
      <c r="C229" s="305"/>
      <c r="D229" s="293"/>
      <c r="E229" s="285"/>
      <c r="F229" s="285"/>
      <c r="G229" s="102" t="s">
        <v>40</v>
      </c>
      <c r="H229" s="68">
        <f>H224+15</f>
        <v>64</v>
      </c>
      <c r="I229" s="300"/>
      <c r="J229" s="312"/>
    </row>
    <row r="230" spans="1:10" x14ac:dyDescent="0.25">
      <c r="A230" s="303"/>
      <c r="B230" s="305"/>
      <c r="C230" s="305"/>
      <c r="D230" s="293"/>
      <c r="E230" s="285"/>
      <c r="F230" s="285"/>
      <c r="G230" s="102" t="s">
        <v>39</v>
      </c>
      <c r="H230" s="68">
        <f>H225+15</f>
        <v>74</v>
      </c>
      <c r="I230" s="300"/>
      <c r="J230" s="312"/>
    </row>
    <row r="231" spans="1:10" ht="15.75" thickBot="1" x14ac:dyDescent="0.3">
      <c r="A231" s="303"/>
      <c r="B231" s="305"/>
      <c r="C231" s="305"/>
      <c r="D231" s="293"/>
      <c r="E231" s="296"/>
      <c r="F231" s="296"/>
      <c r="G231" s="103" t="s">
        <v>41</v>
      </c>
      <c r="H231" s="68" t="e">
        <f>H226+15</f>
        <v>#N/A</v>
      </c>
      <c r="I231" s="300"/>
      <c r="J231" s="312"/>
    </row>
    <row r="232" spans="1:10" x14ac:dyDescent="0.25">
      <c r="A232" s="303"/>
      <c r="B232" s="305"/>
      <c r="C232" s="305"/>
      <c r="D232" s="293"/>
      <c r="E232" s="295">
        <f>F227+1</f>
        <v>43101</v>
      </c>
      <c r="F232" s="295">
        <v>43174</v>
      </c>
      <c r="G232" s="51" t="s">
        <v>154</v>
      </c>
      <c r="H232" s="67">
        <v>0</v>
      </c>
      <c r="I232" s="300"/>
      <c r="J232" s="312"/>
    </row>
    <row r="233" spans="1:10" x14ac:dyDescent="0.25">
      <c r="A233" s="303"/>
      <c r="B233" s="305"/>
      <c r="C233" s="305"/>
      <c r="D233" s="293"/>
      <c r="E233" s="285"/>
      <c r="F233" s="285"/>
      <c r="G233" s="7" t="s">
        <v>153</v>
      </c>
      <c r="H233" s="68" t="e">
        <f>NA()</f>
        <v>#N/A</v>
      </c>
      <c r="I233" s="300"/>
      <c r="J233" s="312"/>
    </row>
    <row r="234" spans="1:10" x14ac:dyDescent="0.25">
      <c r="A234" s="303"/>
      <c r="B234" s="305"/>
      <c r="C234" s="305"/>
      <c r="D234" s="293"/>
      <c r="E234" s="285"/>
      <c r="F234" s="285"/>
      <c r="G234" s="102" t="s">
        <v>40</v>
      </c>
      <c r="H234" s="68">
        <f>H224</f>
        <v>49</v>
      </c>
      <c r="I234" s="300"/>
      <c r="J234" s="312"/>
    </row>
    <row r="235" spans="1:10" x14ac:dyDescent="0.25">
      <c r="A235" s="303"/>
      <c r="B235" s="305"/>
      <c r="C235" s="305"/>
      <c r="D235" s="293"/>
      <c r="E235" s="285"/>
      <c r="F235" s="285"/>
      <c r="G235" s="102" t="s">
        <v>39</v>
      </c>
      <c r="H235" s="68">
        <f>H225</f>
        <v>59</v>
      </c>
      <c r="I235" s="300"/>
      <c r="J235" s="312"/>
    </row>
    <row r="236" spans="1:10" ht="15.75" thickBot="1" x14ac:dyDescent="0.3">
      <c r="A236" s="303"/>
      <c r="B236" s="305"/>
      <c r="C236" s="305"/>
      <c r="D236" s="293"/>
      <c r="E236" s="296"/>
      <c r="F236" s="296"/>
      <c r="G236" s="103" t="s">
        <v>41</v>
      </c>
      <c r="H236" s="68" t="e">
        <f>H226</f>
        <v>#N/A</v>
      </c>
      <c r="I236" s="300"/>
      <c r="J236" s="312"/>
    </row>
    <row r="237" spans="1:10" x14ac:dyDescent="0.25">
      <c r="A237" s="303"/>
      <c r="B237" s="305"/>
      <c r="C237" s="305"/>
      <c r="D237" s="307"/>
      <c r="E237" s="295">
        <f>F232+1</f>
        <v>43175</v>
      </c>
      <c r="F237" s="295">
        <v>43220</v>
      </c>
      <c r="G237" s="51" t="s">
        <v>154</v>
      </c>
      <c r="H237" s="67">
        <v>0</v>
      </c>
      <c r="I237" s="300"/>
      <c r="J237" s="312"/>
    </row>
    <row r="238" spans="1:10" x14ac:dyDescent="0.25">
      <c r="A238" s="303"/>
      <c r="B238" s="305"/>
      <c r="C238" s="305"/>
      <c r="D238" s="307"/>
      <c r="E238" s="285"/>
      <c r="F238" s="285"/>
      <c r="G238" s="7" t="s">
        <v>153</v>
      </c>
      <c r="H238" s="68" t="e">
        <f>NA()</f>
        <v>#N/A</v>
      </c>
      <c r="I238" s="300"/>
      <c r="J238" s="312"/>
    </row>
    <row r="239" spans="1:10" x14ac:dyDescent="0.25">
      <c r="A239" s="303"/>
      <c r="B239" s="305"/>
      <c r="C239" s="305"/>
      <c r="D239" s="307"/>
      <c r="E239" s="285"/>
      <c r="F239" s="285"/>
      <c r="G239" s="102" t="s">
        <v>40</v>
      </c>
      <c r="H239" s="68">
        <f>H209</f>
        <v>39</v>
      </c>
      <c r="I239" s="300"/>
      <c r="J239" s="312"/>
    </row>
    <row r="240" spans="1:10" x14ac:dyDescent="0.25">
      <c r="A240" s="303"/>
      <c r="B240" s="305"/>
      <c r="C240" s="305"/>
      <c r="D240" s="307"/>
      <c r="E240" s="285"/>
      <c r="F240" s="285"/>
      <c r="G240" s="102" t="s">
        <v>39</v>
      </c>
      <c r="H240" s="68">
        <f>H210</f>
        <v>49</v>
      </c>
      <c r="I240" s="300"/>
      <c r="J240" s="312"/>
    </row>
    <row r="241" spans="1:10" ht="15.75" thickBot="1" x14ac:dyDescent="0.3">
      <c r="A241" s="303"/>
      <c r="B241" s="305"/>
      <c r="C241" s="305"/>
      <c r="D241" s="308"/>
      <c r="E241" s="297"/>
      <c r="F241" s="297"/>
      <c r="G241" s="103" t="s">
        <v>41</v>
      </c>
      <c r="H241" s="68" t="e">
        <f>NA()</f>
        <v>#N/A</v>
      </c>
      <c r="I241" s="301"/>
      <c r="J241" s="312"/>
    </row>
    <row r="242" spans="1:10" x14ac:dyDescent="0.25">
      <c r="A242" s="303"/>
      <c r="B242" s="305"/>
      <c r="C242" s="305"/>
      <c r="D242" s="291" t="s">
        <v>175</v>
      </c>
      <c r="E242" s="298">
        <v>43040</v>
      </c>
      <c r="F242" s="298">
        <v>43069</v>
      </c>
      <c r="G242" s="11" t="s">
        <v>154</v>
      </c>
      <c r="H242" s="67">
        <v>0</v>
      </c>
      <c r="I242" s="299"/>
      <c r="J242" s="312"/>
    </row>
    <row r="243" spans="1:10" x14ac:dyDescent="0.25">
      <c r="A243" s="303"/>
      <c r="B243" s="305"/>
      <c r="C243" s="305"/>
      <c r="D243" s="306"/>
      <c r="E243" s="285"/>
      <c r="F243" s="285"/>
      <c r="G243" s="7" t="s">
        <v>153</v>
      </c>
      <c r="H243" s="68" t="e">
        <f>NA()</f>
        <v>#N/A</v>
      </c>
      <c r="I243" s="300"/>
      <c r="J243" s="312"/>
    </row>
    <row r="244" spans="1:10" x14ac:dyDescent="0.25">
      <c r="A244" s="303"/>
      <c r="B244" s="305"/>
      <c r="C244" s="305"/>
      <c r="D244" s="307"/>
      <c r="E244" s="285"/>
      <c r="F244" s="285"/>
      <c r="G244" s="102" t="s">
        <v>40</v>
      </c>
      <c r="H244" s="68">
        <v>53</v>
      </c>
      <c r="I244" s="300"/>
      <c r="J244" s="312"/>
    </row>
    <row r="245" spans="1:10" x14ac:dyDescent="0.25">
      <c r="A245" s="303"/>
      <c r="B245" s="305"/>
      <c r="C245" s="305"/>
      <c r="D245" s="307"/>
      <c r="E245" s="285"/>
      <c r="F245" s="285"/>
      <c r="G245" s="102" t="s">
        <v>39</v>
      </c>
      <c r="H245" s="68">
        <v>65</v>
      </c>
      <c r="I245" s="300"/>
      <c r="J245" s="312"/>
    </row>
    <row r="246" spans="1:10" ht="15.75" thickBot="1" x14ac:dyDescent="0.3">
      <c r="A246" s="303"/>
      <c r="B246" s="305"/>
      <c r="C246" s="305"/>
      <c r="D246" s="307"/>
      <c r="E246" s="296"/>
      <c r="F246" s="296"/>
      <c r="G246" s="103" t="s">
        <v>41</v>
      </c>
      <c r="H246" s="88">
        <f>151/3</f>
        <v>50.333333333333336</v>
      </c>
      <c r="I246" s="300"/>
      <c r="J246" s="312"/>
    </row>
    <row r="247" spans="1:10" x14ac:dyDescent="0.25">
      <c r="A247" s="303"/>
      <c r="B247" s="305"/>
      <c r="C247" s="305"/>
      <c r="D247" s="307"/>
      <c r="E247" s="295">
        <f>F242+1</f>
        <v>43070</v>
      </c>
      <c r="F247" s="295">
        <v>43090</v>
      </c>
      <c r="G247" s="51" t="s">
        <v>154</v>
      </c>
      <c r="H247" s="67">
        <v>0</v>
      </c>
      <c r="I247" s="300"/>
      <c r="J247" s="312"/>
    </row>
    <row r="248" spans="1:10" x14ac:dyDescent="0.25">
      <c r="A248" s="303"/>
      <c r="B248" s="305"/>
      <c r="C248" s="305"/>
      <c r="D248" s="307"/>
      <c r="E248" s="285"/>
      <c r="F248" s="285"/>
      <c r="G248" s="7" t="s">
        <v>153</v>
      </c>
      <c r="H248" s="68" t="e">
        <f>NA()</f>
        <v>#N/A</v>
      </c>
      <c r="I248" s="300"/>
      <c r="J248" s="312"/>
    </row>
    <row r="249" spans="1:10" x14ac:dyDescent="0.25">
      <c r="A249" s="303"/>
      <c r="B249" s="305"/>
      <c r="C249" s="305"/>
      <c r="D249" s="307"/>
      <c r="E249" s="285"/>
      <c r="F249" s="285"/>
      <c r="G249" s="102" t="s">
        <v>40</v>
      </c>
      <c r="H249" s="68">
        <v>43</v>
      </c>
      <c r="I249" s="300"/>
      <c r="J249" s="312"/>
    </row>
    <row r="250" spans="1:10" x14ac:dyDescent="0.25">
      <c r="A250" s="303"/>
      <c r="B250" s="305"/>
      <c r="C250" s="305"/>
      <c r="D250" s="307"/>
      <c r="E250" s="285"/>
      <c r="F250" s="285"/>
      <c r="G250" s="102" t="s">
        <v>39</v>
      </c>
      <c r="H250" s="68">
        <v>55</v>
      </c>
      <c r="I250" s="300"/>
      <c r="J250" s="312"/>
    </row>
    <row r="251" spans="1:10" ht="15.75" thickBot="1" x14ac:dyDescent="0.3">
      <c r="A251" s="303"/>
      <c r="B251" s="305"/>
      <c r="C251" s="305"/>
      <c r="D251" s="307"/>
      <c r="E251" s="296"/>
      <c r="F251" s="296"/>
      <c r="G251" s="103" t="s">
        <v>41</v>
      </c>
      <c r="H251" s="107">
        <f>123/3</f>
        <v>41</v>
      </c>
      <c r="I251" s="300"/>
      <c r="J251" s="312"/>
    </row>
    <row r="252" spans="1:10" x14ac:dyDescent="0.25">
      <c r="A252" s="303"/>
      <c r="B252" s="305"/>
      <c r="C252" s="305"/>
      <c r="D252" s="293"/>
      <c r="E252" s="295">
        <f>F247+1</f>
        <v>43091</v>
      </c>
      <c r="F252" s="295">
        <v>43092</v>
      </c>
      <c r="G252" s="51" t="s">
        <v>154</v>
      </c>
      <c r="H252" s="67">
        <v>0</v>
      </c>
      <c r="I252" s="300"/>
      <c r="J252" s="312"/>
    </row>
    <row r="253" spans="1:10" x14ac:dyDescent="0.25">
      <c r="A253" s="303"/>
      <c r="B253" s="305"/>
      <c r="C253" s="305"/>
      <c r="D253" s="293"/>
      <c r="E253" s="285"/>
      <c r="F253" s="285"/>
      <c r="G253" s="7" t="s">
        <v>153</v>
      </c>
      <c r="H253" s="68" t="e">
        <f>NA()</f>
        <v>#N/A</v>
      </c>
      <c r="I253" s="300"/>
      <c r="J253" s="312"/>
    </row>
    <row r="254" spans="1:10" x14ac:dyDescent="0.25">
      <c r="A254" s="303"/>
      <c r="B254" s="305"/>
      <c r="C254" s="305"/>
      <c r="D254" s="293"/>
      <c r="E254" s="285"/>
      <c r="F254" s="285"/>
      <c r="G254" s="102" t="s">
        <v>40</v>
      </c>
      <c r="H254" s="68">
        <f>H244</f>
        <v>53</v>
      </c>
      <c r="I254" s="300"/>
      <c r="J254" s="312"/>
    </row>
    <row r="255" spans="1:10" x14ac:dyDescent="0.25">
      <c r="A255" s="303"/>
      <c r="B255" s="305"/>
      <c r="C255" s="305"/>
      <c r="D255" s="293"/>
      <c r="E255" s="285"/>
      <c r="F255" s="285"/>
      <c r="G255" s="102" t="s">
        <v>39</v>
      </c>
      <c r="H255" s="68">
        <f>H245</f>
        <v>65</v>
      </c>
      <c r="I255" s="300"/>
      <c r="J255" s="312"/>
    </row>
    <row r="256" spans="1:10" ht="15.75" thickBot="1" x14ac:dyDescent="0.3">
      <c r="A256" s="303"/>
      <c r="B256" s="305"/>
      <c r="C256" s="305"/>
      <c r="D256" s="293"/>
      <c r="E256" s="296"/>
      <c r="F256" s="296"/>
      <c r="G256" s="103" t="s">
        <v>41</v>
      </c>
      <c r="H256" s="68">
        <f>H246</f>
        <v>50.333333333333336</v>
      </c>
      <c r="I256" s="300"/>
      <c r="J256" s="312"/>
    </row>
    <row r="257" spans="1:10" x14ac:dyDescent="0.25">
      <c r="A257" s="303"/>
      <c r="B257" s="305"/>
      <c r="C257" s="305"/>
      <c r="D257" s="293"/>
      <c r="E257" s="295">
        <f>F252+1</f>
        <v>43093</v>
      </c>
      <c r="F257" s="295">
        <v>43094</v>
      </c>
      <c r="G257" s="51" t="s">
        <v>154</v>
      </c>
      <c r="H257" s="67">
        <v>0</v>
      </c>
      <c r="I257" s="300"/>
      <c r="J257" s="312"/>
    </row>
    <row r="258" spans="1:10" x14ac:dyDescent="0.25">
      <c r="A258" s="303"/>
      <c r="B258" s="305"/>
      <c r="C258" s="305"/>
      <c r="D258" s="293"/>
      <c r="E258" s="285"/>
      <c r="F258" s="285"/>
      <c r="G258" s="7" t="s">
        <v>153</v>
      </c>
      <c r="H258" s="68" t="e">
        <f>NA()</f>
        <v>#N/A</v>
      </c>
      <c r="I258" s="300"/>
      <c r="J258" s="312"/>
    </row>
    <row r="259" spans="1:10" x14ac:dyDescent="0.25">
      <c r="A259" s="303"/>
      <c r="B259" s="305"/>
      <c r="C259" s="305"/>
      <c r="D259" s="293"/>
      <c r="E259" s="285"/>
      <c r="F259" s="285"/>
      <c r="G259" s="102" t="s">
        <v>40</v>
      </c>
      <c r="H259" s="68">
        <f>H254+15</f>
        <v>68</v>
      </c>
      <c r="I259" s="300"/>
      <c r="J259" s="312"/>
    </row>
    <row r="260" spans="1:10" x14ac:dyDescent="0.25">
      <c r="A260" s="303"/>
      <c r="B260" s="305"/>
      <c r="C260" s="305"/>
      <c r="D260" s="293"/>
      <c r="E260" s="285"/>
      <c r="F260" s="285"/>
      <c r="G260" s="102" t="s">
        <v>39</v>
      </c>
      <c r="H260" s="68">
        <f>H255+15</f>
        <v>80</v>
      </c>
      <c r="I260" s="300"/>
      <c r="J260" s="312"/>
    </row>
    <row r="261" spans="1:10" ht="15.75" thickBot="1" x14ac:dyDescent="0.3">
      <c r="A261" s="303"/>
      <c r="B261" s="305"/>
      <c r="C261" s="305"/>
      <c r="D261" s="293"/>
      <c r="E261" s="296"/>
      <c r="F261" s="296"/>
      <c r="G261" s="103" t="s">
        <v>41</v>
      </c>
      <c r="H261" s="68">
        <f>H256+15</f>
        <v>65.333333333333343</v>
      </c>
      <c r="I261" s="300"/>
      <c r="J261" s="312"/>
    </row>
    <row r="262" spans="1:10" x14ac:dyDescent="0.25">
      <c r="A262" s="303"/>
      <c r="B262" s="305"/>
      <c r="C262" s="305"/>
      <c r="D262" s="293"/>
      <c r="E262" s="295">
        <f>F257+1</f>
        <v>43095</v>
      </c>
      <c r="F262" s="295">
        <v>43099</v>
      </c>
      <c r="G262" s="51" t="s">
        <v>154</v>
      </c>
      <c r="H262" s="67">
        <v>0</v>
      </c>
      <c r="I262" s="300"/>
      <c r="J262" s="312"/>
    </row>
    <row r="263" spans="1:10" x14ac:dyDescent="0.25">
      <c r="A263" s="303"/>
      <c r="B263" s="305"/>
      <c r="C263" s="305"/>
      <c r="D263" s="293"/>
      <c r="E263" s="285"/>
      <c r="F263" s="285"/>
      <c r="G263" s="7" t="s">
        <v>153</v>
      </c>
      <c r="H263" s="68" t="e">
        <f>NA()</f>
        <v>#N/A</v>
      </c>
      <c r="I263" s="300"/>
      <c r="J263" s="312"/>
    </row>
    <row r="264" spans="1:10" x14ac:dyDescent="0.25">
      <c r="A264" s="303"/>
      <c r="B264" s="305"/>
      <c r="C264" s="305"/>
      <c r="D264" s="293"/>
      <c r="E264" s="285"/>
      <c r="F264" s="285"/>
      <c r="G264" s="102" t="s">
        <v>40</v>
      </c>
      <c r="H264" s="68">
        <f>H254</f>
        <v>53</v>
      </c>
      <c r="I264" s="300"/>
      <c r="J264" s="312"/>
    </row>
    <row r="265" spans="1:10" x14ac:dyDescent="0.25">
      <c r="A265" s="303"/>
      <c r="B265" s="305"/>
      <c r="C265" s="305"/>
      <c r="D265" s="293"/>
      <c r="E265" s="285"/>
      <c r="F265" s="285"/>
      <c r="G265" s="102" t="s">
        <v>39</v>
      </c>
      <c r="H265" s="68">
        <f>H255</f>
        <v>65</v>
      </c>
      <c r="I265" s="300"/>
      <c r="J265" s="312"/>
    </row>
    <row r="266" spans="1:10" ht="15.75" thickBot="1" x14ac:dyDescent="0.3">
      <c r="A266" s="303"/>
      <c r="B266" s="305"/>
      <c r="C266" s="305"/>
      <c r="D266" s="293"/>
      <c r="E266" s="296"/>
      <c r="F266" s="296"/>
      <c r="G266" s="103" t="s">
        <v>41</v>
      </c>
      <c r="H266" s="68">
        <f>H256</f>
        <v>50.333333333333336</v>
      </c>
      <c r="I266" s="300"/>
      <c r="J266" s="312"/>
    </row>
    <row r="267" spans="1:10" x14ac:dyDescent="0.25">
      <c r="A267" s="303"/>
      <c r="B267" s="305"/>
      <c r="C267" s="305"/>
      <c r="D267" s="293"/>
      <c r="E267" s="295">
        <f>F262+1</f>
        <v>43100</v>
      </c>
      <c r="F267" s="295">
        <v>43100</v>
      </c>
      <c r="G267" s="51" t="s">
        <v>154</v>
      </c>
      <c r="H267" s="67">
        <v>0</v>
      </c>
      <c r="I267" s="300"/>
      <c r="J267" s="312"/>
    </row>
    <row r="268" spans="1:10" x14ac:dyDescent="0.25">
      <c r="A268" s="303"/>
      <c r="B268" s="305"/>
      <c r="C268" s="305"/>
      <c r="D268" s="293"/>
      <c r="E268" s="285"/>
      <c r="F268" s="285"/>
      <c r="G268" s="7" t="s">
        <v>153</v>
      </c>
      <c r="H268" s="68" t="e">
        <f>NA()</f>
        <v>#N/A</v>
      </c>
      <c r="I268" s="300"/>
      <c r="J268" s="312"/>
    </row>
    <row r="269" spans="1:10" x14ac:dyDescent="0.25">
      <c r="A269" s="303"/>
      <c r="B269" s="305"/>
      <c r="C269" s="305"/>
      <c r="D269" s="293"/>
      <c r="E269" s="285"/>
      <c r="F269" s="285"/>
      <c r="G269" s="102" t="s">
        <v>40</v>
      </c>
      <c r="H269" s="68">
        <f>H264+15</f>
        <v>68</v>
      </c>
      <c r="I269" s="300"/>
      <c r="J269" s="312"/>
    </row>
    <row r="270" spans="1:10" x14ac:dyDescent="0.25">
      <c r="A270" s="303"/>
      <c r="B270" s="305"/>
      <c r="C270" s="305"/>
      <c r="D270" s="293"/>
      <c r="E270" s="285"/>
      <c r="F270" s="285"/>
      <c r="G270" s="102" t="s">
        <v>39</v>
      </c>
      <c r="H270" s="68">
        <f>H265+15</f>
        <v>80</v>
      </c>
      <c r="I270" s="300"/>
      <c r="J270" s="312"/>
    </row>
    <row r="271" spans="1:10" ht="15.75" thickBot="1" x14ac:dyDescent="0.3">
      <c r="A271" s="303"/>
      <c r="B271" s="305"/>
      <c r="C271" s="305"/>
      <c r="D271" s="293"/>
      <c r="E271" s="296"/>
      <c r="F271" s="296"/>
      <c r="G271" s="103" t="s">
        <v>41</v>
      </c>
      <c r="H271" s="68">
        <f>H266+15</f>
        <v>65.333333333333343</v>
      </c>
      <c r="I271" s="300"/>
      <c r="J271" s="312"/>
    </row>
    <row r="272" spans="1:10" x14ac:dyDescent="0.25">
      <c r="A272" s="303"/>
      <c r="B272" s="305"/>
      <c r="C272" s="305"/>
      <c r="D272" s="293"/>
      <c r="E272" s="295">
        <f>F267+1</f>
        <v>43101</v>
      </c>
      <c r="F272" s="295">
        <v>43174</v>
      </c>
      <c r="G272" s="51" t="s">
        <v>154</v>
      </c>
      <c r="H272" s="67">
        <v>0</v>
      </c>
      <c r="I272" s="300"/>
      <c r="J272" s="312"/>
    </row>
    <row r="273" spans="1:10" x14ac:dyDescent="0.25">
      <c r="A273" s="303"/>
      <c r="B273" s="305"/>
      <c r="C273" s="305"/>
      <c r="D273" s="293"/>
      <c r="E273" s="285"/>
      <c r="F273" s="285"/>
      <c r="G273" s="7" t="s">
        <v>153</v>
      </c>
      <c r="H273" s="68" t="e">
        <f>NA()</f>
        <v>#N/A</v>
      </c>
      <c r="I273" s="300"/>
      <c r="J273" s="312"/>
    </row>
    <row r="274" spans="1:10" x14ac:dyDescent="0.25">
      <c r="A274" s="303"/>
      <c r="B274" s="305"/>
      <c r="C274" s="305"/>
      <c r="D274" s="293"/>
      <c r="E274" s="285"/>
      <c r="F274" s="285"/>
      <c r="G274" s="102" t="s">
        <v>40</v>
      </c>
      <c r="H274" s="68">
        <f>H264</f>
        <v>53</v>
      </c>
      <c r="I274" s="300"/>
      <c r="J274" s="312"/>
    </row>
    <row r="275" spans="1:10" x14ac:dyDescent="0.25">
      <c r="A275" s="303"/>
      <c r="B275" s="305"/>
      <c r="C275" s="305"/>
      <c r="D275" s="293"/>
      <c r="E275" s="285"/>
      <c r="F275" s="285"/>
      <c r="G275" s="102" t="s">
        <v>39</v>
      </c>
      <c r="H275" s="68">
        <f>H265</f>
        <v>65</v>
      </c>
      <c r="I275" s="300"/>
      <c r="J275" s="312"/>
    </row>
    <row r="276" spans="1:10" ht="15.75" thickBot="1" x14ac:dyDescent="0.3">
      <c r="A276" s="303"/>
      <c r="B276" s="305"/>
      <c r="C276" s="305"/>
      <c r="D276" s="293"/>
      <c r="E276" s="296"/>
      <c r="F276" s="296"/>
      <c r="G276" s="103" t="s">
        <v>41</v>
      </c>
      <c r="H276" s="68">
        <f>H266</f>
        <v>50.333333333333336</v>
      </c>
      <c r="I276" s="300"/>
      <c r="J276" s="312"/>
    </row>
    <row r="277" spans="1:10" x14ac:dyDescent="0.25">
      <c r="A277" s="303"/>
      <c r="B277" s="305"/>
      <c r="C277" s="305"/>
      <c r="D277" s="307"/>
      <c r="E277" s="295">
        <f>F272+1</f>
        <v>43175</v>
      </c>
      <c r="F277" s="295">
        <v>43220</v>
      </c>
      <c r="G277" s="51" t="s">
        <v>154</v>
      </c>
      <c r="H277" s="67">
        <v>0</v>
      </c>
      <c r="I277" s="300"/>
      <c r="J277" s="312"/>
    </row>
    <row r="278" spans="1:10" x14ac:dyDescent="0.25">
      <c r="A278" s="303"/>
      <c r="B278" s="305"/>
      <c r="C278" s="305"/>
      <c r="D278" s="307"/>
      <c r="E278" s="285"/>
      <c r="F278" s="285"/>
      <c r="G278" s="7" t="s">
        <v>153</v>
      </c>
      <c r="H278" s="68" t="e">
        <f>NA()</f>
        <v>#N/A</v>
      </c>
      <c r="I278" s="300"/>
      <c r="J278" s="312"/>
    </row>
    <row r="279" spans="1:10" x14ac:dyDescent="0.25">
      <c r="A279" s="303"/>
      <c r="B279" s="305"/>
      <c r="C279" s="305"/>
      <c r="D279" s="307"/>
      <c r="E279" s="285"/>
      <c r="F279" s="285"/>
      <c r="G279" s="102" t="s">
        <v>40</v>
      </c>
      <c r="H279" s="68">
        <f>H249</f>
        <v>43</v>
      </c>
      <c r="I279" s="300"/>
      <c r="J279" s="312"/>
    </row>
    <row r="280" spans="1:10" x14ac:dyDescent="0.25">
      <c r="A280" s="303"/>
      <c r="B280" s="305"/>
      <c r="C280" s="305"/>
      <c r="D280" s="307"/>
      <c r="E280" s="285"/>
      <c r="F280" s="285"/>
      <c r="G280" s="102" t="s">
        <v>39</v>
      </c>
      <c r="H280" s="68">
        <f>H250</f>
        <v>55</v>
      </c>
      <c r="I280" s="300"/>
      <c r="J280" s="312"/>
    </row>
    <row r="281" spans="1:10" ht="15.75" thickBot="1" x14ac:dyDescent="0.3">
      <c r="A281" s="303"/>
      <c r="B281" s="305"/>
      <c r="C281" s="305"/>
      <c r="D281" s="308"/>
      <c r="E281" s="297"/>
      <c r="F281" s="297"/>
      <c r="G281" s="103" t="s">
        <v>41</v>
      </c>
      <c r="H281" s="68">
        <f>123/3</f>
        <v>41</v>
      </c>
      <c r="I281" s="301"/>
      <c r="J281" s="312"/>
    </row>
    <row r="282" spans="1:10" ht="17.25" customHeight="1" thickBot="1" x14ac:dyDescent="0.3">
      <c r="A282" s="165" t="s">
        <v>75</v>
      </c>
      <c r="B282" s="166" t="e">
        <f>NA()</f>
        <v>#N/A</v>
      </c>
      <c r="C282" s="166"/>
      <c r="D282" s="166"/>
      <c r="E282" s="167"/>
      <c r="F282" s="167"/>
      <c r="G282" s="168"/>
      <c r="H282" s="159"/>
      <c r="I282"/>
      <c r="J282"/>
    </row>
    <row r="283" spans="1:10" x14ac:dyDescent="0.25">
      <c r="A283" s="398" t="s">
        <v>318</v>
      </c>
      <c r="B283" s="400" t="s">
        <v>37</v>
      </c>
      <c r="C283" s="400" t="s">
        <v>157</v>
      </c>
      <c r="D283" s="359" t="s">
        <v>38</v>
      </c>
      <c r="E283" s="294">
        <v>43040</v>
      </c>
      <c r="F283" s="294">
        <v>43090</v>
      </c>
      <c r="G283" s="160" t="s">
        <v>154</v>
      </c>
      <c r="H283" s="157" t="e">
        <v>#N/A</v>
      </c>
      <c r="I283" s="309"/>
      <c r="J283" s="396" t="s">
        <v>398</v>
      </c>
    </row>
    <row r="284" spans="1:10" x14ac:dyDescent="0.25">
      <c r="A284" s="303"/>
      <c r="B284" s="305"/>
      <c r="C284" s="305"/>
      <c r="D284" s="360"/>
      <c r="E284" s="285"/>
      <c r="F284" s="285"/>
      <c r="G284" s="7" t="s">
        <v>153</v>
      </c>
      <c r="H284" s="68" t="e">
        <v>#N/A</v>
      </c>
      <c r="I284" s="300"/>
      <c r="J284" s="312"/>
    </row>
    <row r="285" spans="1:10" x14ac:dyDescent="0.25">
      <c r="A285" s="303"/>
      <c r="B285" s="305"/>
      <c r="C285" s="305"/>
      <c r="D285" s="361"/>
      <c r="E285" s="285"/>
      <c r="F285" s="285"/>
      <c r="G285" s="266" t="s">
        <v>40</v>
      </c>
      <c r="H285" s="75">
        <v>125</v>
      </c>
      <c r="I285" s="300"/>
      <c r="J285" s="312"/>
    </row>
    <row r="286" spans="1:10" x14ac:dyDescent="0.25">
      <c r="A286" s="303"/>
      <c r="B286" s="305"/>
      <c r="C286" s="305"/>
      <c r="D286" s="361"/>
      <c r="E286" s="285"/>
      <c r="F286" s="285"/>
      <c r="G286" s="266" t="s">
        <v>39</v>
      </c>
      <c r="H286" s="75">
        <f>H285+45</f>
        <v>170</v>
      </c>
      <c r="I286" s="300"/>
      <c r="J286" s="312"/>
    </row>
    <row r="287" spans="1:10" ht="15.75" thickBot="1" x14ac:dyDescent="0.3">
      <c r="A287" s="303"/>
      <c r="B287" s="305"/>
      <c r="C287" s="305"/>
      <c r="D287" s="361"/>
      <c r="E287" s="350"/>
      <c r="F287" s="350"/>
      <c r="G287" s="267" t="s">
        <v>41</v>
      </c>
      <c r="H287" s="268" t="e">
        <v>#N/A</v>
      </c>
      <c r="I287" s="300"/>
      <c r="J287" s="312"/>
    </row>
    <row r="288" spans="1:10" x14ac:dyDescent="0.25">
      <c r="A288" s="303"/>
      <c r="B288" s="305"/>
      <c r="C288" s="305"/>
      <c r="D288" s="361"/>
      <c r="E288" s="284">
        <f>F283+1</f>
        <v>43091</v>
      </c>
      <c r="F288" s="284">
        <v>43102</v>
      </c>
      <c r="G288" s="162" t="s">
        <v>154</v>
      </c>
      <c r="H288" s="157" t="e">
        <v>#N/A</v>
      </c>
      <c r="I288" s="300"/>
      <c r="J288" s="312"/>
    </row>
    <row r="289" spans="1:10" x14ac:dyDescent="0.25">
      <c r="A289" s="303"/>
      <c r="B289" s="305"/>
      <c r="C289" s="305"/>
      <c r="D289" s="361"/>
      <c r="E289" s="285"/>
      <c r="F289" s="285"/>
      <c r="G289" s="7" t="s">
        <v>153</v>
      </c>
      <c r="H289" s="68" t="e">
        <v>#N/A</v>
      </c>
      <c r="I289" s="300"/>
      <c r="J289" s="312"/>
    </row>
    <row r="290" spans="1:10" x14ac:dyDescent="0.25">
      <c r="A290" s="303"/>
      <c r="B290" s="305"/>
      <c r="C290" s="305"/>
      <c r="D290" s="361"/>
      <c r="E290" s="285"/>
      <c r="F290" s="285"/>
      <c r="G290" s="266" t="s">
        <v>40</v>
      </c>
      <c r="H290" s="75">
        <v>195</v>
      </c>
      <c r="I290" s="300"/>
      <c r="J290" s="312"/>
    </row>
    <row r="291" spans="1:10" x14ac:dyDescent="0.25">
      <c r="A291" s="303"/>
      <c r="B291" s="305"/>
      <c r="C291" s="305"/>
      <c r="D291" s="361"/>
      <c r="E291" s="285"/>
      <c r="F291" s="285"/>
      <c r="G291" s="266" t="s">
        <v>39</v>
      </c>
      <c r="H291" s="75">
        <f t="shared" ref="H291" si="0">H290+45</f>
        <v>240</v>
      </c>
      <c r="I291" s="300"/>
      <c r="J291" s="312"/>
    </row>
    <row r="292" spans="1:10" ht="15.75" thickBot="1" x14ac:dyDescent="0.3">
      <c r="A292" s="303"/>
      <c r="B292" s="305"/>
      <c r="C292" s="305"/>
      <c r="D292" s="361"/>
      <c r="E292" s="350"/>
      <c r="F292" s="350"/>
      <c r="G292" s="267" t="s">
        <v>41</v>
      </c>
      <c r="H292" s="268" t="e">
        <v>#N/A</v>
      </c>
      <c r="I292" s="300"/>
      <c r="J292" s="312"/>
    </row>
    <row r="293" spans="1:10" x14ac:dyDescent="0.25">
      <c r="A293" s="303"/>
      <c r="B293" s="305"/>
      <c r="C293" s="305"/>
      <c r="D293" s="361"/>
      <c r="E293" s="284">
        <f>F288+1</f>
        <v>43103</v>
      </c>
      <c r="F293" s="284">
        <v>43190</v>
      </c>
      <c r="G293" s="162" t="s">
        <v>154</v>
      </c>
      <c r="H293" s="157" t="e">
        <v>#N/A</v>
      </c>
      <c r="I293" s="300"/>
      <c r="J293" s="312"/>
    </row>
    <row r="294" spans="1:10" x14ac:dyDescent="0.25">
      <c r="A294" s="303"/>
      <c r="B294" s="305"/>
      <c r="C294" s="305"/>
      <c r="D294" s="361"/>
      <c r="E294" s="285"/>
      <c r="F294" s="285"/>
      <c r="G294" s="7" t="s">
        <v>153</v>
      </c>
      <c r="H294" s="68" t="e">
        <v>#N/A</v>
      </c>
      <c r="I294" s="300"/>
      <c r="J294" s="312"/>
    </row>
    <row r="295" spans="1:10" x14ac:dyDescent="0.25">
      <c r="A295" s="303"/>
      <c r="B295" s="305"/>
      <c r="C295" s="305"/>
      <c r="D295" s="361"/>
      <c r="E295" s="285"/>
      <c r="F295" s="285"/>
      <c r="G295" s="266" t="s">
        <v>40</v>
      </c>
      <c r="H295" s="75">
        <v>165</v>
      </c>
      <c r="I295" s="300"/>
      <c r="J295" s="312"/>
    </row>
    <row r="296" spans="1:10" x14ac:dyDescent="0.25">
      <c r="A296" s="303"/>
      <c r="B296" s="305"/>
      <c r="C296" s="305"/>
      <c r="D296" s="361"/>
      <c r="E296" s="285"/>
      <c r="F296" s="285"/>
      <c r="G296" s="266" t="s">
        <v>39</v>
      </c>
      <c r="H296" s="75">
        <f t="shared" ref="H296" si="1">H295+45</f>
        <v>210</v>
      </c>
      <c r="I296" s="300"/>
      <c r="J296" s="312"/>
    </row>
    <row r="297" spans="1:10" ht="15.75" thickBot="1" x14ac:dyDescent="0.3">
      <c r="A297" s="303"/>
      <c r="B297" s="305"/>
      <c r="C297" s="305"/>
      <c r="D297" s="361"/>
      <c r="E297" s="350"/>
      <c r="F297" s="350"/>
      <c r="G297" s="267" t="s">
        <v>41</v>
      </c>
      <c r="H297" s="268" t="e">
        <v>#N/A</v>
      </c>
      <c r="I297" s="300"/>
      <c r="J297" s="312"/>
    </row>
    <row r="298" spans="1:10" x14ac:dyDescent="0.25">
      <c r="A298" s="303"/>
      <c r="B298" s="305"/>
      <c r="C298" s="305"/>
      <c r="D298" s="361"/>
      <c r="E298" s="284">
        <f>F293+1</f>
        <v>43191</v>
      </c>
      <c r="F298" s="284">
        <v>43220</v>
      </c>
      <c r="G298" s="162" t="s">
        <v>154</v>
      </c>
      <c r="H298" s="157" t="e">
        <v>#N/A</v>
      </c>
      <c r="I298" s="300"/>
      <c r="J298" s="312"/>
    </row>
    <row r="299" spans="1:10" x14ac:dyDescent="0.25">
      <c r="A299" s="303"/>
      <c r="B299" s="305"/>
      <c r="C299" s="305"/>
      <c r="D299" s="361"/>
      <c r="E299" s="285"/>
      <c r="F299" s="285"/>
      <c r="G299" s="7" t="s">
        <v>153</v>
      </c>
      <c r="H299" s="68" t="e">
        <v>#N/A</v>
      </c>
      <c r="I299" s="300"/>
      <c r="J299" s="312"/>
    </row>
    <row r="300" spans="1:10" x14ac:dyDescent="0.25">
      <c r="A300" s="303"/>
      <c r="B300" s="305"/>
      <c r="C300" s="305"/>
      <c r="D300" s="361"/>
      <c r="E300" s="285"/>
      <c r="F300" s="285"/>
      <c r="G300" s="266" t="s">
        <v>40</v>
      </c>
      <c r="H300" s="75">
        <v>150</v>
      </c>
      <c r="I300" s="300"/>
      <c r="J300" s="312"/>
    </row>
    <row r="301" spans="1:10" x14ac:dyDescent="0.25">
      <c r="A301" s="303"/>
      <c r="B301" s="305"/>
      <c r="C301" s="305"/>
      <c r="D301" s="361"/>
      <c r="E301" s="285"/>
      <c r="F301" s="285"/>
      <c r="G301" s="266" t="s">
        <v>39</v>
      </c>
      <c r="H301" s="75">
        <f t="shared" ref="H301" si="2">H300+45</f>
        <v>195</v>
      </c>
      <c r="I301" s="300"/>
      <c r="J301" s="312"/>
    </row>
    <row r="302" spans="1:10" ht="15.75" thickBot="1" x14ac:dyDescent="0.3">
      <c r="A302" s="303"/>
      <c r="B302" s="305"/>
      <c r="C302" s="305"/>
      <c r="D302" s="308"/>
      <c r="E302" s="287"/>
      <c r="F302" s="287"/>
      <c r="G302" s="267" t="s">
        <v>41</v>
      </c>
      <c r="H302" s="268" t="e">
        <v>#N/A</v>
      </c>
      <c r="I302" s="310"/>
      <c r="J302" s="312"/>
    </row>
    <row r="303" spans="1:10" x14ac:dyDescent="0.25">
      <c r="A303" s="303"/>
      <c r="B303" s="305"/>
      <c r="C303" s="305"/>
      <c r="D303" s="359" t="s">
        <v>20</v>
      </c>
      <c r="E303" s="294">
        <v>43040</v>
      </c>
      <c r="F303" s="294">
        <v>43090</v>
      </c>
      <c r="G303" s="160" t="s">
        <v>154</v>
      </c>
      <c r="H303" s="157" t="e">
        <v>#N/A</v>
      </c>
      <c r="I303" s="309"/>
      <c r="J303" s="312"/>
    </row>
    <row r="304" spans="1:10" x14ac:dyDescent="0.25">
      <c r="A304" s="303"/>
      <c r="B304" s="305"/>
      <c r="C304" s="305"/>
      <c r="D304" s="360"/>
      <c r="E304" s="285"/>
      <c r="F304" s="285"/>
      <c r="G304" s="7" t="s">
        <v>153</v>
      </c>
      <c r="H304" s="68" t="e">
        <v>#N/A</v>
      </c>
      <c r="I304" s="300"/>
      <c r="J304" s="312"/>
    </row>
    <row r="305" spans="1:10" x14ac:dyDescent="0.25">
      <c r="A305" s="303"/>
      <c r="B305" s="305"/>
      <c r="C305" s="305"/>
      <c r="D305" s="361"/>
      <c r="E305" s="285"/>
      <c r="F305" s="285"/>
      <c r="G305" s="266" t="s">
        <v>40</v>
      </c>
      <c r="H305" s="75">
        <v>130</v>
      </c>
      <c r="I305" s="300"/>
      <c r="J305" s="312"/>
    </row>
    <row r="306" spans="1:10" x14ac:dyDescent="0.25">
      <c r="A306" s="303"/>
      <c r="B306" s="305"/>
      <c r="C306" s="305"/>
      <c r="D306" s="361"/>
      <c r="E306" s="285"/>
      <c r="F306" s="285"/>
      <c r="G306" s="266" t="s">
        <v>39</v>
      </c>
      <c r="H306" s="75">
        <f>H305+45</f>
        <v>175</v>
      </c>
      <c r="I306" s="300"/>
      <c r="J306" s="312"/>
    </row>
    <row r="307" spans="1:10" ht="15.75" thickBot="1" x14ac:dyDescent="0.3">
      <c r="A307" s="303"/>
      <c r="B307" s="305"/>
      <c r="C307" s="305"/>
      <c r="D307" s="361"/>
      <c r="E307" s="350"/>
      <c r="F307" s="350"/>
      <c r="G307" s="267" t="s">
        <v>41</v>
      </c>
      <c r="H307" s="268">
        <f>H305*0.95</f>
        <v>123.5</v>
      </c>
      <c r="I307" s="300"/>
      <c r="J307" s="312"/>
    </row>
    <row r="308" spans="1:10" x14ac:dyDescent="0.25">
      <c r="A308" s="303"/>
      <c r="B308" s="305"/>
      <c r="C308" s="305"/>
      <c r="D308" s="361"/>
      <c r="E308" s="284">
        <f>F303+1</f>
        <v>43091</v>
      </c>
      <c r="F308" s="284">
        <v>43102</v>
      </c>
      <c r="G308" s="162" t="s">
        <v>154</v>
      </c>
      <c r="H308" s="157" t="e">
        <v>#N/A</v>
      </c>
      <c r="I308" s="300"/>
      <c r="J308" s="312"/>
    </row>
    <row r="309" spans="1:10" x14ac:dyDescent="0.25">
      <c r="A309" s="303"/>
      <c r="B309" s="305"/>
      <c r="C309" s="305"/>
      <c r="D309" s="361"/>
      <c r="E309" s="285"/>
      <c r="F309" s="285"/>
      <c r="G309" s="7" t="s">
        <v>153</v>
      </c>
      <c r="H309" s="68" t="e">
        <v>#N/A</v>
      </c>
      <c r="I309" s="300"/>
      <c r="J309" s="312"/>
    </row>
    <row r="310" spans="1:10" x14ac:dyDescent="0.25">
      <c r="A310" s="303"/>
      <c r="B310" s="305"/>
      <c r="C310" s="305"/>
      <c r="D310" s="361"/>
      <c r="E310" s="285"/>
      <c r="F310" s="285"/>
      <c r="G310" s="266" t="s">
        <v>40</v>
      </c>
      <c r="H310" s="75">
        <v>200</v>
      </c>
      <c r="I310" s="300"/>
      <c r="J310" s="312"/>
    </row>
    <row r="311" spans="1:10" x14ac:dyDescent="0.25">
      <c r="A311" s="303"/>
      <c r="B311" s="305"/>
      <c r="C311" s="305"/>
      <c r="D311" s="361"/>
      <c r="E311" s="285"/>
      <c r="F311" s="285"/>
      <c r="G311" s="266" t="s">
        <v>39</v>
      </c>
      <c r="H311" s="75">
        <f t="shared" ref="H311" si="3">H310+45</f>
        <v>245</v>
      </c>
      <c r="I311" s="300"/>
      <c r="J311" s="312"/>
    </row>
    <row r="312" spans="1:10" ht="15.75" thickBot="1" x14ac:dyDescent="0.3">
      <c r="A312" s="303"/>
      <c r="B312" s="305"/>
      <c r="C312" s="305"/>
      <c r="D312" s="361"/>
      <c r="E312" s="350"/>
      <c r="F312" s="350"/>
      <c r="G312" s="267" t="s">
        <v>41</v>
      </c>
      <c r="H312" s="268">
        <f t="shared" ref="H312" si="4">H310*0.95</f>
        <v>190</v>
      </c>
      <c r="I312" s="300"/>
      <c r="J312" s="312"/>
    </row>
    <row r="313" spans="1:10" x14ac:dyDescent="0.25">
      <c r="A313" s="303"/>
      <c r="B313" s="305"/>
      <c r="C313" s="305"/>
      <c r="D313" s="361"/>
      <c r="E313" s="284">
        <f>F308+1</f>
        <v>43103</v>
      </c>
      <c r="F313" s="284">
        <v>43190</v>
      </c>
      <c r="G313" s="162" t="s">
        <v>154</v>
      </c>
      <c r="H313" s="157" t="e">
        <v>#N/A</v>
      </c>
      <c r="I313" s="300"/>
      <c r="J313" s="312"/>
    </row>
    <row r="314" spans="1:10" x14ac:dyDescent="0.25">
      <c r="A314" s="303"/>
      <c r="B314" s="305"/>
      <c r="C314" s="305"/>
      <c r="D314" s="361"/>
      <c r="E314" s="285"/>
      <c r="F314" s="285"/>
      <c r="G314" s="7" t="s">
        <v>153</v>
      </c>
      <c r="H314" s="68" t="e">
        <v>#N/A</v>
      </c>
      <c r="I314" s="300"/>
      <c r="J314" s="312"/>
    </row>
    <row r="315" spans="1:10" x14ac:dyDescent="0.25">
      <c r="A315" s="303"/>
      <c r="B315" s="305"/>
      <c r="C315" s="305"/>
      <c r="D315" s="361"/>
      <c r="E315" s="285"/>
      <c r="F315" s="285"/>
      <c r="G315" s="266" t="s">
        <v>40</v>
      </c>
      <c r="H315" s="75">
        <v>170</v>
      </c>
      <c r="I315" s="300"/>
      <c r="J315" s="312"/>
    </row>
    <row r="316" spans="1:10" x14ac:dyDescent="0.25">
      <c r="A316" s="303"/>
      <c r="B316" s="305"/>
      <c r="C316" s="305"/>
      <c r="D316" s="361"/>
      <c r="E316" s="285"/>
      <c r="F316" s="285"/>
      <c r="G316" s="266" t="s">
        <v>39</v>
      </c>
      <c r="H316" s="75">
        <f t="shared" ref="H316" si="5">H315+45</f>
        <v>215</v>
      </c>
      <c r="I316" s="300"/>
      <c r="J316" s="312"/>
    </row>
    <row r="317" spans="1:10" ht="15.75" thickBot="1" x14ac:dyDescent="0.3">
      <c r="A317" s="303"/>
      <c r="B317" s="305"/>
      <c r="C317" s="305"/>
      <c r="D317" s="361"/>
      <c r="E317" s="350"/>
      <c r="F317" s="350"/>
      <c r="G317" s="267" t="s">
        <v>41</v>
      </c>
      <c r="H317" s="268">
        <f t="shared" ref="H317" si="6">H315*0.95</f>
        <v>161.5</v>
      </c>
      <c r="I317" s="300"/>
      <c r="J317" s="312"/>
    </row>
    <row r="318" spans="1:10" x14ac:dyDescent="0.25">
      <c r="A318" s="303"/>
      <c r="B318" s="305"/>
      <c r="C318" s="305"/>
      <c r="D318" s="361"/>
      <c r="E318" s="284">
        <f>F313+1</f>
        <v>43191</v>
      </c>
      <c r="F318" s="284">
        <v>43220</v>
      </c>
      <c r="G318" s="162" t="s">
        <v>154</v>
      </c>
      <c r="H318" s="157" t="e">
        <v>#N/A</v>
      </c>
      <c r="I318" s="300"/>
      <c r="J318" s="312"/>
    </row>
    <row r="319" spans="1:10" x14ac:dyDescent="0.25">
      <c r="A319" s="303"/>
      <c r="B319" s="305"/>
      <c r="C319" s="305"/>
      <c r="D319" s="361"/>
      <c r="E319" s="285"/>
      <c r="F319" s="285"/>
      <c r="G319" s="7" t="s">
        <v>153</v>
      </c>
      <c r="H319" s="68" t="e">
        <v>#N/A</v>
      </c>
      <c r="I319" s="300"/>
      <c r="J319" s="312"/>
    </row>
    <row r="320" spans="1:10" x14ac:dyDescent="0.25">
      <c r="A320" s="303"/>
      <c r="B320" s="305"/>
      <c r="C320" s="305"/>
      <c r="D320" s="361"/>
      <c r="E320" s="285"/>
      <c r="F320" s="285"/>
      <c r="G320" s="266" t="s">
        <v>40</v>
      </c>
      <c r="H320" s="75">
        <v>155</v>
      </c>
      <c r="I320" s="300"/>
      <c r="J320" s="312"/>
    </row>
    <row r="321" spans="1:10" x14ac:dyDescent="0.25">
      <c r="A321" s="303"/>
      <c r="B321" s="305"/>
      <c r="C321" s="305"/>
      <c r="D321" s="361"/>
      <c r="E321" s="285"/>
      <c r="F321" s="285"/>
      <c r="G321" s="266" t="s">
        <v>39</v>
      </c>
      <c r="H321" s="75">
        <f t="shared" ref="H321" si="7">H320+45</f>
        <v>200</v>
      </c>
      <c r="I321" s="300"/>
      <c r="J321" s="312"/>
    </row>
    <row r="322" spans="1:10" ht="15.75" thickBot="1" x14ac:dyDescent="0.3">
      <c r="A322" s="303"/>
      <c r="B322" s="305"/>
      <c r="C322" s="305"/>
      <c r="D322" s="308"/>
      <c r="E322" s="287"/>
      <c r="F322" s="287"/>
      <c r="G322" s="267" t="s">
        <v>41</v>
      </c>
      <c r="H322" s="268">
        <f t="shared" ref="H322" si="8">H320*0.95</f>
        <v>147.25</v>
      </c>
      <c r="I322" s="310"/>
      <c r="J322" s="312"/>
    </row>
    <row r="323" spans="1:10" x14ac:dyDescent="0.25">
      <c r="A323" s="303"/>
      <c r="B323" s="305"/>
      <c r="C323" s="305"/>
      <c r="D323" s="359" t="s">
        <v>387</v>
      </c>
      <c r="E323" s="294">
        <v>43040</v>
      </c>
      <c r="F323" s="294">
        <v>43090</v>
      </c>
      <c r="G323" s="160" t="s">
        <v>154</v>
      </c>
      <c r="H323" s="157" t="e">
        <v>#N/A</v>
      </c>
      <c r="I323" s="309"/>
      <c r="J323" s="312"/>
    </row>
    <row r="324" spans="1:10" x14ac:dyDescent="0.25">
      <c r="A324" s="303"/>
      <c r="B324" s="305"/>
      <c r="C324" s="305"/>
      <c r="D324" s="360"/>
      <c r="E324" s="285"/>
      <c r="F324" s="285"/>
      <c r="G324" s="7" t="s">
        <v>153</v>
      </c>
      <c r="H324" s="68" t="e">
        <v>#N/A</v>
      </c>
      <c r="I324" s="300"/>
      <c r="J324" s="312"/>
    </row>
    <row r="325" spans="1:10" x14ac:dyDescent="0.25">
      <c r="A325" s="303"/>
      <c r="B325" s="305"/>
      <c r="C325" s="305"/>
      <c r="D325" s="361"/>
      <c r="E325" s="285"/>
      <c r="F325" s="285"/>
      <c r="G325" s="266" t="s">
        <v>40</v>
      </c>
      <c r="H325" s="75">
        <v>135</v>
      </c>
      <c r="I325" s="300"/>
      <c r="J325" s="312"/>
    </row>
    <row r="326" spans="1:10" x14ac:dyDescent="0.25">
      <c r="A326" s="303"/>
      <c r="B326" s="305"/>
      <c r="C326" s="305"/>
      <c r="D326" s="361"/>
      <c r="E326" s="285"/>
      <c r="F326" s="285"/>
      <c r="G326" s="266" t="s">
        <v>39</v>
      </c>
      <c r="H326" s="75">
        <f>H325+45</f>
        <v>180</v>
      </c>
      <c r="I326" s="300"/>
      <c r="J326" s="312"/>
    </row>
    <row r="327" spans="1:10" ht="15.75" thickBot="1" x14ac:dyDescent="0.3">
      <c r="A327" s="303"/>
      <c r="B327" s="305"/>
      <c r="C327" s="305"/>
      <c r="D327" s="361"/>
      <c r="E327" s="350"/>
      <c r="F327" s="350"/>
      <c r="G327" s="267" t="s">
        <v>41</v>
      </c>
      <c r="H327" s="268">
        <f>H325*0.95</f>
        <v>128.25</v>
      </c>
      <c r="I327" s="300"/>
      <c r="J327" s="312"/>
    </row>
    <row r="328" spans="1:10" x14ac:dyDescent="0.25">
      <c r="A328" s="303"/>
      <c r="B328" s="305"/>
      <c r="C328" s="305"/>
      <c r="D328" s="361"/>
      <c r="E328" s="284">
        <f>F323+1</f>
        <v>43091</v>
      </c>
      <c r="F328" s="284">
        <v>43102</v>
      </c>
      <c r="G328" s="162" t="s">
        <v>154</v>
      </c>
      <c r="H328" s="157" t="e">
        <v>#N/A</v>
      </c>
      <c r="I328" s="300"/>
      <c r="J328" s="312"/>
    </row>
    <row r="329" spans="1:10" x14ac:dyDescent="0.25">
      <c r="A329" s="303"/>
      <c r="B329" s="305"/>
      <c r="C329" s="305"/>
      <c r="D329" s="361"/>
      <c r="E329" s="285"/>
      <c r="F329" s="285"/>
      <c r="G329" s="7" t="s">
        <v>153</v>
      </c>
      <c r="H329" s="68" t="e">
        <v>#N/A</v>
      </c>
      <c r="I329" s="300"/>
      <c r="J329" s="312"/>
    </row>
    <row r="330" spans="1:10" x14ac:dyDescent="0.25">
      <c r="A330" s="303"/>
      <c r="B330" s="305"/>
      <c r="C330" s="305"/>
      <c r="D330" s="361"/>
      <c r="E330" s="285"/>
      <c r="F330" s="285"/>
      <c r="G330" s="266" t="s">
        <v>40</v>
      </c>
      <c r="H330" s="75">
        <v>205</v>
      </c>
      <c r="I330" s="300"/>
      <c r="J330" s="312"/>
    </row>
    <row r="331" spans="1:10" x14ac:dyDescent="0.25">
      <c r="A331" s="303"/>
      <c r="B331" s="305"/>
      <c r="C331" s="305"/>
      <c r="D331" s="361"/>
      <c r="E331" s="285"/>
      <c r="F331" s="285"/>
      <c r="G331" s="266" t="s">
        <v>39</v>
      </c>
      <c r="H331" s="75">
        <f t="shared" ref="H331" si="9">H330+45</f>
        <v>250</v>
      </c>
      <c r="I331" s="300"/>
      <c r="J331" s="312"/>
    </row>
    <row r="332" spans="1:10" ht="15.75" thickBot="1" x14ac:dyDescent="0.3">
      <c r="A332" s="303"/>
      <c r="B332" s="305"/>
      <c r="C332" s="305"/>
      <c r="D332" s="361"/>
      <c r="E332" s="350"/>
      <c r="F332" s="350"/>
      <c r="G332" s="267" t="s">
        <v>41</v>
      </c>
      <c r="H332" s="268">
        <f t="shared" ref="H332" si="10">H330*0.95</f>
        <v>194.75</v>
      </c>
      <c r="I332" s="300"/>
      <c r="J332" s="312"/>
    </row>
    <row r="333" spans="1:10" x14ac:dyDescent="0.25">
      <c r="A333" s="303"/>
      <c r="B333" s="305"/>
      <c r="C333" s="305"/>
      <c r="D333" s="361"/>
      <c r="E333" s="284">
        <f>F328+1</f>
        <v>43103</v>
      </c>
      <c r="F333" s="284">
        <v>43190</v>
      </c>
      <c r="G333" s="162" t="s">
        <v>154</v>
      </c>
      <c r="H333" s="157" t="e">
        <v>#N/A</v>
      </c>
      <c r="I333" s="300"/>
      <c r="J333" s="312"/>
    </row>
    <row r="334" spans="1:10" x14ac:dyDescent="0.25">
      <c r="A334" s="303"/>
      <c r="B334" s="305"/>
      <c r="C334" s="305"/>
      <c r="D334" s="361"/>
      <c r="E334" s="285"/>
      <c r="F334" s="285"/>
      <c r="G334" s="7" t="s">
        <v>153</v>
      </c>
      <c r="H334" s="68" t="e">
        <v>#N/A</v>
      </c>
      <c r="I334" s="300"/>
      <c r="J334" s="312"/>
    </row>
    <row r="335" spans="1:10" x14ac:dyDescent="0.25">
      <c r="A335" s="303"/>
      <c r="B335" s="305"/>
      <c r="C335" s="305"/>
      <c r="D335" s="361"/>
      <c r="E335" s="285"/>
      <c r="F335" s="285"/>
      <c r="G335" s="266" t="s">
        <v>40</v>
      </c>
      <c r="H335" s="75">
        <v>175</v>
      </c>
      <c r="I335" s="300"/>
      <c r="J335" s="312"/>
    </row>
    <row r="336" spans="1:10" x14ac:dyDescent="0.25">
      <c r="A336" s="303"/>
      <c r="B336" s="305"/>
      <c r="C336" s="305"/>
      <c r="D336" s="361"/>
      <c r="E336" s="285"/>
      <c r="F336" s="285"/>
      <c r="G336" s="266" t="s">
        <v>39</v>
      </c>
      <c r="H336" s="75">
        <f t="shared" ref="H336" si="11">H335+45</f>
        <v>220</v>
      </c>
      <c r="I336" s="300"/>
      <c r="J336" s="312"/>
    </row>
    <row r="337" spans="1:10" ht="15.75" thickBot="1" x14ac:dyDescent="0.3">
      <c r="A337" s="303"/>
      <c r="B337" s="305"/>
      <c r="C337" s="305"/>
      <c r="D337" s="361"/>
      <c r="E337" s="350"/>
      <c r="F337" s="350"/>
      <c r="G337" s="267" t="s">
        <v>41</v>
      </c>
      <c r="H337" s="268">
        <f t="shared" ref="H337" si="12">H335*0.95</f>
        <v>166.25</v>
      </c>
      <c r="I337" s="300"/>
      <c r="J337" s="312"/>
    </row>
    <row r="338" spans="1:10" x14ac:dyDescent="0.25">
      <c r="A338" s="303"/>
      <c r="B338" s="305"/>
      <c r="C338" s="305"/>
      <c r="D338" s="361"/>
      <c r="E338" s="284">
        <f>F333+1</f>
        <v>43191</v>
      </c>
      <c r="F338" s="284">
        <v>43220</v>
      </c>
      <c r="G338" s="162" t="s">
        <v>154</v>
      </c>
      <c r="H338" s="157" t="e">
        <v>#N/A</v>
      </c>
      <c r="I338" s="300"/>
      <c r="J338" s="312"/>
    </row>
    <row r="339" spans="1:10" x14ac:dyDescent="0.25">
      <c r="A339" s="303"/>
      <c r="B339" s="305"/>
      <c r="C339" s="305"/>
      <c r="D339" s="361"/>
      <c r="E339" s="285"/>
      <c r="F339" s="285"/>
      <c r="G339" s="7" t="s">
        <v>153</v>
      </c>
      <c r="H339" s="68" t="e">
        <v>#N/A</v>
      </c>
      <c r="I339" s="300"/>
      <c r="J339" s="312"/>
    </row>
    <row r="340" spans="1:10" x14ac:dyDescent="0.25">
      <c r="A340" s="303"/>
      <c r="B340" s="305"/>
      <c r="C340" s="305"/>
      <c r="D340" s="361"/>
      <c r="E340" s="285"/>
      <c r="F340" s="285"/>
      <c r="G340" s="266" t="s">
        <v>40</v>
      </c>
      <c r="H340" s="75">
        <v>160</v>
      </c>
      <c r="I340" s="300"/>
      <c r="J340" s="312"/>
    </row>
    <row r="341" spans="1:10" x14ac:dyDescent="0.25">
      <c r="A341" s="303"/>
      <c r="B341" s="305"/>
      <c r="C341" s="305"/>
      <c r="D341" s="361"/>
      <c r="E341" s="285"/>
      <c r="F341" s="285"/>
      <c r="G341" s="266" t="s">
        <v>39</v>
      </c>
      <c r="H341" s="75">
        <f t="shared" ref="H341" si="13">H340+45</f>
        <v>205</v>
      </c>
      <c r="I341" s="300"/>
      <c r="J341" s="312"/>
    </row>
    <row r="342" spans="1:10" ht="15.75" thickBot="1" x14ac:dyDescent="0.3">
      <c r="A342" s="303"/>
      <c r="B342" s="305"/>
      <c r="C342" s="305"/>
      <c r="D342" s="308"/>
      <c r="E342" s="287"/>
      <c r="F342" s="287"/>
      <c r="G342" s="267" t="s">
        <v>41</v>
      </c>
      <c r="H342" s="268">
        <f t="shared" ref="H342" si="14">H340*0.95</f>
        <v>152</v>
      </c>
      <c r="I342" s="310"/>
      <c r="J342" s="312"/>
    </row>
    <row r="343" spans="1:10" x14ac:dyDescent="0.25">
      <c r="A343" s="303"/>
      <c r="B343" s="305"/>
      <c r="C343" s="305"/>
      <c r="D343" s="359" t="s">
        <v>43</v>
      </c>
      <c r="E343" s="294">
        <v>43040</v>
      </c>
      <c r="F343" s="294">
        <v>43090</v>
      </c>
      <c r="G343" s="160" t="s">
        <v>154</v>
      </c>
      <c r="H343" s="157" t="e">
        <v>#N/A</v>
      </c>
      <c r="I343" s="309"/>
      <c r="J343" s="312"/>
    </row>
    <row r="344" spans="1:10" x14ac:dyDescent="0.25">
      <c r="A344" s="303"/>
      <c r="B344" s="305"/>
      <c r="C344" s="305"/>
      <c r="D344" s="360"/>
      <c r="E344" s="285"/>
      <c r="F344" s="285"/>
      <c r="G344" s="7" t="s">
        <v>153</v>
      </c>
      <c r="H344" s="68" t="e">
        <v>#N/A</v>
      </c>
      <c r="I344" s="300"/>
      <c r="J344" s="312"/>
    </row>
    <row r="345" spans="1:10" x14ac:dyDescent="0.25">
      <c r="A345" s="303"/>
      <c r="B345" s="305"/>
      <c r="C345" s="305"/>
      <c r="D345" s="361"/>
      <c r="E345" s="285"/>
      <c r="F345" s="285"/>
      <c r="G345" s="266" t="s">
        <v>40</v>
      </c>
      <c r="H345" s="75">
        <v>140</v>
      </c>
      <c r="I345" s="300"/>
      <c r="J345" s="312"/>
    </row>
    <row r="346" spans="1:10" x14ac:dyDescent="0.25">
      <c r="A346" s="303"/>
      <c r="B346" s="305"/>
      <c r="C346" s="305"/>
      <c r="D346" s="361"/>
      <c r="E346" s="285"/>
      <c r="F346" s="285"/>
      <c r="G346" s="266" t="s">
        <v>39</v>
      </c>
      <c r="H346" s="75">
        <f>H345+45</f>
        <v>185</v>
      </c>
      <c r="I346" s="300"/>
      <c r="J346" s="312"/>
    </row>
    <row r="347" spans="1:10" ht="15.75" thickBot="1" x14ac:dyDescent="0.3">
      <c r="A347" s="303"/>
      <c r="B347" s="305"/>
      <c r="C347" s="305"/>
      <c r="D347" s="361"/>
      <c r="E347" s="350"/>
      <c r="F347" s="350"/>
      <c r="G347" s="267" t="s">
        <v>41</v>
      </c>
      <c r="H347" s="268" t="e">
        <v>#N/A</v>
      </c>
      <c r="I347" s="300"/>
      <c r="J347" s="312"/>
    </row>
    <row r="348" spans="1:10" x14ac:dyDescent="0.25">
      <c r="A348" s="303"/>
      <c r="B348" s="305"/>
      <c r="C348" s="305"/>
      <c r="D348" s="361"/>
      <c r="E348" s="284">
        <f>F343+1</f>
        <v>43091</v>
      </c>
      <c r="F348" s="284">
        <v>43102</v>
      </c>
      <c r="G348" s="162" t="s">
        <v>154</v>
      </c>
      <c r="H348" s="157" t="e">
        <v>#N/A</v>
      </c>
      <c r="I348" s="300"/>
      <c r="J348" s="312"/>
    </row>
    <row r="349" spans="1:10" x14ac:dyDescent="0.25">
      <c r="A349" s="303"/>
      <c r="B349" s="305"/>
      <c r="C349" s="305"/>
      <c r="D349" s="361"/>
      <c r="E349" s="285"/>
      <c r="F349" s="285"/>
      <c r="G349" s="7" t="s">
        <v>153</v>
      </c>
      <c r="H349" s="68" t="e">
        <v>#N/A</v>
      </c>
      <c r="I349" s="300"/>
      <c r="J349" s="312"/>
    </row>
    <row r="350" spans="1:10" x14ac:dyDescent="0.25">
      <c r="A350" s="303"/>
      <c r="B350" s="305"/>
      <c r="C350" s="305"/>
      <c r="D350" s="361"/>
      <c r="E350" s="285"/>
      <c r="F350" s="285"/>
      <c r="G350" s="266" t="s">
        <v>40</v>
      </c>
      <c r="H350" s="75">
        <v>215</v>
      </c>
      <c r="I350" s="300"/>
      <c r="J350" s="312"/>
    </row>
    <row r="351" spans="1:10" x14ac:dyDescent="0.25">
      <c r="A351" s="303"/>
      <c r="B351" s="305"/>
      <c r="C351" s="305"/>
      <c r="D351" s="361"/>
      <c r="E351" s="285"/>
      <c r="F351" s="285"/>
      <c r="G351" s="266" t="s">
        <v>39</v>
      </c>
      <c r="H351" s="75">
        <f t="shared" ref="H351" si="15">H350+45</f>
        <v>260</v>
      </c>
      <c r="I351" s="300"/>
      <c r="J351" s="312"/>
    </row>
    <row r="352" spans="1:10" ht="15.75" thickBot="1" x14ac:dyDescent="0.3">
      <c r="A352" s="303"/>
      <c r="B352" s="305"/>
      <c r="C352" s="305"/>
      <c r="D352" s="361"/>
      <c r="E352" s="350"/>
      <c r="F352" s="350"/>
      <c r="G352" s="267" t="s">
        <v>41</v>
      </c>
      <c r="H352" s="268" t="e">
        <v>#N/A</v>
      </c>
      <c r="I352" s="300"/>
      <c r="J352" s="312"/>
    </row>
    <row r="353" spans="1:10" x14ac:dyDescent="0.25">
      <c r="A353" s="303"/>
      <c r="B353" s="305"/>
      <c r="C353" s="305"/>
      <c r="D353" s="361"/>
      <c r="E353" s="284">
        <f>F348+1</f>
        <v>43103</v>
      </c>
      <c r="F353" s="284">
        <v>43190</v>
      </c>
      <c r="G353" s="162" t="s">
        <v>154</v>
      </c>
      <c r="H353" s="157" t="e">
        <v>#N/A</v>
      </c>
      <c r="I353" s="300"/>
      <c r="J353" s="312"/>
    </row>
    <row r="354" spans="1:10" x14ac:dyDescent="0.25">
      <c r="A354" s="303"/>
      <c r="B354" s="305"/>
      <c r="C354" s="305"/>
      <c r="D354" s="361"/>
      <c r="E354" s="285"/>
      <c r="F354" s="285"/>
      <c r="G354" s="7" t="s">
        <v>153</v>
      </c>
      <c r="H354" s="68" t="e">
        <v>#N/A</v>
      </c>
      <c r="I354" s="300"/>
      <c r="J354" s="312"/>
    </row>
    <row r="355" spans="1:10" x14ac:dyDescent="0.25">
      <c r="A355" s="303"/>
      <c r="B355" s="305"/>
      <c r="C355" s="305"/>
      <c r="D355" s="361"/>
      <c r="E355" s="285"/>
      <c r="F355" s="285"/>
      <c r="G355" s="266" t="s">
        <v>40</v>
      </c>
      <c r="H355" s="75">
        <v>185</v>
      </c>
      <c r="I355" s="300"/>
      <c r="J355" s="312"/>
    </row>
    <row r="356" spans="1:10" x14ac:dyDescent="0.25">
      <c r="A356" s="303"/>
      <c r="B356" s="305"/>
      <c r="C356" s="305"/>
      <c r="D356" s="361"/>
      <c r="E356" s="285"/>
      <c r="F356" s="285"/>
      <c r="G356" s="266" t="s">
        <v>39</v>
      </c>
      <c r="H356" s="75">
        <f t="shared" ref="H356" si="16">H355+45</f>
        <v>230</v>
      </c>
      <c r="I356" s="300"/>
      <c r="J356" s="312"/>
    </row>
    <row r="357" spans="1:10" ht="15.75" thickBot="1" x14ac:dyDescent="0.3">
      <c r="A357" s="303"/>
      <c r="B357" s="305"/>
      <c r="C357" s="305"/>
      <c r="D357" s="361"/>
      <c r="E357" s="350"/>
      <c r="F357" s="350"/>
      <c r="G357" s="267" t="s">
        <v>41</v>
      </c>
      <c r="H357" s="268" t="e">
        <v>#N/A</v>
      </c>
      <c r="I357" s="300"/>
      <c r="J357" s="312"/>
    </row>
    <row r="358" spans="1:10" x14ac:dyDescent="0.25">
      <c r="A358" s="303"/>
      <c r="B358" s="305"/>
      <c r="C358" s="305"/>
      <c r="D358" s="361"/>
      <c r="E358" s="284">
        <f>F353+1</f>
        <v>43191</v>
      </c>
      <c r="F358" s="284">
        <v>43220</v>
      </c>
      <c r="G358" s="162" t="s">
        <v>154</v>
      </c>
      <c r="H358" s="157" t="e">
        <v>#N/A</v>
      </c>
      <c r="I358" s="300"/>
      <c r="J358" s="312"/>
    </row>
    <row r="359" spans="1:10" x14ac:dyDescent="0.25">
      <c r="A359" s="303"/>
      <c r="B359" s="305"/>
      <c r="C359" s="305"/>
      <c r="D359" s="361"/>
      <c r="E359" s="285"/>
      <c r="F359" s="285"/>
      <c r="G359" s="7" t="s">
        <v>153</v>
      </c>
      <c r="H359" s="68" t="e">
        <v>#N/A</v>
      </c>
      <c r="I359" s="300"/>
      <c r="J359" s="312"/>
    </row>
    <row r="360" spans="1:10" x14ac:dyDescent="0.25">
      <c r="A360" s="303"/>
      <c r="B360" s="305"/>
      <c r="C360" s="305"/>
      <c r="D360" s="361"/>
      <c r="E360" s="285"/>
      <c r="F360" s="285"/>
      <c r="G360" s="266" t="s">
        <v>40</v>
      </c>
      <c r="H360" s="75">
        <v>170</v>
      </c>
      <c r="I360" s="300"/>
      <c r="J360" s="312"/>
    </row>
    <row r="361" spans="1:10" x14ac:dyDescent="0.25">
      <c r="A361" s="303"/>
      <c r="B361" s="305"/>
      <c r="C361" s="305"/>
      <c r="D361" s="361"/>
      <c r="E361" s="285"/>
      <c r="F361" s="285"/>
      <c r="G361" s="266" t="s">
        <v>39</v>
      </c>
      <c r="H361" s="75">
        <f t="shared" ref="H361" si="17">H360+45</f>
        <v>215</v>
      </c>
      <c r="I361" s="300"/>
      <c r="J361" s="312"/>
    </row>
    <row r="362" spans="1:10" ht="15.75" thickBot="1" x14ac:dyDescent="0.3">
      <c r="A362" s="303"/>
      <c r="B362" s="305"/>
      <c r="C362" s="305"/>
      <c r="D362" s="308"/>
      <c r="E362" s="287"/>
      <c r="F362" s="287"/>
      <c r="G362" s="267" t="s">
        <v>41</v>
      </c>
      <c r="H362" s="268" t="e">
        <v>#N/A</v>
      </c>
      <c r="I362" s="310"/>
      <c r="J362" s="312"/>
    </row>
    <row r="363" spans="1:10" x14ac:dyDescent="0.25">
      <c r="A363" s="302" t="s">
        <v>331</v>
      </c>
      <c r="B363" s="304" t="s">
        <v>37</v>
      </c>
      <c r="C363" s="304" t="s">
        <v>158</v>
      </c>
      <c r="D363" s="291" t="s">
        <v>237</v>
      </c>
      <c r="E363" s="298">
        <v>43040</v>
      </c>
      <c r="F363" s="298">
        <v>43069</v>
      </c>
      <c r="G363" s="11" t="s">
        <v>154</v>
      </c>
      <c r="H363" s="67">
        <f>H365/2</f>
        <v>22.5</v>
      </c>
      <c r="I363" s="299"/>
      <c r="J363" s="311"/>
    </row>
    <row r="364" spans="1:10" x14ac:dyDescent="0.25">
      <c r="A364" s="303"/>
      <c r="B364" s="305"/>
      <c r="C364" s="305"/>
      <c r="D364" s="306"/>
      <c r="E364" s="285"/>
      <c r="F364" s="285"/>
      <c r="G364" s="7" t="s">
        <v>153</v>
      </c>
      <c r="H364" s="68" t="e">
        <f>NA()</f>
        <v>#N/A</v>
      </c>
      <c r="I364" s="300"/>
      <c r="J364" s="312"/>
    </row>
    <row r="365" spans="1:10" x14ac:dyDescent="0.25">
      <c r="A365" s="303"/>
      <c r="B365" s="305"/>
      <c r="C365" s="305"/>
      <c r="D365" s="307"/>
      <c r="E365" s="285"/>
      <c r="F365" s="285"/>
      <c r="G365" s="102" t="s">
        <v>40</v>
      </c>
      <c r="H365" s="68">
        <v>45</v>
      </c>
      <c r="I365" s="300"/>
      <c r="J365" s="312"/>
    </row>
    <row r="366" spans="1:10" x14ac:dyDescent="0.25">
      <c r="A366" s="303"/>
      <c r="B366" s="305"/>
      <c r="C366" s="305"/>
      <c r="D366" s="307"/>
      <c r="E366" s="285"/>
      <c r="F366" s="285"/>
      <c r="G366" s="102" t="s">
        <v>39</v>
      </c>
      <c r="H366" s="68">
        <v>60</v>
      </c>
      <c r="I366" s="300"/>
      <c r="J366" s="312"/>
    </row>
    <row r="367" spans="1:10" ht="15.75" thickBot="1" x14ac:dyDescent="0.3">
      <c r="A367" s="303"/>
      <c r="B367" s="305"/>
      <c r="C367" s="305"/>
      <c r="D367" s="307"/>
      <c r="E367" s="296"/>
      <c r="F367" s="296"/>
      <c r="G367" s="103" t="s">
        <v>41</v>
      </c>
      <c r="H367" s="88">
        <f>128/3</f>
        <v>42.666666666666664</v>
      </c>
      <c r="I367" s="300"/>
      <c r="J367" s="312"/>
    </row>
    <row r="368" spans="1:10" x14ac:dyDescent="0.25">
      <c r="A368" s="303"/>
      <c r="B368" s="305"/>
      <c r="C368" s="305"/>
      <c r="D368" s="307"/>
      <c r="E368" s="295">
        <f>F363+1</f>
        <v>43070</v>
      </c>
      <c r="F368" s="295">
        <v>43090</v>
      </c>
      <c r="G368" s="51" t="s">
        <v>154</v>
      </c>
      <c r="H368" s="67">
        <f>H370/2</f>
        <v>20</v>
      </c>
      <c r="I368" s="300"/>
      <c r="J368" s="312"/>
    </row>
    <row r="369" spans="1:10" x14ac:dyDescent="0.25">
      <c r="A369" s="303"/>
      <c r="B369" s="305"/>
      <c r="C369" s="305"/>
      <c r="D369" s="307"/>
      <c r="E369" s="285"/>
      <c r="F369" s="285"/>
      <c r="G369" s="7" t="s">
        <v>153</v>
      </c>
      <c r="H369" s="68" t="e">
        <f>NA()</f>
        <v>#N/A</v>
      </c>
      <c r="I369" s="300"/>
      <c r="J369" s="312"/>
    </row>
    <row r="370" spans="1:10" x14ac:dyDescent="0.25">
      <c r="A370" s="303"/>
      <c r="B370" s="305"/>
      <c r="C370" s="305"/>
      <c r="D370" s="307"/>
      <c r="E370" s="285"/>
      <c r="F370" s="285"/>
      <c r="G370" s="102" t="s">
        <v>40</v>
      </c>
      <c r="H370" s="68">
        <v>40</v>
      </c>
      <c r="I370" s="300"/>
      <c r="J370" s="312"/>
    </row>
    <row r="371" spans="1:10" x14ac:dyDescent="0.25">
      <c r="A371" s="303"/>
      <c r="B371" s="305"/>
      <c r="C371" s="305"/>
      <c r="D371" s="307"/>
      <c r="E371" s="285"/>
      <c r="F371" s="285"/>
      <c r="G371" s="102" t="s">
        <v>39</v>
      </c>
      <c r="H371" s="68">
        <v>55</v>
      </c>
      <c r="I371" s="300"/>
      <c r="J371" s="312"/>
    </row>
    <row r="372" spans="1:10" ht="15.75" thickBot="1" x14ac:dyDescent="0.3">
      <c r="A372" s="303"/>
      <c r="B372" s="305"/>
      <c r="C372" s="305"/>
      <c r="D372" s="307"/>
      <c r="E372" s="296"/>
      <c r="F372" s="296"/>
      <c r="G372" s="103" t="s">
        <v>41</v>
      </c>
      <c r="H372" s="107">
        <f>114/3</f>
        <v>38</v>
      </c>
      <c r="I372" s="300"/>
      <c r="J372" s="312"/>
    </row>
    <row r="373" spans="1:10" x14ac:dyDescent="0.25">
      <c r="A373" s="303"/>
      <c r="B373" s="305"/>
      <c r="C373" s="305"/>
      <c r="D373" s="293"/>
      <c r="E373" s="295">
        <f>F368+1</f>
        <v>43091</v>
      </c>
      <c r="F373" s="295">
        <v>43092</v>
      </c>
      <c r="G373" s="51" t="s">
        <v>154</v>
      </c>
      <c r="H373" s="67">
        <f>H375/2</f>
        <v>22.5</v>
      </c>
      <c r="I373" s="300"/>
      <c r="J373" s="312"/>
    </row>
    <row r="374" spans="1:10" x14ac:dyDescent="0.25">
      <c r="A374" s="303"/>
      <c r="B374" s="305"/>
      <c r="C374" s="305"/>
      <c r="D374" s="293"/>
      <c r="E374" s="285"/>
      <c r="F374" s="285"/>
      <c r="G374" s="7" t="s">
        <v>153</v>
      </c>
      <c r="H374" s="68" t="e">
        <f>NA()</f>
        <v>#N/A</v>
      </c>
      <c r="I374" s="300"/>
      <c r="J374" s="312"/>
    </row>
    <row r="375" spans="1:10" x14ac:dyDescent="0.25">
      <c r="A375" s="303"/>
      <c r="B375" s="305"/>
      <c r="C375" s="305"/>
      <c r="D375" s="293"/>
      <c r="E375" s="285"/>
      <c r="F375" s="285"/>
      <c r="G375" s="102" t="s">
        <v>40</v>
      </c>
      <c r="H375" s="68">
        <f>H365</f>
        <v>45</v>
      </c>
      <c r="I375" s="300"/>
      <c r="J375" s="312"/>
    </row>
    <row r="376" spans="1:10" x14ac:dyDescent="0.25">
      <c r="A376" s="303"/>
      <c r="B376" s="305"/>
      <c r="C376" s="305"/>
      <c r="D376" s="293"/>
      <c r="E376" s="285"/>
      <c r="F376" s="285"/>
      <c r="G376" s="102" t="s">
        <v>39</v>
      </c>
      <c r="H376" s="68">
        <f>H366</f>
        <v>60</v>
      </c>
      <c r="I376" s="300"/>
      <c r="J376" s="312"/>
    </row>
    <row r="377" spans="1:10" ht="15.75" thickBot="1" x14ac:dyDescent="0.3">
      <c r="A377" s="303"/>
      <c r="B377" s="305"/>
      <c r="C377" s="305"/>
      <c r="D377" s="293"/>
      <c r="E377" s="296"/>
      <c r="F377" s="296"/>
      <c r="G377" s="103" t="s">
        <v>41</v>
      </c>
      <c r="H377" s="68">
        <f>H367</f>
        <v>42.666666666666664</v>
      </c>
      <c r="I377" s="300"/>
      <c r="J377" s="312"/>
    </row>
    <row r="378" spans="1:10" x14ac:dyDescent="0.25">
      <c r="A378" s="303"/>
      <c r="B378" s="305"/>
      <c r="C378" s="305"/>
      <c r="D378" s="293"/>
      <c r="E378" s="295">
        <f>F373+1</f>
        <v>43093</v>
      </c>
      <c r="F378" s="295">
        <v>43094</v>
      </c>
      <c r="G378" s="51" t="s">
        <v>154</v>
      </c>
      <c r="H378" s="67">
        <f>H380/2</f>
        <v>28.5</v>
      </c>
      <c r="I378" s="300"/>
      <c r="J378" s="312"/>
    </row>
    <row r="379" spans="1:10" x14ac:dyDescent="0.25">
      <c r="A379" s="303"/>
      <c r="B379" s="305"/>
      <c r="C379" s="305"/>
      <c r="D379" s="293"/>
      <c r="E379" s="285"/>
      <c r="F379" s="285"/>
      <c r="G379" s="7" t="s">
        <v>153</v>
      </c>
      <c r="H379" s="68" t="e">
        <f>NA()</f>
        <v>#N/A</v>
      </c>
      <c r="I379" s="300"/>
      <c r="J379" s="312"/>
    </row>
    <row r="380" spans="1:10" x14ac:dyDescent="0.25">
      <c r="A380" s="303"/>
      <c r="B380" s="305"/>
      <c r="C380" s="305"/>
      <c r="D380" s="293"/>
      <c r="E380" s="285"/>
      <c r="F380" s="285"/>
      <c r="G380" s="102" t="s">
        <v>40</v>
      </c>
      <c r="H380" s="68">
        <f>H375+12</f>
        <v>57</v>
      </c>
      <c r="I380" s="300"/>
      <c r="J380" s="312"/>
    </row>
    <row r="381" spans="1:10" x14ac:dyDescent="0.25">
      <c r="A381" s="303"/>
      <c r="B381" s="305"/>
      <c r="C381" s="305"/>
      <c r="D381" s="293"/>
      <c r="E381" s="285"/>
      <c r="F381" s="285"/>
      <c r="G381" s="102" t="s">
        <v>39</v>
      </c>
      <c r="H381" s="68">
        <f>H376+12</f>
        <v>72</v>
      </c>
      <c r="I381" s="300"/>
      <c r="J381" s="312"/>
    </row>
    <row r="382" spans="1:10" ht="15.75" thickBot="1" x14ac:dyDescent="0.3">
      <c r="A382" s="303"/>
      <c r="B382" s="305"/>
      <c r="C382" s="305"/>
      <c r="D382" s="293"/>
      <c r="E382" s="296"/>
      <c r="F382" s="296"/>
      <c r="G382" s="103" t="s">
        <v>41</v>
      </c>
      <c r="H382" s="68">
        <f>H377+15</f>
        <v>57.666666666666664</v>
      </c>
      <c r="I382" s="300"/>
      <c r="J382" s="312"/>
    </row>
    <row r="383" spans="1:10" x14ac:dyDescent="0.25">
      <c r="A383" s="303"/>
      <c r="B383" s="305"/>
      <c r="C383" s="305"/>
      <c r="D383" s="293"/>
      <c r="E383" s="295">
        <f>F378+1</f>
        <v>43095</v>
      </c>
      <c r="F383" s="295">
        <v>43099</v>
      </c>
      <c r="G383" s="51" t="s">
        <v>154</v>
      </c>
      <c r="H383" s="67">
        <f>H385/2</f>
        <v>22.5</v>
      </c>
      <c r="I383" s="300"/>
      <c r="J383" s="312"/>
    </row>
    <row r="384" spans="1:10" x14ac:dyDescent="0.25">
      <c r="A384" s="303"/>
      <c r="B384" s="305"/>
      <c r="C384" s="305"/>
      <c r="D384" s="293"/>
      <c r="E384" s="285"/>
      <c r="F384" s="285"/>
      <c r="G384" s="7" t="s">
        <v>153</v>
      </c>
      <c r="H384" s="68" t="e">
        <f>NA()</f>
        <v>#N/A</v>
      </c>
      <c r="I384" s="300"/>
      <c r="J384" s="312"/>
    </row>
    <row r="385" spans="1:10" x14ac:dyDescent="0.25">
      <c r="A385" s="303"/>
      <c r="B385" s="305"/>
      <c r="C385" s="305"/>
      <c r="D385" s="293"/>
      <c r="E385" s="285"/>
      <c r="F385" s="285"/>
      <c r="G385" s="102" t="s">
        <v>40</v>
      </c>
      <c r="H385" s="68">
        <f>H375</f>
        <v>45</v>
      </c>
      <c r="I385" s="300"/>
      <c r="J385" s="312"/>
    </row>
    <row r="386" spans="1:10" x14ac:dyDescent="0.25">
      <c r="A386" s="303"/>
      <c r="B386" s="305"/>
      <c r="C386" s="305"/>
      <c r="D386" s="293"/>
      <c r="E386" s="285"/>
      <c r="F386" s="285"/>
      <c r="G386" s="102" t="s">
        <v>39</v>
      </c>
      <c r="H386" s="68">
        <f>H376</f>
        <v>60</v>
      </c>
      <c r="I386" s="300"/>
      <c r="J386" s="312"/>
    </row>
    <row r="387" spans="1:10" ht="15.75" thickBot="1" x14ac:dyDescent="0.3">
      <c r="A387" s="303"/>
      <c r="B387" s="305"/>
      <c r="C387" s="305"/>
      <c r="D387" s="293"/>
      <c r="E387" s="296"/>
      <c r="F387" s="296"/>
      <c r="G387" s="103" t="s">
        <v>41</v>
      </c>
      <c r="H387" s="68">
        <f>H377</f>
        <v>42.666666666666664</v>
      </c>
      <c r="I387" s="300"/>
      <c r="J387" s="312"/>
    </row>
    <row r="388" spans="1:10" x14ac:dyDescent="0.25">
      <c r="A388" s="303"/>
      <c r="B388" s="305"/>
      <c r="C388" s="305"/>
      <c r="D388" s="293"/>
      <c r="E388" s="295">
        <f>F383+1</f>
        <v>43100</v>
      </c>
      <c r="F388" s="295">
        <v>43100</v>
      </c>
      <c r="G388" s="51" t="s">
        <v>154</v>
      </c>
      <c r="H388" s="67">
        <f>H390/2</f>
        <v>28.5</v>
      </c>
      <c r="I388" s="300"/>
      <c r="J388" s="312"/>
    </row>
    <row r="389" spans="1:10" x14ac:dyDescent="0.25">
      <c r="A389" s="303"/>
      <c r="B389" s="305"/>
      <c r="C389" s="305"/>
      <c r="D389" s="293"/>
      <c r="E389" s="285"/>
      <c r="F389" s="285"/>
      <c r="G389" s="7" t="s">
        <v>153</v>
      </c>
      <c r="H389" s="68" t="e">
        <f>NA()</f>
        <v>#N/A</v>
      </c>
      <c r="I389" s="300"/>
      <c r="J389" s="312"/>
    </row>
    <row r="390" spans="1:10" x14ac:dyDescent="0.25">
      <c r="A390" s="303"/>
      <c r="B390" s="305"/>
      <c r="C390" s="305"/>
      <c r="D390" s="293"/>
      <c r="E390" s="285"/>
      <c r="F390" s="285"/>
      <c r="G390" s="102" t="s">
        <v>40</v>
      </c>
      <c r="H390" s="68">
        <f>H385+12</f>
        <v>57</v>
      </c>
      <c r="I390" s="300"/>
      <c r="J390" s="312"/>
    </row>
    <row r="391" spans="1:10" x14ac:dyDescent="0.25">
      <c r="A391" s="303"/>
      <c r="B391" s="305"/>
      <c r="C391" s="305"/>
      <c r="D391" s="293"/>
      <c r="E391" s="285"/>
      <c r="F391" s="285"/>
      <c r="G391" s="102" t="s">
        <v>39</v>
      </c>
      <c r="H391" s="68">
        <f>H386+12</f>
        <v>72</v>
      </c>
      <c r="I391" s="300"/>
      <c r="J391" s="312"/>
    </row>
    <row r="392" spans="1:10" ht="15.75" thickBot="1" x14ac:dyDescent="0.3">
      <c r="A392" s="303"/>
      <c r="B392" s="305"/>
      <c r="C392" s="305"/>
      <c r="D392" s="293"/>
      <c r="E392" s="296"/>
      <c r="F392" s="296"/>
      <c r="G392" s="103" t="s">
        <v>41</v>
      </c>
      <c r="H392" s="68">
        <f>H387+15</f>
        <v>57.666666666666664</v>
      </c>
      <c r="I392" s="300"/>
      <c r="J392" s="312"/>
    </row>
    <row r="393" spans="1:10" x14ac:dyDescent="0.25">
      <c r="A393" s="303"/>
      <c r="B393" s="305"/>
      <c r="C393" s="305"/>
      <c r="D393" s="293"/>
      <c r="E393" s="295">
        <f>F388+1</f>
        <v>43101</v>
      </c>
      <c r="F393" s="295">
        <v>43174</v>
      </c>
      <c r="G393" s="51" t="s">
        <v>154</v>
      </c>
      <c r="H393" s="67">
        <f>H395/2</f>
        <v>22.5</v>
      </c>
      <c r="I393" s="300"/>
      <c r="J393" s="312"/>
    </row>
    <row r="394" spans="1:10" x14ac:dyDescent="0.25">
      <c r="A394" s="303"/>
      <c r="B394" s="305"/>
      <c r="C394" s="305"/>
      <c r="D394" s="293"/>
      <c r="E394" s="285"/>
      <c r="F394" s="285"/>
      <c r="G394" s="7" t="s">
        <v>153</v>
      </c>
      <c r="H394" s="68" t="e">
        <f>NA()</f>
        <v>#N/A</v>
      </c>
      <c r="I394" s="300"/>
      <c r="J394" s="312"/>
    </row>
    <row r="395" spans="1:10" x14ac:dyDescent="0.25">
      <c r="A395" s="303"/>
      <c r="B395" s="305"/>
      <c r="C395" s="305"/>
      <c r="D395" s="293"/>
      <c r="E395" s="285"/>
      <c r="F395" s="285"/>
      <c r="G395" s="102" t="s">
        <v>40</v>
      </c>
      <c r="H395" s="68">
        <f>H385</f>
        <v>45</v>
      </c>
      <c r="I395" s="300"/>
      <c r="J395" s="312"/>
    </row>
    <row r="396" spans="1:10" x14ac:dyDescent="0.25">
      <c r="A396" s="303"/>
      <c r="B396" s="305"/>
      <c r="C396" s="305"/>
      <c r="D396" s="293"/>
      <c r="E396" s="285"/>
      <c r="F396" s="285"/>
      <c r="G396" s="102" t="s">
        <v>39</v>
      </c>
      <c r="H396" s="68">
        <f>H386</f>
        <v>60</v>
      </c>
      <c r="I396" s="300"/>
      <c r="J396" s="312"/>
    </row>
    <row r="397" spans="1:10" ht="15.75" thickBot="1" x14ac:dyDescent="0.3">
      <c r="A397" s="303"/>
      <c r="B397" s="305"/>
      <c r="C397" s="305"/>
      <c r="D397" s="293"/>
      <c r="E397" s="296"/>
      <c r="F397" s="296"/>
      <c r="G397" s="103" t="s">
        <v>41</v>
      </c>
      <c r="H397" s="68">
        <f>H387</f>
        <v>42.666666666666664</v>
      </c>
      <c r="I397" s="300"/>
      <c r="J397" s="312"/>
    </row>
    <row r="398" spans="1:10" x14ac:dyDescent="0.25">
      <c r="A398" s="303"/>
      <c r="B398" s="305"/>
      <c r="C398" s="305"/>
      <c r="D398" s="307"/>
      <c r="E398" s="295">
        <f>F393+1</f>
        <v>43175</v>
      </c>
      <c r="F398" s="295">
        <v>43220</v>
      </c>
      <c r="G398" s="51" t="s">
        <v>154</v>
      </c>
      <c r="H398" s="67">
        <f>H400/2</f>
        <v>20</v>
      </c>
      <c r="I398" s="300"/>
      <c r="J398" s="312"/>
    </row>
    <row r="399" spans="1:10" x14ac:dyDescent="0.25">
      <c r="A399" s="303"/>
      <c r="B399" s="305"/>
      <c r="C399" s="305"/>
      <c r="D399" s="307"/>
      <c r="E399" s="285"/>
      <c r="F399" s="285"/>
      <c r="G399" s="7" t="s">
        <v>153</v>
      </c>
      <c r="H399" s="68" t="e">
        <f>NA()</f>
        <v>#N/A</v>
      </c>
      <c r="I399" s="300"/>
      <c r="J399" s="312"/>
    </row>
    <row r="400" spans="1:10" x14ac:dyDescent="0.25">
      <c r="A400" s="303"/>
      <c r="B400" s="305"/>
      <c r="C400" s="305"/>
      <c r="D400" s="307"/>
      <c r="E400" s="285"/>
      <c r="F400" s="285"/>
      <c r="G400" s="102" t="s">
        <v>40</v>
      </c>
      <c r="H400" s="68">
        <f>H370</f>
        <v>40</v>
      </c>
      <c r="I400" s="300"/>
      <c r="J400" s="312"/>
    </row>
    <row r="401" spans="1:10" x14ac:dyDescent="0.25">
      <c r="A401" s="303"/>
      <c r="B401" s="305"/>
      <c r="C401" s="305"/>
      <c r="D401" s="307"/>
      <c r="E401" s="285"/>
      <c r="F401" s="285"/>
      <c r="G401" s="102" t="s">
        <v>39</v>
      </c>
      <c r="H401" s="68">
        <f>H371</f>
        <v>55</v>
      </c>
      <c r="I401" s="300"/>
      <c r="J401" s="312"/>
    </row>
    <row r="402" spans="1:10" ht="15.75" thickBot="1" x14ac:dyDescent="0.3">
      <c r="A402" s="303"/>
      <c r="B402" s="305"/>
      <c r="C402" s="305"/>
      <c r="D402" s="308"/>
      <c r="E402" s="297"/>
      <c r="F402" s="297"/>
      <c r="G402" s="103" t="s">
        <v>41</v>
      </c>
      <c r="H402" s="68">
        <f>H372</f>
        <v>38</v>
      </c>
      <c r="I402" s="301"/>
      <c r="J402" s="312"/>
    </row>
    <row r="403" spans="1:10" x14ac:dyDescent="0.25">
      <c r="A403" s="333" t="s">
        <v>266</v>
      </c>
      <c r="B403" s="336" t="s">
        <v>37</v>
      </c>
      <c r="C403" s="336" t="s">
        <v>157</v>
      </c>
      <c r="D403" s="304" t="s">
        <v>38</v>
      </c>
      <c r="E403" s="298">
        <v>43040</v>
      </c>
      <c r="F403" s="298">
        <v>43090</v>
      </c>
      <c r="G403" s="11" t="s">
        <v>154</v>
      </c>
      <c r="H403" s="67">
        <f>H405/2</f>
        <v>15</v>
      </c>
      <c r="I403" s="299"/>
      <c r="J403" s="347"/>
    </row>
    <row r="404" spans="1:10" x14ac:dyDescent="0.25">
      <c r="A404" s="334"/>
      <c r="B404" s="337"/>
      <c r="C404" s="337"/>
      <c r="D404" s="305"/>
      <c r="E404" s="285"/>
      <c r="F404" s="285"/>
      <c r="G404" s="7" t="s">
        <v>153</v>
      </c>
      <c r="H404" s="68" t="e">
        <f>NA()</f>
        <v>#N/A</v>
      </c>
      <c r="I404" s="300"/>
      <c r="J404" s="348"/>
    </row>
    <row r="405" spans="1:10" x14ac:dyDescent="0.25">
      <c r="A405" s="334"/>
      <c r="B405" s="337"/>
      <c r="C405" s="337"/>
      <c r="D405" s="305"/>
      <c r="E405" s="285"/>
      <c r="F405" s="285"/>
      <c r="G405" s="119" t="s">
        <v>40</v>
      </c>
      <c r="H405" s="68">
        <v>30</v>
      </c>
      <c r="I405" s="300"/>
      <c r="J405" s="348"/>
    </row>
    <row r="406" spans="1:10" x14ac:dyDescent="0.25">
      <c r="A406" s="334"/>
      <c r="B406" s="337"/>
      <c r="C406" s="337"/>
      <c r="D406" s="305"/>
      <c r="E406" s="285"/>
      <c r="F406" s="285"/>
      <c r="G406" s="119" t="s">
        <v>39</v>
      </c>
      <c r="H406" s="68">
        <f>H405+10</f>
        <v>40</v>
      </c>
      <c r="I406" s="300"/>
      <c r="J406" s="348"/>
    </row>
    <row r="407" spans="1:10" ht="15.75" thickBot="1" x14ac:dyDescent="0.3">
      <c r="A407" s="334"/>
      <c r="B407" s="337"/>
      <c r="C407" s="337"/>
      <c r="D407" s="305"/>
      <c r="E407" s="439"/>
      <c r="F407" s="439"/>
      <c r="G407" s="121" t="s">
        <v>41</v>
      </c>
      <c r="H407" s="69">
        <f>H405*0.95</f>
        <v>28.5</v>
      </c>
      <c r="I407" s="300"/>
      <c r="J407" s="348"/>
    </row>
    <row r="408" spans="1:10" x14ac:dyDescent="0.25">
      <c r="A408" s="334"/>
      <c r="B408" s="337"/>
      <c r="C408" s="337"/>
      <c r="D408" s="305"/>
      <c r="E408" s="451">
        <f>F403+1</f>
        <v>43091</v>
      </c>
      <c r="F408" s="451">
        <v>43092</v>
      </c>
      <c r="G408" s="51" t="s">
        <v>154</v>
      </c>
      <c r="H408" s="67">
        <f t="shared" ref="H408" si="18">H410/2</f>
        <v>20</v>
      </c>
      <c r="I408" s="300"/>
      <c r="J408" s="348"/>
    </row>
    <row r="409" spans="1:10" x14ac:dyDescent="0.25">
      <c r="A409" s="334"/>
      <c r="B409" s="337"/>
      <c r="C409" s="337"/>
      <c r="D409" s="305"/>
      <c r="E409" s="285"/>
      <c r="F409" s="285"/>
      <c r="G409" s="7" t="s">
        <v>153</v>
      </c>
      <c r="H409" s="68" t="e">
        <f>NA()</f>
        <v>#N/A</v>
      </c>
      <c r="I409" s="300"/>
      <c r="J409" s="348"/>
    </row>
    <row r="410" spans="1:10" x14ac:dyDescent="0.25">
      <c r="A410" s="334"/>
      <c r="B410" s="337"/>
      <c r="C410" s="337"/>
      <c r="D410" s="305"/>
      <c r="E410" s="285"/>
      <c r="F410" s="285"/>
      <c r="G410" s="119" t="s">
        <v>40</v>
      </c>
      <c r="H410" s="68">
        <v>40</v>
      </c>
      <c r="I410" s="300"/>
      <c r="J410" s="348"/>
    </row>
    <row r="411" spans="1:10" x14ac:dyDescent="0.25">
      <c r="A411" s="334"/>
      <c r="B411" s="337"/>
      <c r="C411" s="337"/>
      <c r="D411" s="305"/>
      <c r="E411" s="285"/>
      <c r="F411" s="285"/>
      <c r="G411" s="119" t="s">
        <v>39</v>
      </c>
      <c r="H411" s="68">
        <f>H410+10</f>
        <v>50</v>
      </c>
      <c r="I411" s="300"/>
      <c r="J411" s="348"/>
    </row>
    <row r="412" spans="1:10" ht="15.75" thickBot="1" x14ac:dyDescent="0.3">
      <c r="A412" s="334"/>
      <c r="B412" s="337"/>
      <c r="C412" s="337"/>
      <c r="D412" s="305"/>
      <c r="E412" s="439"/>
      <c r="F412" s="439"/>
      <c r="G412" s="121" t="s">
        <v>41</v>
      </c>
      <c r="H412" s="69">
        <f>H410*0.95</f>
        <v>38</v>
      </c>
      <c r="I412" s="300"/>
      <c r="J412" s="348"/>
    </row>
    <row r="413" spans="1:10" x14ac:dyDescent="0.25">
      <c r="A413" s="334"/>
      <c r="B413" s="337"/>
      <c r="C413" s="337"/>
      <c r="D413" s="305"/>
      <c r="E413" s="451">
        <f>F408+1</f>
        <v>43093</v>
      </c>
      <c r="F413" s="451">
        <v>43093</v>
      </c>
      <c r="G413" s="51" t="s">
        <v>154</v>
      </c>
      <c r="H413" s="67">
        <f t="shared" ref="H413" si="19">H415/2</f>
        <v>25.5</v>
      </c>
      <c r="I413" s="300"/>
      <c r="J413" s="348"/>
    </row>
    <row r="414" spans="1:10" x14ac:dyDescent="0.25">
      <c r="A414" s="334"/>
      <c r="B414" s="337"/>
      <c r="C414" s="337"/>
      <c r="D414" s="305"/>
      <c r="E414" s="285"/>
      <c r="F414" s="285"/>
      <c r="G414" s="7" t="s">
        <v>153</v>
      </c>
      <c r="H414" s="68" t="e">
        <f>NA()</f>
        <v>#N/A</v>
      </c>
      <c r="I414" s="300"/>
      <c r="J414" s="348"/>
    </row>
    <row r="415" spans="1:10" x14ac:dyDescent="0.25">
      <c r="A415" s="334"/>
      <c r="B415" s="337"/>
      <c r="C415" s="337"/>
      <c r="D415" s="305"/>
      <c r="E415" s="285"/>
      <c r="F415" s="285"/>
      <c r="G415" s="119" t="s">
        <v>40</v>
      </c>
      <c r="H415" s="68">
        <f>H410+11</f>
        <v>51</v>
      </c>
      <c r="I415" s="300"/>
      <c r="J415" s="348"/>
    </row>
    <row r="416" spans="1:10" x14ac:dyDescent="0.25">
      <c r="A416" s="334"/>
      <c r="B416" s="337"/>
      <c r="C416" s="337"/>
      <c r="D416" s="305"/>
      <c r="E416" s="285"/>
      <c r="F416" s="285"/>
      <c r="G416" s="119" t="s">
        <v>39</v>
      </c>
      <c r="H416" s="68">
        <f>H411+11</f>
        <v>61</v>
      </c>
      <c r="I416" s="300"/>
      <c r="J416" s="348"/>
    </row>
    <row r="417" spans="1:10" ht="15.75" thickBot="1" x14ac:dyDescent="0.3">
      <c r="A417" s="334"/>
      <c r="B417" s="337"/>
      <c r="C417" s="337"/>
      <c r="D417" s="305"/>
      <c r="E417" s="439"/>
      <c r="F417" s="439"/>
      <c r="G417" s="121" t="s">
        <v>41</v>
      </c>
      <c r="H417" s="69">
        <f>H415*0.95</f>
        <v>48.449999999999996</v>
      </c>
      <c r="I417" s="300"/>
      <c r="J417" s="348"/>
    </row>
    <row r="418" spans="1:10" x14ac:dyDescent="0.25">
      <c r="A418" s="334"/>
      <c r="B418" s="337"/>
      <c r="C418" s="337"/>
      <c r="D418" s="305"/>
      <c r="E418" s="451">
        <f>F413+1</f>
        <v>43094</v>
      </c>
      <c r="F418" s="451">
        <v>43099</v>
      </c>
      <c r="G418" s="51" t="s">
        <v>154</v>
      </c>
      <c r="H418" s="67">
        <f t="shared" ref="H418" si="20">H420/2</f>
        <v>20</v>
      </c>
      <c r="I418" s="300"/>
      <c r="J418" s="348"/>
    </row>
    <row r="419" spans="1:10" x14ac:dyDescent="0.25">
      <c r="A419" s="334"/>
      <c r="B419" s="337"/>
      <c r="C419" s="337"/>
      <c r="D419" s="305"/>
      <c r="E419" s="285"/>
      <c r="F419" s="285"/>
      <c r="G419" s="7" t="s">
        <v>153</v>
      </c>
      <c r="H419" s="68" t="e">
        <f>NA()</f>
        <v>#N/A</v>
      </c>
      <c r="I419" s="300"/>
      <c r="J419" s="348"/>
    </row>
    <row r="420" spans="1:10" x14ac:dyDescent="0.25">
      <c r="A420" s="334"/>
      <c r="B420" s="337"/>
      <c r="C420" s="337"/>
      <c r="D420" s="305"/>
      <c r="E420" s="285"/>
      <c r="F420" s="285"/>
      <c r="G420" s="119" t="s">
        <v>40</v>
      </c>
      <c r="H420" s="68">
        <f>H410</f>
        <v>40</v>
      </c>
      <c r="I420" s="300"/>
      <c r="J420" s="348"/>
    </row>
    <row r="421" spans="1:10" x14ac:dyDescent="0.25">
      <c r="A421" s="334"/>
      <c r="B421" s="337"/>
      <c r="C421" s="337"/>
      <c r="D421" s="305"/>
      <c r="E421" s="285"/>
      <c r="F421" s="285"/>
      <c r="G421" s="119" t="s">
        <v>39</v>
      </c>
      <c r="H421" s="68">
        <f>H411</f>
        <v>50</v>
      </c>
      <c r="I421" s="300"/>
      <c r="J421" s="348"/>
    </row>
    <row r="422" spans="1:10" ht="15.75" thickBot="1" x14ac:dyDescent="0.3">
      <c r="A422" s="334"/>
      <c r="B422" s="337"/>
      <c r="C422" s="337"/>
      <c r="D422" s="305"/>
      <c r="E422" s="439"/>
      <c r="F422" s="439"/>
      <c r="G422" s="121" t="s">
        <v>41</v>
      </c>
      <c r="H422" s="69">
        <f>H420*0.95</f>
        <v>38</v>
      </c>
      <c r="I422" s="300"/>
      <c r="J422" s="348"/>
    </row>
    <row r="423" spans="1:10" x14ac:dyDescent="0.25">
      <c r="A423" s="334"/>
      <c r="B423" s="337"/>
      <c r="C423" s="337"/>
      <c r="D423" s="305"/>
      <c r="E423" s="451">
        <f>F418+1</f>
        <v>43100</v>
      </c>
      <c r="F423" s="451">
        <v>43100</v>
      </c>
      <c r="G423" s="51" t="s">
        <v>154</v>
      </c>
      <c r="H423" s="67">
        <f t="shared" ref="H423" si="21">H425/2</f>
        <v>25.5</v>
      </c>
      <c r="I423" s="300"/>
      <c r="J423" s="348"/>
    </row>
    <row r="424" spans="1:10" x14ac:dyDescent="0.25">
      <c r="A424" s="334"/>
      <c r="B424" s="337"/>
      <c r="C424" s="337"/>
      <c r="D424" s="305"/>
      <c r="E424" s="285"/>
      <c r="F424" s="285"/>
      <c r="G424" s="7" t="s">
        <v>153</v>
      </c>
      <c r="H424" s="68" t="e">
        <f>NA()</f>
        <v>#N/A</v>
      </c>
      <c r="I424" s="300"/>
      <c r="J424" s="348"/>
    </row>
    <row r="425" spans="1:10" x14ac:dyDescent="0.25">
      <c r="A425" s="334"/>
      <c r="B425" s="337"/>
      <c r="C425" s="337"/>
      <c r="D425" s="305"/>
      <c r="E425" s="285"/>
      <c r="F425" s="285"/>
      <c r="G425" s="119" t="s">
        <v>40</v>
      </c>
      <c r="H425" s="68">
        <f>H415</f>
        <v>51</v>
      </c>
      <c r="I425" s="300"/>
      <c r="J425" s="348"/>
    </row>
    <row r="426" spans="1:10" x14ac:dyDescent="0.25">
      <c r="A426" s="334"/>
      <c r="B426" s="337"/>
      <c r="C426" s="337"/>
      <c r="D426" s="305"/>
      <c r="E426" s="285"/>
      <c r="F426" s="285"/>
      <c r="G426" s="119" t="s">
        <v>39</v>
      </c>
      <c r="H426" s="68">
        <f>H416</f>
        <v>61</v>
      </c>
      <c r="I426" s="300"/>
      <c r="J426" s="348"/>
    </row>
    <row r="427" spans="1:10" ht="15.75" thickBot="1" x14ac:dyDescent="0.3">
      <c r="A427" s="334"/>
      <c r="B427" s="337"/>
      <c r="C427" s="337"/>
      <c r="D427" s="305"/>
      <c r="E427" s="439"/>
      <c r="F427" s="439"/>
      <c r="G427" s="121" t="s">
        <v>41</v>
      </c>
      <c r="H427" s="69">
        <f>H425*0.95</f>
        <v>48.449999999999996</v>
      </c>
      <c r="I427" s="300"/>
      <c r="J427" s="348"/>
    </row>
    <row r="428" spans="1:10" x14ac:dyDescent="0.25">
      <c r="A428" s="334"/>
      <c r="B428" s="337"/>
      <c r="C428" s="337"/>
      <c r="D428" s="305"/>
      <c r="E428" s="451">
        <f>F423+1</f>
        <v>43101</v>
      </c>
      <c r="F428" s="451">
        <v>43102</v>
      </c>
      <c r="G428" s="51" t="s">
        <v>154</v>
      </c>
      <c r="H428" s="67">
        <f t="shared" ref="H428" si="22">H430/2</f>
        <v>20</v>
      </c>
      <c r="I428" s="300"/>
      <c r="J428" s="348"/>
    </row>
    <row r="429" spans="1:10" x14ac:dyDescent="0.25">
      <c r="A429" s="334"/>
      <c r="B429" s="337"/>
      <c r="C429" s="337"/>
      <c r="D429" s="305"/>
      <c r="E429" s="285"/>
      <c r="F429" s="285"/>
      <c r="G429" s="7" t="s">
        <v>153</v>
      </c>
      <c r="H429" s="68" t="e">
        <f>NA()</f>
        <v>#N/A</v>
      </c>
      <c r="I429" s="300"/>
      <c r="J429" s="348"/>
    </row>
    <row r="430" spans="1:10" x14ac:dyDescent="0.25">
      <c r="A430" s="334"/>
      <c r="B430" s="337"/>
      <c r="C430" s="337"/>
      <c r="D430" s="305"/>
      <c r="E430" s="285"/>
      <c r="F430" s="285"/>
      <c r="G430" s="119" t="s">
        <v>40</v>
      </c>
      <c r="H430" s="68">
        <f>H420</f>
        <v>40</v>
      </c>
      <c r="I430" s="300"/>
      <c r="J430" s="348"/>
    </row>
    <row r="431" spans="1:10" x14ac:dyDescent="0.25">
      <c r="A431" s="334"/>
      <c r="B431" s="337"/>
      <c r="C431" s="337"/>
      <c r="D431" s="305"/>
      <c r="E431" s="285"/>
      <c r="F431" s="285"/>
      <c r="G431" s="119" t="s">
        <v>39</v>
      </c>
      <c r="H431" s="68">
        <f>H421</f>
        <v>50</v>
      </c>
      <c r="I431" s="300"/>
      <c r="J431" s="348"/>
    </row>
    <row r="432" spans="1:10" ht="15.75" thickBot="1" x14ac:dyDescent="0.3">
      <c r="A432" s="334"/>
      <c r="B432" s="337"/>
      <c r="C432" s="337"/>
      <c r="D432" s="305"/>
      <c r="E432" s="439"/>
      <c r="F432" s="439"/>
      <c r="G432" s="121" t="s">
        <v>41</v>
      </c>
      <c r="H432" s="69">
        <f>H430*0.95</f>
        <v>38</v>
      </c>
      <c r="I432" s="300"/>
      <c r="J432" s="348"/>
    </row>
    <row r="433" spans="1:10" x14ac:dyDescent="0.25">
      <c r="A433" s="334"/>
      <c r="B433" s="337"/>
      <c r="C433" s="337"/>
      <c r="D433" s="305"/>
      <c r="E433" s="451">
        <f>F428+1</f>
        <v>43103</v>
      </c>
      <c r="F433" s="451">
        <v>43190</v>
      </c>
      <c r="G433" s="51" t="s">
        <v>154</v>
      </c>
      <c r="H433" s="67">
        <f t="shared" ref="H433" si="23">H435/2</f>
        <v>17.5</v>
      </c>
      <c r="I433" s="300"/>
      <c r="J433" s="348"/>
    </row>
    <row r="434" spans="1:10" x14ac:dyDescent="0.25">
      <c r="A434" s="334"/>
      <c r="B434" s="337"/>
      <c r="C434" s="337"/>
      <c r="D434" s="305"/>
      <c r="E434" s="285"/>
      <c r="F434" s="285"/>
      <c r="G434" s="7" t="s">
        <v>153</v>
      </c>
      <c r="H434" s="68" t="e">
        <f>NA()</f>
        <v>#N/A</v>
      </c>
      <c r="I434" s="300"/>
      <c r="J434" s="348"/>
    </row>
    <row r="435" spans="1:10" x14ac:dyDescent="0.25">
      <c r="A435" s="334"/>
      <c r="B435" s="337"/>
      <c r="C435" s="337"/>
      <c r="D435" s="305"/>
      <c r="E435" s="285"/>
      <c r="F435" s="285"/>
      <c r="G435" s="119" t="s">
        <v>40</v>
      </c>
      <c r="H435" s="68">
        <v>35</v>
      </c>
      <c r="I435" s="300"/>
      <c r="J435" s="348"/>
    </row>
    <row r="436" spans="1:10" x14ac:dyDescent="0.25">
      <c r="A436" s="334"/>
      <c r="B436" s="337"/>
      <c r="C436" s="337"/>
      <c r="D436" s="305"/>
      <c r="E436" s="285"/>
      <c r="F436" s="285"/>
      <c r="G436" s="119" t="s">
        <v>39</v>
      </c>
      <c r="H436" s="68">
        <f>H435+10</f>
        <v>45</v>
      </c>
      <c r="I436" s="300"/>
      <c r="J436" s="348"/>
    </row>
    <row r="437" spans="1:10" ht="15.75" thickBot="1" x14ac:dyDescent="0.3">
      <c r="A437" s="334"/>
      <c r="B437" s="337"/>
      <c r="C437" s="337"/>
      <c r="D437" s="305"/>
      <c r="E437" s="439"/>
      <c r="F437" s="439"/>
      <c r="G437" s="121" t="s">
        <v>41</v>
      </c>
      <c r="H437" s="69">
        <f>H435*0.95</f>
        <v>33.25</v>
      </c>
      <c r="I437" s="300"/>
      <c r="J437" s="348"/>
    </row>
    <row r="438" spans="1:10" x14ac:dyDescent="0.25">
      <c r="A438" s="334"/>
      <c r="B438" s="337"/>
      <c r="C438" s="337"/>
      <c r="D438" s="305"/>
      <c r="E438" s="451">
        <f>F433+1</f>
        <v>43191</v>
      </c>
      <c r="F438" s="451">
        <v>43220</v>
      </c>
      <c r="G438" s="51" t="s">
        <v>154</v>
      </c>
      <c r="H438" s="67">
        <f t="shared" ref="H438" si="24">H440/2</f>
        <v>16</v>
      </c>
      <c r="I438" s="300"/>
      <c r="J438" s="348"/>
    </row>
    <row r="439" spans="1:10" x14ac:dyDescent="0.25">
      <c r="A439" s="334"/>
      <c r="B439" s="337"/>
      <c r="C439" s="337"/>
      <c r="D439" s="305"/>
      <c r="E439" s="285"/>
      <c r="F439" s="285"/>
      <c r="G439" s="7" t="s">
        <v>153</v>
      </c>
      <c r="H439" s="68" t="e">
        <f>NA()</f>
        <v>#N/A</v>
      </c>
      <c r="I439" s="300"/>
      <c r="J439" s="348"/>
    </row>
    <row r="440" spans="1:10" x14ac:dyDescent="0.25">
      <c r="A440" s="334"/>
      <c r="B440" s="337"/>
      <c r="C440" s="337"/>
      <c r="D440" s="305"/>
      <c r="E440" s="285"/>
      <c r="F440" s="285"/>
      <c r="G440" s="119" t="s">
        <v>40</v>
      </c>
      <c r="H440" s="68">
        <v>32</v>
      </c>
      <c r="I440" s="300"/>
      <c r="J440" s="348"/>
    </row>
    <row r="441" spans="1:10" x14ac:dyDescent="0.25">
      <c r="A441" s="334"/>
      <c r="B441" s="337"/>
      <c r="C441" s="337"/>
      <c r="D441" s="305"/>
      <c r="E441" s="285"/>
      <c r="F441" s="285"/>
      <c r="G441" s="119" t="s">
        <v>39</v>
      </c>
      <c r="H441" s="68">
        <f>H440+10</f>
        <v>42</v>
      </c>
      <c r="I441" s="300"/>
      <c r="J441" s="348"/>
    </row>
    <row r="442" spans="1:10" ht="15.75" thickBot="1" x14ac:dyDescent="0.3">
      <c r="A442" s="394"/>
      <c r="B442" s="395"/>
      <c r="C442" s="395"/>
      <c r="D442" s="466"/>
      <c r="E442" s="297"/>
      <c r="F442" s="297"/>
      <c r="G442" s="120" t="s">
        <v>41</v>
      </c>
      <c r="H442" s="69">
        <f>H440*0.95</f>
        <v>30.4</v>
      </c>
      <c r="I442" s="301"/>
      <c r="J442" s="449"/>
    </row>
    <row r="443" spans="1:10" ht="17.25" customHeight="1" thickBot="1" x14ac:dyDescent="0.3">
      <c r="A443" s="165" t="s">
        <v>300</v>
      </c>
      <c r="B443" s="166" t="e">
        <f>NA()</f>
        <v>#N/A</v>
      </c>
      <c r="C443" s="166"/>
      <c r="D443" s="166"/>
      <c r="E443" s="167"/>
      <c r="F443" s="167"/>
      <c r="G443" s="168"/>
      <c r="H443" s="159"/>
      <c r="I443"/>
      <c r="J443"/>
    </row>
    <row r="444" spans="1:10" x14ac:dyDescent="0.25">
      <c r="A444" s="302" t="s">
        <v>249</v>
      </c>
      <c r="B444" s="304" t="s">
        <v>37</v>
      </c>
      <c r="C444" s="304" t="s">
        <v>158</v>
      </c>
      <c r="D444" s="291" t="s">
        <v>38</v>
      </c>
      <c r="E444" s="298">
        <v>43040</v>
      </c>
      <c r="F444" s="298">
        <v>43069</v>
      </c>
      <c r="G444" s="11" t="s">
        <v>154</v>
      </c>
      <c r="H444" s="67">
        <f>H446/2</f>
        <v>21.5</v>
      </c>
      <c r="I444" s="299"/>
      <c r="J444" s="311"/>
    </row>
    <row r="445" spans="1:10" x14ac:dyDescent="0.25">
      <c r="A445" s="303"/>
      <c r="B445" s="305"/>
      <c r="C445" s="305"/>
      <c r="D445" s="458"/>
      <c r="E445" s="285"/>
      <c r="F445" s="285"/>
      <c r="G445" s="7" t="s">
        <v>153</v>
      </c>
      <c r="H445" s="68" t="e">
        <f>NA()</f>
        <v>#N/A</v>
      </c>
      <c r="I445" s="300"/>
      <c r="J445" s="312"/>
    </row>
    <row r="446" spans="1:10" x14ac:dyDescent="0.25">
      <c r="A446" s="303"/>
      <c r="B446" s="305"/>
      <c r="C446" s="305"/>
      <c r="D446" s="293"/>
      <c r="E446" s="285"/>
      <c r="F446" s="285"/>
      <c r="G446" s="102" t="s">
        <v>40</v>
      </c>
      <c r="H446" s="68">
        <v>43</v>
      </c>
      <c r="I446" s="300"/>
      <c r="J446" s="312"/>
    </row>
    <row r="447" spans="1:10" x14ac:dyDescent="0.25">
      <c r="A447" s="303"/>
      <c r="B447" s="305"/>
      <c r="C447" s="305"/>
      <c r="D447" s="293"/>
      <c r="E447" s="285"/>
      <c r="F447" s="285"/>
      <c r="G447" s="102" t="s">
        <v>39</v>
      </c>
      <c r="H447" s="68">
        <v>58</v>
      </c>
      <c r="I447" s="300"/>
      <c r="J447" s="312"/>
    </row>
    <row r="448" spans="1:10" ht="15.75" thickBot="1" x14ac:dyDescent="0.3">
      <c r="A448" s="303"/>
      <c r="B448" s="305"/>
      <c r="C448" s="305"/>
      <c r="D448" s="293"/>
      <c r="E448" s="296"/>
      <c r="F448" s="296"/>
      <c r="G448" s="106" t="s">
        <v>41</v>
      </c>
      <c r="H448" s="69" t="e">
        <f>NA()</f>
        <v>#N/A</v>
      </c>
      <c r="I448" s="300"/>
      <c r="J448" s="312"/>
    </row>
    <row r="449" spans="1:10" x14ac:dyDescent="0.25">
      <c r="A449" s="303"/>
      <c r="B449" s="305"/>
      <c r="C449" s="305"/>
      <c r="D449" s="293"/>
      <c r="E449" s="295">
        <f>F444+1</f>
        <v>43070</v>
      </c>
      <c r="F449" s="295">
        <v>43090</v>
      </c>
      <c r="G449" s="51" t="s">
        <v>154</v>
      </c>
      <c r="H449" s="67">
        <f>H451/2</f>
        <v>17.5</v>
      </c>
      <c r="I449" s="300"/>
      <c r="J449" s="312"/>
    </row>
    <row r="450" spans="1:10" x14ac:dyDescent="0.25">
      <c r="A450" s="303"/>
      <c r="B450" s="305"/>
      <c r="C450" s="305"/>
      <c r="D450" s="293"/>
      <c r="E450" s="285"/>
      <c r="F450" s="285"/>
      <c r="G450" s="7" t="s">
        <v>153</v>
      </c>
      <c r="H450" s="68" t="e">
        <f>NA()</f>
        <v>#N/A</v>
      </c>
      <c r="I450" s="300"/>
      <c r="J450" s="312"/>
    </row>
    <row r="451" spans="1:10" x14ac:dyDescent="0.25">
      <c r="A451" s="303"/>
      <c r="B451" s="305"/>
      <c r="C451" s="305"/>
      <c r="D451" s="293"/>
      <c r="E451" s="285"/>
      <c r="F451" s="285"/>
      <c r="G451" s="102" t="s">
        <v>40</v>
      </c>
      <c r="H451" s="68">
        <v>35</v>
      </c>
      <c r="I451" s="300"/>
      <c r="J451" s="312"/>
    </row>
    <row r="452" spans="1:10" x14ac:dyDescent="0.25">
      <c r="A452" s="303"/>
      <c r="B452" s="305"/>
      <c r="C452" s="305"/>
      <c r="D452" s="293"/>
      <c r="E452" s="285"/>
      <c r="F452" s="285"/>
      <c r="G452" s="102" t="s">
        <v>39</v>
      </c>
      <c r="H452" s="68">
        <v>50</v>
      </c>
      <c r="I452" s="300"/>
      <c r="J452" s="312"/>
    </row>
    <row r="453" spans="1:10" ht="15.75" thickBot="1" x14ac:dyDescent="0.3">
      <c r="A453" s="303"/>
      <c r="B453" s="305"/>
      <c r="C453" s="305"/>
      <c r="D453" s="293"/>
      <c r="E453" s="296"/>
      <c r="F453" s="296"/>
      <c r="G453" s="106" t="s">
        <v>41</v>
      </c>
      <c r="H453" s="113" t="e">
        <f>NA()</f>
        <v>#N/A</v>
      </c>
      <c r="I453" s="300"/>
      <c r="J453" s="312"/>
    </row>
    <row r="454" spans="1:10" x14ac:dyDescent="0.25">
      <c r="A454" s="303"/>
      <c r="B454" s="305"/>
      <c r="C454" s="305"/>
      <c r="D454" s="293"/>
      <c r="E454" s="295">
        <f>F449+1</f>
        <v>43091</v>
      </c>
      <c r="F454" s="295">
        <v>43092</v>
      </c>
      <c r="G454" s="51" t="s">
        <v>154</v>
      </c>
      <c r="H454" s="67">
        <f>H456/2</f>
        <v>21.5</v>
      </c>
      <c r="I454" s="300"/>
      <c r="J454" s="312"/>
    </row>
    <row r="455" spans="1:10" x14ac:dyDescent="0.25">
      <c r="A455" s="303"/>
      <c r="B455" s="305"/>
      <c r="C455" s="305"/>
      <c r="D455" s="293"/>
      <c r="E455" s="285"/>
      <c r="F455" s="285"/>
      <c r="G455" s="7" t="s">
        <v>153</v>
      </c>
      <c r="H455" s="68" t="e">
        <f>NA()</f>
        <v>#N/A</v>
      </c>
      <c r="I455" s="300"/>
      <c r="J455" s="312"/>
    </row>
    <row r="456" spans="1:10" x14ac:dyDescent="0.25">
      <c r="A456" s="303"/>
      <c r="B456" s="305"/>
      <c r="C456" s="305"/>
      <c r="D456" s="293"/>
      <c r="E456" s="285"/>
      <c r="F456" s="285"/>
      <c r="G456" s="102" t="s">
        <v>40</v>
      </c>
      <c r="H456" s="68">
        <f>H446</f>
        <v>43</v>
      </c>
      <c r="I456" s="300"/>
      <c r="J456" s="312"/>
    </row>
    <row r="457" spans="1:10" x14ac:dyDescent="0.25">
      <c r="A457" s="303"/>
      <c r="B457" s="305"/>
      <c r="C457" s="305"/>
      <c r="D457" s="293"/>
      <c r="E457" s="285"/>
      <c r="F457" s="285"/>
      <c r="G457" s="102" t="s">
        <v>39</v>
      </c>
      <c r="H457" s="68">
        <f>H447</f>
        <v>58</v>
      </c>
      <c r="I457" s="300"/>
      <c r="J457" s="312"/>
    </row>
    <row r="458" spans="1:10" ht="15.75" thickBot="1" x14ac:dyDescent="0.3">
      <c r="A458" s="303"/>
      <c r="B458" s="305"/>
      <c r="C458" s="305"/>
      <c r="D458" s="293"/>
      <c r="E458" s="296"/>
      <c r="F458" s="296"/>
      <c r="G458" s="106" t="s">
        <v>41</v>
      </c>
      <c r="H458" s="68" t="e">
        <f>NA()</f>
        <v>#N/A</v>
      </c>
      <c r="I458" s="300"/>
      <c r="J458" s="312"/>
    </row>
    <row r="459" spans="1:10" x14ac:dyDescent="0.25">
      <c r="A459" s="303"/>
      <c r="B459" s="305"/>
      <c r="C459" s="305"/>
      <c r="D459" s="293"/>
      <c r="E459" s="295">
        <f>F454+1</f>
        <v>43093</v>
      </c>
      <c r="F459" s="295">
        <v>43094</v>
      </c>
      <c r="G459" s="51" t="s">
        <v>154</v>
      </c>
      <c r="H459" s="67">
        <f>H461/2</f>
        <v>27.5</v>
      </c>
      <c r="I459" s="300"/>
      <c r="J459" s="312"/>
    </row>
    <row r="460" spans="1:10" x14ac:dyDescent="0.25">
      <c r="A460" s="303"/>
      <c r="B460" s="305"/>
      <c r="C460" s="305"/>
      <c r="D460" s="293"/>
      <c r="E460" s="285"/>
      <c r="F460" s="285"/>
      <c r="G460" s="7" t="s">
        <v>153</v>
      </c>
      <c r="H460" s="68" t="e">
        <f>NA()</f>
        <v>#N/A</v>
      </c>
      <c r="I460" s="300"/>
      <c r="J460" s="312"/>
    </row>
    <row r="461" spans="1:10" x14ac:dyDescent="0.25">
      <c r="A461" s="303"/>
      <c r="B461" s="305"/>
      <c r="C461" s="305"/>
      <c r="D461" s="293"/>
      <c r="E461" s="285"/>
      <c r="F461" s="285"/>
      <c r="G461" s="102" t="s">
        <v>40</v>
      </c>
      <c r="H461" s="68">
        <f>H456+12</f>
        <v>55</v>
      </c>
      <c r="I461" s="300"/>
      <c r="J461" s="312"/>
    </row>
    <row r="462" spans="1:10" x14ac:dyDescent="0.25">
      <c r="A462" s="303"/>
      <c r="B462" s="305"/>
      <c r="C462" s="305"/>
      <c r="D462" s="293"/>
      <c r="E462" s="285"/>
      <c r="F462" s="285"/>
      <c r="G462" s="102" t="s">
        <v>39</v>
      </c>
      <c r="H462" s="68">
        <f>H457+12</f>
        <v>70</v>
      </c>
      <c r="I462" s="300"/>
      <c r="J462" s="312"/>
    </row>
    <row r="463" spans="1:10" ht="15.75" thickBot="1" x14ac:dyDescent="0.3">
      <c r="A463" s="303"/>
      <c r="B463" s="305"/>
      <c r="C463" s="305"/>
      <c r="D463" s="293"/>
      <c r="E463" s="296"/>
      <c r="F463" s="296"/>
      <c r="G463" s="106" t="s">
        <v>41</v>
      </c>
      <c r="H463" s="68" t="e">
        <f>NA()</f>
        <v>#N/A</v>
      </c>
      <c r="I463" s="300"/>
      <c r="J463" s="312"/>
    </row>
    <row r="464" spans="1:10" x14ac:dyDescent="0.25">
      <c r="A464" s="303"/>
      <c r="B464" s="305"/>
      <c r="C464" s="305"/>
      <c r="D464" s="293"/>
      <c r="E464" s="295">
        <f>F459+1</f>
        <v>43095</v>
      </c>
      <c r="F464" s="295">
        <v>43099</v>
      </c>
      <c r="G464" s="51" t="s">
        <v>154</v>
      </c>
      <c r="H464" s="67">
        <f>H466/2</f>
        <v>21.5</v>
      </c>
      <c r="I464" s="300"/>
      <c r="J464" s="312"/>
    </row>
    <row r="465" spans="1:10" x14ac:dyDescent="0.25">
      <c r="A465" s="303"/>
      <c r="B465" s="305"/>
      <c r="C465" s="305"/>
      <c r="D465" s="293"/>
      <c r="E465" s="285"/>
      <c r="F465" s="285"/>
      <c r="G465" s="7" t="s">
        <v>153</v>
      </c>
      <c r="H465" s="68" t="e">
        <f>NA()</f>
        <v>#N/A</v>
      </c>
      <c r="I465" s="300"/>
      <c r="J465" s="312"/>
    </row>
    <row r="466" spans="1:10" x14ac:dyDescent="0.25">
      <c r="A466" s="303"/>
      <c r="B466" s="305"/>
      <c r="C466" s="305"/>
      <c r="D466" s="293"/>
      <c r="E466" s="285"/>
      <c r="F466" s="285"/>
      <c r="G466" s="102" t="s">
        <v>40</v>
      </c>
      <c r="H466" s="68">
        <f>H456</f>
        <v>43</v>
      </c>
      <c r="I466" s="300"/>
      <c r="J466" s="312"/>
    </row>
    <row r="467" spans="1:10" x14ac:dyDescent="0.25">
      <c r="A467" s="303"/>
      <c r="B467" s="305"/>
      <c r="C467" s="305"/>
      <c r="D467" s="293"/>
      <c r="E467" s="285"/>
      <c r="F467" s="285"/>
      <c r="G467" s="102" t="s">
        <v>39</v>
      </c>
      <c r="H467" s="68">
        <f>H457</f>
        <v>58</v>
      </c>
      <c r="I467" s="300"/>
      <c r="J467" s="312"/>
    </row>
    <row r="468" spans="1:10" ht="15.75" thickBot="1" x14ac:dyDescent="0.3">
      <c r="A468" s="303"/>
      <c r="B468" s="305"/>
      <c r="C468" s="305"/>
      <c r="D468" s="293"/>
      <c r="E468" s="296"/>
      <c r="F468" s="296"/>
      <c r="G468" s="106" t="s">
        <v>41</v>
      </c>
      <c r="H468" s="68" t="e">
        <f>NA()</f>
        <v>#N/A</v>
      </c>
      <c r="I468" s="300"/>
      <c r="J468" s="312"/>
    </row>
    <row r="469" spans="1:10" x14ac:dyDescent="0.25">
      <c r="A469" s="303"/>
      <c r="B469" s="305"/>
      <c r="C469" s="305"/>
      <c r="D469" s="293"/>
      <c r="E469" s="295">
        <f>F464+1</f>
        <v>43100</v>
      </c>
      <c r="F469" s="295">
        <v>43100</v>
      </c>
      <c r="G469" s="51" t="s">
        <v>154</v>
      </c>
      <c r="H469" s="67">
        <f>H471/2</f>
        <v>27.5</v>
      </c>
      <c r="I469" s="300"/>
      <c r="J469" s="312"/>
    </row>
    <row r="470" spans="1:10" x14ac:dyDescent="0.25">
      <c r="A470" s="303"/>
      <c r="B470" s="305"/>
      <c r="C470" s="305"/>
      <c r="D470" s="293"/>
      <c r="E470" s="285"/>
      <c r="F470" s="285"/>
      <c r="G470" s="7" t="s">
        <v>153</v>
      </c>
      <c r="H470" s="68" t="e">
        <f>NA()</f>
        <v>#N/A</v>
      </c>
      <c r="I470" s="300"/>
      <c r="J470" s="312"/>
    </row>
    <row r="471" spans="1:10" x14ac:dyDescent="0.25">
      <c r="A471" s="303"/>
      <c r="B471" s="305"/>
      <c r="C471" s="305"/>
      <c r="D471" s="293"/>
      <c r="E471" s="285"/>
      <c r="F471" s="285"/>
      <c r="G471" s="102" t="s">
        <v>40</v>
      </c>
      <c r="H471" s="68">
        <f>H466+12</f>
        <v>55</v>
      </c>
      <c r="I471" s="300"/>
      <c r="J471" s="312"/>
    </row>
    <row r="472" spans="1:10" x14ac:dyDescent="0.25">
      <c r="A472" s="303"/>
      <c r="B472" s="305"/>
      <c r="C472" s="305"/>
      <c r="D472" s="293"/>
      <c r="E472" s="285"/>
      <c r="F472" s="285"/>
      <c r="G472" s="102" t="s">
        <v>39</v>
      </c>
      <c r="H472" s="68">
        <f>H467+12</f>
        <v>70</v>
      </c>
      <c r="I472" s="300"/>
      <c r="J472" s="312"/>
    </row>
    <row r="473" spans="1:10" ht="15.75" thickBot="1" x14ac:dyDescent="0.3">
      <c r="A473" s="303"/>
      <c r="B473" s="305"/>
      <c r="C473" s="305"/>
      <c r="D473" s="293"/>
      <c r="E473" s="296"/>
      <c r="F473" s="296"/>
      <c r="G473" s="106" t="s">
        <v>41</v>
      </c>
      <c r="H473" s="68" t="e">
        <f>NA()</f>
        <v>#N/A</v>
      </c>
      <c r="I473" s="300"/>
      <c r="J473" s="312"/>
    </row>
    <row r="474" spans="1:10" x14ac:dyDescent="0.25">
      <c r="A474" s="303"/>
      <c r="B474" s="305"/>
      <c r="C474" s="305"/>
      <c r="D474" s="293"/>
      <c r="E474" s="295">
        <f>F469+1</f>
        <v>43101</v>
      </c>
      <c r="F474" s="295">
        <v>43174</v>
      </c>
      <c r="G474" s="51" t="s">
        <v>154</v>
      </c>
      <c r="H474" s="67">
        <f>H476/2</f>
        <v>21.5</v>
      </c>
      <c r="I474" s="300"/>
      <c r="J474" s="312"/>
    </row>
    <row r="475" spans="1:10" x14ac:dyDescent="0.25">
      <c r="A475" s="303"/>
      <c r="B475" s="305"/>
      <c r="C475" s="305"/>
      <c r="D475" s="293"/>
      <c r="E475" s="285"/>
      <c r="F475" s="285"/>
      <c r="G475" s="7" t="s">
        <v>153</v>
      </c>
      <c r="H475" s="68" t="e">
        <f>NA()</f>
        <v>#N/A</v>
      </c>
      <c r="I475" s="300"/>
      <c r="J475" s="312"/>
    </row>
    <row r="476" spans="1:10" x14ac:dyDescent="0.25">
      <c r="A476" s="303"/>
      <c r="B476" s="305"/>
      <c r="C476" s="305"/>
      <c r="D476" s="293"/>
      <c r="E476" s="285"/>
      <c r="F476" s="285"/>
      <c r="G476" s="102" t="s">
        <v>40</v>
      </c>
      <c r="H476" s="68">
        <f>H466</f>
        <v>43</v>
      </c>
      <c r="I476" s="300"/>
      <c r="J476" s="312"/>
    </row>
    <row r="477" spans="1:10" x14ac:dyDescent="0.25">
      <c r="A477" s="303"/>
      <c r="B477" s="305"/>
      <c r="C477" s="305"/>
      <c r="D477" s="293"/>
      <c r="E477" s="285"/>
      <c r="F477" s="285"/>
      <c r="G477" s="102" t="s">
        <v>39</v>
      </c>
      <c r="H477" s="68">
        <f>H467</f>
        <v>58</v>
      </c>
      <c r="I477" s="300"/>
      <c r="J477" s="312"/>
    </row>
    <row r="478" spans="1:10" ht="15.75" thickBot="1" x14ac:dyDescent="0.3">
      <c r="A478" s="303"/>
      <c r="B478" s="305"/>
      <c r="C478" s="305"/>
      <c r="D478" s="293"/>
      <c r="E478" s="296"/>
      <c r="F478" s="296"/>
      <c r="G478" s="106" t="s">
        <v>41</v>
      </c>
      <c r="H478" s="68" t="e">
        <f>NA()</f>
        <v>#N/A</v>
      </c>
      <c r="I478" s="300"/>
      <c r="J478" s="312"/>
    </row>
    <row r="479" spans="1:10" x14ac:dyDescent="0.25">
      <c r="A479" s="303"/>
      <c r="B479" s="305"/>
      <c r="C479" s="305"/>
      <c r="D479" s="293"/>
      <c r="E479" s="295">
        <f>F474+1</f>
        <v>43175</v>
      </c>
      <c r="F479" s="295">
        <v>43220</v>
      </c>
      <c r="G479" s="51" t="s">
        <v>154</v>
      </c>
      <c r="H479" s="67">
        <f>H481/2</f>
        <v>17.5</v>
      </c>
      <c r="I479" s="300"/>
      <c r="J479" s="312"/>
    </row>
    <row r="480" spans="1:10" x14ac:dyDescent="0.25">
      <c r="A480" s="303"/>
      <c r="B480" s="305"/>
      <c r="C480" s="305"/>
      <c r="D480" s="293"/>
      <c r="E480" s="285"/>
      <c r="F480" s="285"/>
      <c r="G480" s="7" t="s">
        <v>153</v>
      </c>
      <c r="H480" s="68" t="e">
        <f>NA()</f>
        <v>#N/A</v>
      </c>
      <c r="I480" s="300"/>
      <c r="J480" s="312"/>
    </row>
    <row r="481" spans="1:10" x14ac:dyDescent="0.25">
      <c r="A481" s="303"/>
      <c r="B481" s="305"/>
      <c r="C481" s="305"/>
      <c r="D481" s="293"/>
      <c r="E481" s="285"/>
      <c r="F481" s="285"/>
      <c r="G481" s="102" t="s">
        <v>40</v>
      </c>
      <c r="H481" s="68">
        <f>H451</f>
        <v>35</v>
      </c>
      <c r="I481" s="300"/>
      <c r="J481" s="312"/>
    </row>
    <row r="482" spans="1:10" x14ac:dyDescent="0.25">
      <c r="A482" s="303"/>
      <c r="B482" s="305"/>
      <c r="C482" s="305"/>
      <c r="D482" s="293"/>
      <c r="E482" s="285"/>
      <c r="F482" s="285"/>
      <c r="G482" s="102" t="s">
        <v>39</v>
      </c>
      <c r="H482" s="68">
        <f>H452</f>
        <v>50</v>
      </c>
      <c r="I482" s="300"/>
      <c r="J482" s="312"/>
    </row>
    <row r="483" spans="1:10" ht="15.75" thickBot="1" x14ac:dyDescent="0.3">
      <c r="A483" s="327"/>
      <c r="B483" s="458"/>
      <c r="C483" s="458"/>
      <c r="D483" s="293"/>
      <c r="E483" s="297"/>
      <c r="F483" s="297"/>
      <c r="G483" s="106" t="s">
        <v>41</v>
      </c>
      <c r="H483" s="69" t="e">
        <f>NA()</f>
        <v>#N/A</v>
      </c>
      <c r="I483" s="457"/>
      <c r="J483" s="317"/>
    </row>
  </sheetData>
  <autoFilter ref="A1:I402"/>
  <mergeCells count="248">
    <mergeCell ref="I403:I442"/>
    <mergeCell ref="J403:J442"/>
    <mergeCell ref="E408:E412"/>
    <mergeCell ref="F408:F412"/>
    <mergeCell ref="E413:E417"/>
    <mergeCell ref="F413:F417"/>
    <mergeCell ref="E418:E422"/>
    <mergeCell ref="F418:F422"/>
    <mergeCell ref="E423:E427"/>
    <mergeCell ref="F423:F427"/>
    <mergeCell ref="E428:E432"/>
    <mergeCell ref="F428:F432"/>
    <mergeCell ref="E433:E437"/>
    <mergeCell ref="F433:F437"/>
    <mergeCell ref="E438:E442"/>
    <mergeCell ref="F438:F442"/>
    <mergeCell ref="J444:J483"/>
    <mergeCell ref="E449:E453"/>
    <mergeCell ref="F449:F453"/>
    <mergeCell ref="E454:E458"/>
    <mergeCell ref="F454:F458"/>
    <mergeCell ref="E459:E463"/>
    <mergeCell ref="F459:F463"/>
    <mergeCell ref="E464:E468"/>
    <mergeCell ref="F464:F468"/>
    <mergeCell ref="E469:E473"/>
    <mergeCell ref="F469:F473"/>
    <mergeCell ref="E474:E478"/>
    <mergeCell ref="F474:F478"/>
    <mergeCell ref="E479:E483"/>
    <mergeCell ref="F479:F483"/>
    <mergeCell ref="A444:A483"/>
    <mergeCell ref="B444:B483"/>
    <mergeCell ref="C444:C483"/>
    <mergeCell ref="D444:D483"/>
    <mergeCell ref="E444:E448"/>
    <mergeCell ref="F444:F448"/>
    <mergeCell ref="I444:I483"/>
    <mergeCell ref="I363:I402"/>
    <mergeCell ref="J363:J402"/>
    <mergeCell ref="E368:E372"/>
    <mergeCell ref="F368:F372"/>
    <mergeCell ref="E373:E377"/>
    <mergeCell ref="F373:F377"/>
    <mergeCell ref="E378:E382"/>
    <mergeCell ref="F378:F382"/>
    <mergeCell ref="E383:E387"/>
    <mergeCell ref="F383:F387"/>
    <mergeCell ref="E388:E392"/>
    <mergeCell ref="F388:F392"/>
    <mergeCell ref="E393:E397"/>
    <mergeCell ref="F393:F397"/>
    <mergeCell ref="E398:E402"/>
    <mergeCell ref="F398:F402"/>
    <mergeCell ref="A363:A402"/>
    <mergeCell ref="D202:D241"/>
    <mergeCell ref="E202:E206"/>
    <mergeCell ref="F202:F206"/>
    <mergeCell ref="I202:I241"/>
    <mergeCell ref="E207:E211"/>
    <mergeCell ref="F207:F211"/>
    <mergeCell ref="E212:E216"/>
    <mergeCell ref="F212:F216"/>
    <mergeCell ref="E217:E221"/>
    <mergeCell ref="F217:F221"/>
    <mergeCell ref="E222:E226"/>
    <mergeCell ref="F222:F226"/>
    <mergeCell ref="E227:E231"/>
    <mergeCell ref="F227:F231"/>
    <mergeCell ref="E232:E236"/>
    <mergeCell ref="F232:F236"/>
    <mergeCell ref="E237:E241"/>
    <mergeCell ref="F237:F241"/>
    <mergeCell ref="D242:D281"/>
    <mergeCell ref="E242:E246"/>
    <mergeCell ref="F242:F246"/>
    <mergeCell ref="I242:I281"/>
    <mergeCell ref="E247:E251"/>
    <mergeCell ref="F247:F251"/>
    <mergeCell ref="E252:E256"/>
    <mergeCell ref="F252:F256"/>
    <mergeCell ref="E257:E261"/>
    <mergeCell ref="F257:F261"/>
    <mergeCell ref="E262:E266"/>
    <mergeCell ref="F262:F266"/>
    <mergeCell ref="E267:E271"/>
    <mergeCell ref="F267:F271"/>
    <mergeCell ref="E272:E276"/>
    <mergeCell ref="F272:F276"/>
    <mergeCell ref="E277:E281"/>
    <mergeCell ref="F277:F281"/>
    <mergeCell ref="J162:J281"/>
    <mergeCell ref="E167:E171"/>
    <mergeCell ref="F167:F171"/>
    <mergeCell ref="E172:E176"/>
    <mergeCell ref="F172:F176"/>
    <mergeCell ref="E177:E181"/>
    <mergeCell ref="F177:F181"/>
    <mergeCell ref="E182:E186"/>
    <mergeCell ref="F182:F186"/>
    <mergeCell ref="E187:E191"/>
    <mergeCell ref="F187:F191"/>
    <mergeCell ref="E192:E196"/>
    <mergeCell ref="F192:F196"/>
    <mergeCell ref="E197:E201"/>
    <mergeCell ref="F197:F201"/>
    <mergeCell ref="F42:F46"/>
    <mergeCell ref="I42:I81"/>
    <mergeCell ref="E47:E51"/>
    <mergeCell ref="F47:F51"/>
    <mergeCell ref="E52:E56"/>
    <mergeCell ref="F52:F56"/>
    <mergeCell ref="E57:E61"/>
    <mergeCell ref="F57:F61"/>
    <mergeCell ref="E62:E66"/>
    <mergeCell ref="F62:F66"/>
    <mergeCell ref="E67:E71"/>
    <mergeCell ref="F67:F71"/>
    <mergeCell ref="E72:E76"/>
    <mergeCell ref="F72:F76"/>
    <mergeCell ref="E77:E81"/>
    <mergeCell ref="F77:F81"/>
    <mergeCell ref="A2:A81"/>
    <mergeCell ref="B2:B81"/>
    <mergeCell ref="C2:C81"/>
    <mergeCell ref="D2:D41"/>
    <mergeCell ref="E2:E6"/>
    <mergeCell ref="F2:F6"/>
    <mergeCell ref="I2:I41"/>
    <mergeCell ref="J2:J81"/>
    <mergeCell ref="E7:E11"/>
    <mergeCell ref="F7:F11"/>
    <mergeCell ref="E12:E16"/>
    <mergeCell ref="F12:F16"/>
    <mergeCell ref="E17:E21"/>
    <mergeCell ref="F17:F21"/>
    <mergeCell ref="E22:E26"/>
    <mergeCell ref="F22:F26"/>
    <mergeCell ref="E27:E31"/>
    <mergeCell ref="F27:F31"/>
    <mergeCell ref="E32:E36"/>
    <mergeCell ref="F32:F36"/>
    <mergeCell ref="E37:E41"/>
    <mergeCell ref="F37:F41"/>
    <mergeCell ref="D42:D81"/>
    <mergeCell ref="E42:E46"/>
    <mergeCell ref="A162:A281"/>
    <mergeCell ref="B162:B281"/>
    <mergeCell ref="C162:C281"/>
    <mergeCell ref="D162:D201"/>
    <mergeCell ref="E162:E166"/>
    <mergeCell ref="F162:F166"/>
    <mergeCell ref="J82:J161"/>
    <mergeCell ref="E87:E91"/>
    <mergeCell ref="F87:F91"/>
    <mergeCell ref="E92:E96"/>
    <mergeCell ref="F92:F96"/>
    <mergeCell ref="E97:E101"/>
    <mergeCell ref="F97:F101"/>
    <mergeCell ref="E102:E106"/>
    <mergeCell ref="F102:F106"/>
    <mergeCell ref="E107:E111"/>
    <mergeCell ref="F107:F111"/>
    <mergeCell ref="E112:E116"/>
    <mergeCell ref="F112:F116"/>
    <mergeCell ref="E117:E121"/>
    <mergeCell ref="F117:F121"/>
    <mergeCell ref="E122:E126"/>
    <mergeCell ref="F122:F126"/>
    <mergeCell ref="I162:I201"/>
    <mergeCell ref="A82:A161"/>
    <mergeCell ref="B82:B161"/>
    <mergeCell ref="C82:C161"/>
    <mergeCell ref="D82:D121"/>
    <mergeCell ref="E82:E86"/>
    <mergeCell ref="F82:F86"/>
    <mergeCell ref="I82:I121"/>
    <mergeCell ref="D122:D161"/>
    <mergeCell ref="E142:E146"/>
    <mergeCell ref="F142:F146"/>
    <mergeCell ref="E147:E151"/>
    <mergeCell ref="F147:F151"/>
    <mergeCell ref="E152:E156"/>
    <mergeCell ref="F152:F156"/>
    <mergeCell ref="E157:E161"/>
    <mergeCell ref="F157:F161"/>
    <mergeCell ref="I122:I161"/>
    <mergeCell ref="E127:E131"/>
    <mergeCell ref="F127:F131"/>
    <mergeCell ref="E132:E136"/>
    <mergeCell ref="F132:F136"/>
    <mergeCell ref="E137:E141"/>
    <mergeCell ref="F137:F141"/>
    <mergeCell ref="B363:B402"/>
    <mergeCell ref="C363:C402"/>
    <mergeCell ref="D363:D402"/>
    <mergeCell ref="E363:E367"/>
    <mergeCell ref="F363:F367"/>
    <mergeCell ref="A403:A442"/>
    <mergeCell ref="B403:B442"/>
    <mergeCell ref="C403:C442"/>
    <mergeCell ref="D403:D442"/>
    <mergeCell ref="E403:E407"/>
    <mergeCell ref="F403:F407"/>
    <mergeCell ref="A283:A362"/>
    <mergeCell ref="B283:B362"/>
    <mergeCell ref="C283:C362"/>
    <mergeCell ref="D283:D302"/>
    <mergeCell ref="E283:E287"/>
    <mergeCell ref="F283:F287"/>
    <mergeCell ref="I283:I302"/>
    <mergeCell ref="J283:J362"/>
    <mergeCell ref="E288:E292"/>
    <mergeCell ref="F288:F292"/>
    <mergeCell ref="E293:E297"/>
    <mergeCell ref="F293:F297"/>
    <mergeCell ref="E298:E302"/>
    <mergeCell ref="F298:F302"/>
    <mergeCell ref="D303:D322"/>
    <mergeCell ref="E303:E307"/>
    <mergeCell ref="F303:F307"/>
    <mergeCell ref="I303:I322"/>
    <mergeCell ref="E308:E312"/>
    <mergeCell ref="F308:F312"/>
    <mergeCell ref="E313:E317"/>
    <mergeCell ref="F313:F317"/>
    <mergeCell ref="E318:E322"/>
    <mergeCell ref="F318:F322"/>
    <mergeCell ref="D323:D342"/>
    <mergeCell ref="E323:E327"/>
    <mergeCell ref="F323:F327"/>
    <mergeCell ref="I323:I342"/>
    <mergeCell ref="E328:E332"/>
    <mergeCell ref="F328:F332"/>
    <mergeCell ref="E333:E337"/>
    <mergeCell ref="F333:F337"/>
    <mergeCell ref="E338:E342"/>
    <mergeCell ref="F338:F342"/>
    <mergeCell ref="D343:D362"/>
    <mergeCell ref="E343:E347"/>
    <mergeCell ref="F343:F347"/>
    <mergeCell ref="I343:I362"/>
    <mergeCell ref="E348:E352"/>
    <mergeCell ref="F348:F352"/>
    <mergeCell ref="E353:E357"/>
    <mergeCell ref="F353:F357"/>
    <mergeCell ref="E358:E362"/>
    <mergeCell ref="F358:F362"/>
  </mergeCells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J80"/>
  <sheetViews>
    <sheetView zoomScaleNormal="100" workbookViewId="0">
      <pane xSplit="1" ySplit="1" topLeftCell="B30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ht="15.75" thickBot="1" x14ac:dyDescent="0.3">
      <c r="A2" s="41" t="s">
        <v>132</v>
      </c>
      <c r="B2" s="38" t="e">
        <f>NA()</f>
        <v>#N/A</v>
      </c>
      <c r="C2" s="31"/>
      <c r="D2" s="31"/>
      <c r="E2" s="29"/>
      <c r="F2" s="29"/>
      <c r="G2" s="32"/>
      <c r="H2" s="2"/>
      <c r="I2" s="35"/>
      <c r="J2" s="33"/>
    </row>
    <row r="3" spans="1:10" x14ac:dyDescent="0.25">
      <c r="A3" s="470" t="s">
        <v>77</v>
      </c>
      <c r="B3" s="400" t="s">
        <v>37</v>
      </c>
      <c r="C3" s="400" t="s">
        <v>74</v>
      </c>
      <c r="D3" s="359" t="s">
        <v>38</v>
      </c>
      <c r="E3" s="294">
        <v>43040</v>
      </c>
      <c r="F3" s="294">
        <v>43090</v>
      </c>
      <c r="G3" s="160" t="s">
        <v>154</v>
      </c>
      <c r="H3" s="157">
        <v>0</v>
      </c>
      <c r="I3" s="467"/>
      <c r="J3" s="396"/>
    </row>
    <row r="4" spans="1:10" x14ac:dyDescent="0.25">
      <c r="A4" s="471"/>
      <c r="B4" s="305"/>
      <c r="C4" s="305"/>
      <c r="D4" s="379"/>
      <c r="E4" s="285"/>
      <c r="F4" s="285"/>
      <c r="G4" s="7" t="s">
        <v>153</v>
      </c>
      <c r="H4" s="68" t="e">
        <f>NA()</f>
        <v>#N/A</v>
      </c>
      <c r="I4" s="468"/>
      <c r="J4" s="312"/>
    </row>
    <row r="5" spans="1:10" x14ac:dyDescent="0.25">
      <c r="A5" s="471"/>
      <c r="B5" s="305"/>
      <c r="C5" s="305"/>
      <c r="D5" s="361"/>
      <c r="E5" s="285"/>
      <c r="F5" s="285"/>
      <c r="G5" s="139" t="s">
        <v>40</v>
      </c>
      <c r="H5" s="68">
        <v>40</v>
      </c>
      <c r="I5" s="469"/>
      <c r="J5" s="312"/>
    </row>
    <row r="6" spans="1:10" x14ac:dyDescent="0.25">
      <c r="A6" s="471"/>
      <c r="B6" s="305"/>
      <c r="C6" s="305"/>
      <c r="D6" s="361"/>
      <c r="E6" s="285"/>
      <c r="F6" s="285"/>
      <c r="G6" s="139" t="s">
        <v>39</v>
      </c>
      <c r="H6" s="68">
        <f>H5+20</f>
        <v>60</v>
      </c>
      <c r="I6" s="469"/>
      <c r="J6" s="312"/>
    </row>
    <row r="7" spans="1:10" ht="15.75" thickBot="1" x14ac:dyDescent="0.3">
      <c r="A7" s="471"/>
      <c r="B7" s="305"/>
      <c r="C7" s="305"/>
      <c r="D7" s="361"/>
      <c r="E7" s="286"/>
      <c r="F7" s="286"/>
      <c r="G7" s="161" t="s">
        <v>41</v>
      </c>
      <c r="H7" s="158">
        <f>H5*0.95</f>
        <v>38</v>
      </c>
      <c r="I7" s="469"/>
      <c r="J7" s="312"/>
    </row>
    <row r="8" spans="1:10" x14ac:dyDescent="0.25">
      <c r="A8" s="471"/>
      <c r="B8" s="305"/>
      <c r="C8" s="305"/>
      <c r="D8" s="361"/>
      <c r="E8" s="284">
        <f>F3+1</f>
        <v>43091</v>
      </c>
      <c r="F8" s="284">
        <v>43102</v>
      </c>
      <c r="G8" s="162" t="s">
        <v>154</v>
      </c>
      <c r="H8" s="157">
        <v>0</v>
      </c>
      <c r="I8" s="469"/>
      <c r="J8" s="312"/>
    </row>
    <row r="9" spans="1:10" x14ac:dyDescent="0.25">
      <c r="A9" s="471"/>
      <c r="B9" s="305"/>
      <c r="C9" s="305"/>
      <c r="D9" s="361"/>
      <c r="E9" s="285"/>
      <c r="F9" s="285"/>
      <c r="G9" s="7" t="s">
        <v>153</v>
      </c>
      <c r="H9" s="68" t="e">
        <f>NA()</f>
        <v>#N/A</v>
      </c>
      <c r="I9" s="469"/>
      <c r="J9" s="312"/>
    </row>
    <row r="10" spans="1:10" x14ac:dyDescent="0.25">
      <c r="A10" s="471"/>
      <c r="B10" s="305"/>
      <c r="C10" s="305"/>
      <c r="D10" s="361"/>
      <c r="E10" s="285"/>
      <c r="F10" s="285"/>
      <c r="G10" s="139" t="s">
        <v>40</v>
      </c>
      <c r="H10" s="68">
        <v>60</v>
      </c>
      <c r="I10" s="469"/>
      <c r="J10" s="312"/>
    </row>
    <row r="11" spans="1:10" x14ac:dyDescent="0.25">
      <c r="A11" s="471"/>
      <c r="B11" s="305"/>
      <c r="C11" s="305"/>
      <c r="D11" s="361"/>
      <c r="E11" s="285"/>
      <c r="F11" s="285"/>
      <c r="G11" s="139" t="s">
        <v>39</v>
      </c>
      <c r="H11" s="68">
        <f>H10+20</f>
        <v>80</v>
      </c>
      <c r="I11" s="469"/>
      <c r="J11" s="312"/>
    </row>
    <row r="12" spans="1:10" ht="15.75" thickBot="1" x14ac:dyDescent="0.3">
      <c r="A12" s="471"/>
      <c r="B12" s="305"/>
      <c r="C12" s="305"/>
      <c r="D12" s="361"/>
      <c r="E12" s="286"/>
      <c r="F12" s="286"/>
      <c r="G12" s="161" t="s">
        <v>41</v>
      </c>
      <c r="H12" s="158">
        <f t="shared" ref="H12" si="0">H10*0.95</f>
        <v>57</v>
      </c>
      <c r="I12" s="469"/>
      <c r="J12" s="312"/>
    </row>
    <row r="13" spans="1:10" x14ac:dyDescent="0.25">
      <c r="A13" s="471"/>
      <c r="B13" s="305"/>
      <c r="C13" s="305"/>
      <c r="D13" s="361"/>
      <c r="E13" s="284">
        <f>F8+1</f>
        <v>43103</v>
      </c>
      <c r="F13" s="284">
        <v>43220</v>
      </c>
      <c r="G13" s="162" t="s">
        <v>154</v>
      </c>
      <c r="H13" s="157">
        <v>0</v>
      </c>
      <c r="I13" s="469"/>
      <c r="J13" s="312"/>
    </row>
    <row r="14" spans="1:10" x14ac:dyDescent="0.25">
      <c r="A14" s="471"/>
      <c r="B14" s="305"/>
      <c r="C14" s="305"/>
      <c r="D14" s="361"/>
      <c r="E14" s="285"/>
      <c r="F14" s="285"/>
      <c r="G14" s="7" t="s">
        <v>153</v>
      </c>
      <c r="H14" s="68" t="e">
        <f>NA()</f>
        <v>#N/A</v>
      </c>
      <c r="I14" s="469"/>
      <c r="J14" s="312"/>
    </row>
    <row r="15" spans="1:10" x14ac:dyDescent="0.25">
      <c r="A15" s="471"/>
      <c r="B15" s="305"/>
      <c r="C15" s="305"/>
      <c r="D15" s="361"/>
      <c r="E15" s="285"/>
      <c r="F15" s="285"/>
      <c r="G15" s="139" t="s">
        <v>40</v>
      </c>
      <c r="H15" s="68">
        <f>H5</f>
        <v>40</v>
      </c>
      <c r="I15" s="469"/>
      <c r="J15" s="312"/>
    </row>
    <row r="16" spans="1:10" x14ac:dyDescent="0.25">
      <c r="A16" s="471"/>
      <c r="B16" s="305"/>
      <c r="C16" s="305"/>
      <c r="D16" s="361"/>
      <c r="E16" s="285"/>
      <c r="F16" s="285"/>
      <c r="G16" s="139" t="s">
        <v>39</v>
      </c>
      <c r="H16" s="68">
        <f>H6</f>
        <v>60</v>
      </c>
      <c r="I16" s="469"/>
      <c r="J16" s="312"/>
    </row>
    <row r="17" spans="1:10" ht="15.75" thickBot="1" x14ac:dyDescent="0.3">
      <c r="A17" s="472"/>
      <c r="B17" s="401"/>
      <c r="C17" s="401"/>
      <c r="D17" s="308"/>
      <c r="E17" s="287"/>
      <c r="F17" s="287"/>
      <c r="G17" s="150" t="s">
        <v>41</v>
      </c>
      <c r="H17" s="164">
        <f t="shared" ref="H17" si="1">H15*0.95</f>
        <v>38</v>
      </c>
      <c r="I17" s="321"/>
      <c r="J17" s="397"/>
    </row>
    <row r="18" spans="1:10" ht="15.75" thickBot="1" x14ac:dyDescent="0.3">
      <c r="A18" s="140" t="s">
        <v>172</v>
      </c>
      <c r="B18" s="141" t="e">
        <f>NA()</f>
        <v>#N/A</v>
      </c>
      <c r="C18" s="151"/>
      <c r="D18" s="151"/>
      <c r="E18" s="148"/>
      <c r="F18" s="148"/>
      <c r="G18" s="150"/>
      <c r="H18" s="172"/>
      <c r="I18" s="149"/>
      <c r="J18" s="171"/>
    </row>
    <row r="19" spans="1:10" ht="15.75" thickBot="1" x14ac:dyDescent="0.3">
      <c r="A19" s="45" t="s">
        <v>203</v>
      </c>
      <c r="B19" s="46" t="e">
        <f>NA()</f>
        <v>#N/A</v>
      </c>
      <c r="C19" s="13"/>
      <c r="D19" s="13"/>
      <c r="E19" s="14"/>
      <c r="F19" s="14"/>
      <c r="G19" s="15"/>
      <c r="H19" s="16"/>
      <c r="I19" s="17"/>
      <c r="J19" s="8"/>
    </row>
    <row r="20" spans="1:10" x14ac:dyDescent="0.25">
      <c r="A20" s="470" t="s">
        <v>78</v>
      </c>
      <c r="B20" s="400" t="s">
        <v>37</v>
      </c>
      <c r="C20" s="400" t="s">
        <v>74</v>
      </c>
      <c r="D20" s="359" t="s">
        <v>38</v>
      </c>
      <c r="E20" s="294">
        <v>43040</v>
      </c>
      <c r="F20" s="294">
        <v>43090</v>
      </c>
      <c r="G20" s="160" t="s">
        <v>154</v>
      </c>
      <c r="H20" s="157">
        <f>H22/2</f>
        <v>42.5</v>
      </c>
      <c r="I20" s="467"/>
      <c r="J20" s="413"/>
    </row>
    <row r="21" spans="1:10" x14ac:dyDescent="0.25">
      <c r="A21" s="471"/>
      <c r="B21" s="305"/>
      <c r="C21" s="305"/>
      <c r="D21" s="379"/>
      <c r="E21" s="285"/>
      <c r="F21" s="285"/>
      <c r="G21" s="7" t="s">
        <v>153</v>
      </c>
      <c r="H21" s="68" t="e">
        <f>NA()</f>
        <v>#N/A</v>
      </c>
      <c r="I21" s="468"/>
      <c r="J21" s="414"/>
    </row>
    <row r="22" spans="1:10" x14ac:dyDescent="0.25">
      <c r="A22" s="471"/>
      <c r="B22" s="305"/>
      <c r="C22" s="305"/>
      <c r="D22" s="361"/>
      <c r="E22" s="285"/>
      <c r="F22" s="285"/>
      <c r="G22" s="256" t="s">
        <v>40</v>
      </c>
      <c r="H22" s="68">
        <v>85</v>
      </c>
      <c r="I22" s="469"/>
      <c r="J22" s="414"/>
    </row>
    <row r="23" spans="1:10" x14ac:dyDescent="0.25">
      <c r="A23" s="471"/>
      <c r="B23" s="305"/>
      <c r="C23" s="305"/>
      <c r="D23" s="361"/>
      <c r="E23" s="285"/>
      <c r="F23" s="285"/>
      <c r="G23" s="256" t="s">
        <v>39</v>
      </c>
      <c r="H23" s="68">
        <f>H22+40</f>
        <v>125</v>
      </c>
      <c r="I23" s="469"/>
      <c r="J23" s="414"/>
    </row>
    <row r="24" spans="1:10" ht="15.75" thickBot="1" x14ac:dyDescent="0.3">
      <c r="A24" s="471"/>
      <c r="B24" s="305"/>
      <c r="C24" s="305"/>
      <c r="D24" s="361"/>
      <c r="E24" s="286"/>
      <c r="F24" s="286"/>
      <c r="G24" s="161" t="s">
        <v>41</v>
      </c>
      <c r="H24" s="158" t="e">
        <f>NA()</f>
        <v>#N/A</v>
      </c>
      <c r="I24" s="469"/>
      <c r="J24" s="414"/>
    </row>
    <row r="25" spans="1:10" x14ac:dyDescent="0.25">
      <c r="A25" s="471"/>
      <c r="B25" s="305"/>
      <c r="C25" s="305"/>
      <c r="D25" s="361"/>
      <c r="E25" s="284">
        <f>F20+1</f>
        <v>43091</v>
      </c>
      <c r="F25" s="284">
        <v>43102</v>
      </c>
      <c r="G25" s="162" t="s">
        <v>154</v>
      </c>
      <c r="H25" s="157">
        <f>H27/2</f>
        <v>52.5</v>
      </c>
      <c r="I25" s="469"/>
      <c r="J25" s="414"/>
    </row>
    <row r="26" spans="1:10" x14ac:dyDescent="0.25">
      <c r="A26" s="471"/>
      <c r="B26" s="305"/>
      <c r="C26" s="305"/>
      <c r="D26" s="361"/>
      <c r="E26" s="285"/>
      <c r="F26" s="285"/>
      <c r="G26" s="7" t="s">
        <v>153</v>
      </c>
      <c r="H26" s="68" t="e">
        <f>NA()</f>
        <v>#N/A</v>
      </c>
      <c r="I26" s="469"/>
      <c r="J26" s="414"/>
    </row>
    <row r="27" spans="1:10" x14ac:dyDescent="0.25">
      <c r="A27" s="471"/>
      <c r="B27" s="305"/>
      <c r="C27" s="305"/>
      <c r="D27" s="361"/>
      <c r="E27" s="285"/>
      <c r="F27" s="285"/>
      <c r="G27" s="256" t="s">
        <v>40</v>
      </c>
      <c r="H27" s="68">
        <v>105</v>
      </c>
      <c r="I27" s="469"/>
      <c r="J27" s="414"/>
    </row>
    <row r="28" spans="1:10" x14ac:dyDescent="0.25">
      <c r="A28" s="471"/>
      <c r="B28" s="305"/>
      <c r="C28" s="305"/>
      <c r="D28" s="361"/>
      <c r="E28" s="285"/>
      <c r="F28" s="285"/>
      <c r="G28" s="256" t="s">
        <v>39</v>
      </c>
      <c r="H28" s="68">
        <f>H27+40</f>
        <v>145</v>
      </c>
      <c r="I28" s="469"/>
      <c r="J28" s="414"/>
    </row>
    <row r="29" spans="1:10" ht="15.75" thickBot="1" x14ac:dyDescent="0.3">
      <c r="A29" s="471"/>
      <c r="B29" s="305"/>
      <c r="C29" s="305"/>
      <c r="D29" s="361"/>
      <c r="E29" s="286"/>
      <c r="F29" s="286"/>
      <c r="G29" s="161" t="s">
        <v>41</v>
      </c>
      <c r="H29" s="158" t="e">
        <f>NA()</f>
        <v>#N/A</v>
      </c>
      <c r="I29" s="469"/>
      <c r="J29" s="414"/>
    </row>
    <row r="30" spans="1:10" x14ac:dyDescent="0.25">
      <c r="A30" s="471"/>
      <c r="B30" s="305"/>
      <c r="C30" s="305"/>
      <c r="D30" s="361"/>
      <c r="E30" s="284">
        <f>F25+1</f>
        <v>43103</v>
      </c>
      <c r="F30" s="284">
        <v>43220</v>
      </c>
      <c r="G30" s="162" t="s">
        <v>154</v>
      </c>
      <c r="H30" s="157">
        <f>H32/2</f>
        <v>42.5</v>
      </c>
      <c r="I30" s="469"/>
      <c r="J30" s="414"/>
    </row>
    <row r="31" spans="1:10" x14ac:dyDescent="0.25">
      <c r="A31" s="471"/>
      <c r="B31" s="305"/>
      <c r="C31" s="305"/>
      <c r="D31" s="361"/>
      <c r="E31" s="285"/>
      <c r="F31" s="285"/>
      <c r="G31" s="7" t="s">
        <v>153</v>
      </c>
      <c r="H31" s="68" t="e">
        <f>NA()</f>
        <v>#N/A</v>
      </c>
      <c r="I31" s="469"/>
      <c r="J31" s="414"/>
    </row>
    <row r="32" spans="1:10" x14ac:dyDescent="0.25">
      <c r="A32" s="471"/>
      <c r="B32" s="305"/>
      <c r="C32" s="305"/>
      <c r="D32" s="361"/>
      <c r="E32" s="285"/>
      <c r="F32" s="285"/>
      <c r="G32" s="256" t="s">
        <v>40</v>
      </c>
      <c r="H32" s="68">
        <f>H22</f>
        <v>85</v>
      </c>
      <c r="I32" s="469"/>
      <c r="J32" s="414"/>
    </row>
    <row r="33" spans="1:10" x14ac:dyDescent="0.25">
      <c r="A33" s="471"/>
      <c r="B33" s="305"/>
      <c r="C33" s="305"/>
      <c r="D33" s="361"/>
      <c r="E33" s="285"/>
      <c r="F33" s="285"/>
      <c r="G33" s="256" t="s">
        <v>39</v>
      </c>
      <c r="H33" s="68">
        <f>H32+40</f>
        <v>125</v>
      </c>
      <c r="I33" s="469"/>
      <c r="J33" s="414"/>
    </row>
    <row r="34" spans="1:10" ht="15.75" thickBot="1" x14ac:dyDescent="0.3">
      <c r="A34" s="471"/>
      <c r="B34" s="305"/>
      <c r="C34" s="305"/>
      <c r="D34" s="308"/>
      <c r="E34" s="287"/>
      <c r="F34" s="287"/>
      <c r="G34" s="258" t="s">
        <v>41</v>
      </c>
      <c r="H34" s="158" t="e">
        <f>NA()</f>
        <v>#N/A</v>
      </c>
      <c r="I34" s="321"/>
      <c r="J34" s="414"/>
    </row>
    <row r="35" spans="1:10" x14ac:dyDescent="0.25">
      <c r="A35" s="471"/>
      <c r="B35" s="305"/>
      <c r="C35" s="305"/>
      <c r="D35" s="359" t="s">
        <v>42</v>
      </c>
      <c r="E35" s="294">
        <v>43040</v>
      </c>
      <c r="F35" s="294">
        <v>43090</v>
      </c>
      <c r="G35" s="160" t="s">
        <v>154</v>
      </c>
      <c r="H35" s="157">
        <f>H37/2</f>
        <v>45</v>
      </c>
      <c r="I35" s="467"/>
      <c r="J35" s="414"/>
    </row>
    <row r="36" spans="1:10" x14ac:dyDescent="0.25">
      <c r="A36" s="471"/>
      <c r="B36" s="305"/>
      <c r="C36" s="305"/>
      <c r="D36" s="379"/>
      <c r="E36" s="285"/>
      <c r="F36" s="285"/>
      <c r="G36" s="7" t="s">
        <v>153</v>
      </c>
      <c r="H36" s="68" t="e">
        <f>NA()</f>
        <v>#N/A</v>
      </c>
      <c r="I36" s="468"/>
      <c r="J36" s="414"/>
    </row>
    <row r="37" spans="1:10" x14ac:dyDescent="0.25">
      <c r="A37" s="471"/>
      <c r="B37" s="305"/>
      <c r="C37" s="305"/>
      <c r="D37" s="361"/>
      <c r="E37" s="285"/>
      <c r="F37" s="285"/>
      <c r="G37" s="256" t="s">
        <v>40</v>
      </c>
      <c r="H37" s="68">
        <v>90</v>
      </c>
      <c r="I37" s="469"/>
      <c r="J37" s="414"/>
    </row>
    <row r="38" spans="1:10" x14ac:dyDescent="0.25">
      <c r="A38" s="471"/>
      <c r="B38" s="305"/>
      <c r="C38" s="305"/>
      <c r="D38" s="361"/>
      <c r="E38" s="285"/>
      <c r="F38" s="285"/>
      <c r="G38" s="256" t="s">
        <v>39</v>
      </c>
      <c r="H38" s="68">
        <f>H23+10</f>
        <v>135</v>
      </c>
      <c r="I38" s="469"/>
      <c r="J38" s="414"/>
    </row>
    <row r="39" spans="1:10" ht="15.75" thickBot="1" x14ac:dyDescent="0.3">
      <c r="A39" s="471"/>
      <c r="B39" s="305"/>
      <c r="C39" s="305"/>
      <c r="D39" s="361"/>
      <c r="E39" s="286"/>
      <c r="F39" s="286"/>
      <c r="G39" s="161" t="s">
        <v>41</v>
      </c>
      <c r="H39" s="158" t="e">
        <f>NA()</f>
        <v>#N/A</v>
      </c>
      <c r="I39" s="469"/>
      <c r="J39" s="414"/>
    </row>
    <row r="40" spans="1:10" x14ac:dyDescent="0.25">
      <c r="A40" s="471"/>
      <c r="B40" s="305"/>
      <c r="C40" s="305"/>
      <c r="D40" s="361"/>
      <c r="E40" s="284">
        <f>F35+1</f>
        <v>43091</v>
      </c>
      <c r="F40" s="284">
        <v>43102</v>
      </c>
      <c r="G40" s="162" t="s">
        <v>154</v>
      </c>
      <c r="H40" s="157">
        <f>H42/2</f>
        <v>55</v>
      </c>
      <c r="I40" s="469"/>
      <c r="J40" s="414"/>
    </row>
    <row r="41" spans="1:10" x14ac:dyDescent="0.25">
      <c r="A41" s="471"/>
      <c r="B41" s="305"/>
      <c r="C41" s="305"/>
      <c r="D41" s="361"/>
      <c r="E41" s="285"/>
      <c r="F41" s="285"/>
      <c r="G41" s="7" t="s">
        <v>153</v>
      </c>
      <c r="H41" s="68" t="e">
        <f>NA()</f>
        <v>#N/A</v>
      </c>
      <c r="I41" s="469"/>
      <c r="J41" s="414"/>
    </row>
    <row r="42" spans="1:10" x14ac:dyDescent="0.25">
      <c r="A42" s="471"/>
      <c r="B42" s="305"/>
      <c r="C42" s="305"/>
      <c r="D42" s="361"/>
      <c r="E42" s="285"/>
      <c r="F42" s="285"/>
      <c r="G42" s="256" t="s">
        <v>40</v>
      </c>
      <c r="H42" s="68">
        <v>110</v>
      </c>
      <c r="I42" s="469"/>
      <c r="J42" s="414"/>
    </row>
    <row r="43" spans="1:10" x14ac:dyDescent="0.25">
      <c r="A43" s="471"/>
      <c r="B43" s="305"/>
      <c r="C43" s="305"/>
      <c r="D43" s="361"/>
      <c r="E43" s="285"/>
      <c r="F43" s="285"/>
      <c r="G43" s="256" t="s">
        <v>39</v>
      </c>
      <c r="H43" s="68">
        <f>H28+10</f>
        <v>155</v>
      </c>
      <c r="I43" s="469"/>
      <c r="J43" s="414"/>
    </row>
    <row r="44" spans="1:10" ht="15.75" thickBot="1" x14ac:dyDescent="0.3">
      <c r="A44" s="471"/>
      <c r="B44" s="305"/>
      <c r="C44" s="305"/>
      <c r="D44" s="361"/>
      <c r="E44" s="286"/>
      <c r="F44" s="286"/>
      <c r="G44" s="161" t="s">
        <v>41</v>
      </c>
      <c r="H44" s="158" t="e">
        <f>NA()</f>
        <v>#N/A</v>
      </c>
      <c r="I44" s="469"/>
      <c r="J44" s="414"/>
    </row>
    <row r="45" spans="1:10" x14ac:dyDescent="0.25">
      <c r="A45" s="471"/>
      <c r="B45" s="305"/>
      <c r="C45" s="305"/>
      <c r="D45" s="361"/>
      <c r="E45" s="284">
        <f>F40+1</f>
        <v>43103</v>
      </c>
      <c r="F45" s="284">
        <v>43220</v>
      </c>
      <c r="G45" s="162" t="s">
        <v>154</v>
      </c>
      <c r="H45" s="157">
        <f>H47/2</f>
        <v>45</v>
      </c>
      <c r="I45" s="469"/>
      <c r="J45" s="414"/>
    </row>
    <row r="46" spans="1:10" x14ac:dyDescent="0.25">
      <c r="A46" s="471"/>
      <c r="B46" s="305"/>
      <c r="C46" s="305"/>
      <c r="D46" s="361"/>
      <c r="E46" s="285"/>
      <c r="F46" s="285"/>
      <c r="G46" s="7" t="s">
        <v>153</v>
      </c>
      <c r="H46" s="68" t="e">
        <f>NA()</f>
        <v>#N/A</v>
      </c>
      <c r="I46" s="469"/>
      <c r="J46" s="414"/>
    </row>
    <row r="47" spans="1:10" x14ac:dyDescent="0.25">
      <c r="A47" s="471"/>
      <c r="B47" s="305"/>
      <c r="C47" s="305"/>
      <c r="D47" s="361"/>
      <c r="E47" s="285"/>
      <c r="F47" s="285"/>
      <c r="G47" s="256" t="s">
        <v>40</v>
      </c>
      <c r="H47" s="68">
        <f>H37</f>
        <v>90</v>
      </c>
      <c r="I47" s="469"/>
      <c r="J47" s="414"/>
    </row>
    <row r="48" spans="1:10" x14ac:dyDescent="0.25">
      <c r="A48" s="471"/>
      <c r="B48" s="305"/>
      <c r="C48" s="305"/>
      <c r="D48" s="361"/>
      <c r="E48" s="285"/>
      <c r="F48" s="285"/>
      <c r="G48" s="256" t="s">
        <v>39</v>
      </c>
      <c r="H48" s="68">
        <f>H33+10</f>
        <v>135</v>
      </c>
      <c r="I48" s="469"/>
      <c r="J48" s="414"/>
    </row>
    <row r="49" spans="1:10" ht="15.75" thickBot="1" x14ac:dyDescent="0.3">
      <c r="A49" s="472"/>
      <c r="B49" s="401"/>
      <c r="C49" s="401"/>
      <c r="D49" s="308"/>
      <c r="E49" s="287"/>
      <c r="F49" s="287"/>
      <c r="G49" s="258" t="s">
        <v>41</v>
      </c>
      <c r="H49" s="158" t="e">
        <f>NA()</f>
        <v>#N/A</v>
      </c>
      <c r="I49" s="321"/>
      <c r="J49" s="415"/>
    </row>
    <row r="50" spans="1:10" x14ac:dyDescent="0.25">
      <c r="A50" s="470" t="s">
        <v>79</v>
      </c>
      <c r="B50" s="400" t="s">
        <v>37</v>
      </c>
      <c r="C50" s="400" t="s">
        <v>74</v>
      </c>
      <c r="D50" s="359" t="s">
        <v>38</v>
      </c>
      <c r="E50" s="294">
        <v>43040</v>
      </c>
      <c r="F50" s="294">
        <v>43090</v>
      </c>
      <c r="G50" s="160" t="s">
        <v>154</v>
      </c>
      <c r="H50" s="157">
        <f>H52/2</f>
        <v>42.5</v>
      </c>
      <c r="I50" s="467"/>
      <c r="J50" s="413"/>
    </row>
    <row r="51" spans="1:10" x14ac:dyDescent="0.25">
      <c r="A51" s="471"/>
      <c r="B51" s="305"/>
      <c r="C51" s="305"/>
      <c r="D51" s="379"/>
      <c r="E51" s="285"/>
      <c r="F51" s="285"/>
      <c r="G51" s="7" t="s">
        <v>153</v>
      </c>
      <c r="H51" s="68" t="e">
        <f>NA()</f>
        <v>#N/A</v>
      </c>
      <c r="I51" s="468"/>
      <c r="J51" s="414"/>
    </row>
    <row r="52" spans="1:10" x14ac:dyDescent="0.25">
      <c r="A52" s="471"/>
      <c r="B52" s="305"/>
      <c r="C52" s="305"/>
      <c r="D52" s="361"/>
      <c r="E52" s="285"/>
      <c r="F52" s="285"/>
      <c r="G52" s="256" t="s">
        <v>40</v>
      </c>
      <c r="H52" s="68">
        <v>85</v>
      </c>
      <c r="I52" s="469"/>
      <c r="J52" s="414"/>
    </row>
    <row r="53" spans="1:10" x14ac:dyDescent="0.25">
      <c r="A53" s="471"/>
      <c r="B53" s="305"/>
      <c r="C53" s="305"/>
      <c r="D53" s="361"/>
      <c r="E53" s="285"/>
      <c r="F53" s="285"/>
      <c r="G53" s="256" t="s">
        <v>39</v>
      </c>
      <c r="H53" s="68">
        <f>H52+40</f>
        <v>125</v>
      </c>
      <c r="I53" s="469"/>
      <c r="J53" s="414"/>
    </row>
    <row r="54" spans="1:10" ht="15.75" thickBot="1" x14ac:dyDescent="0.3">
      <c r="A54" s="471"/>
      <c r="B54" s="305"/>
      <c r="C54" s="305"/>
      <c r="D54" s="361"/>
      <c r="E54" s="286"/>
      <c r="F54" s="286"/>
      <c r="G54" s="161" t="s">
        <v>41</v>
      </c>
      <c r="H54" s="158" t="e">
        <f>NA()</f>
        <v>#N/A</v>
      </c>
      <c r="I54" s="469"/>
      <c r="J54" s="414"/>
    </row>
    <row r="55" spans="1:10" x14ac:dyDescent="0.25">
      <c r="A55" s="471"/>
      <c r="B55" s="305"/>
      <c r="C55" s="305"/>
      <c r="D55" s="361"/>
      <c r="E55" s="284">
        <f>F50+1</f>
        <v>43091</v>
      </c>
      <c r="F55" s="284">
        <v>43102</v>
      </c>
      <c r="G55" s="162" t="s">
        <v>154</v>
      </c>
      <c r="H55" s="157">
        <f>H57/2</f>
        <v>52.5</v>
      </c>
      <c r="I55" s="469"/>
      <c r="J55" s="414"/>
    </row>
    <row r="56" spans="1:10" x14ac:dyDescent="0.25">
      <c r="A56" s="471"/>
      <c r="B56" s="305"/>
      <c r="C56" s="305"/>
      <c r="D56" s="361"/>
      <c r="E56" s="285"/>
      <c r="F56" s="285"/>
      <c r="G56" s="7" t="s">
        <v>153</v>
      </c>
      <c r="H56" s="68" t="e">
        <f>NA()</f>
        <v>#N/A</v>
      </c>
      <c r="I56" s="469"/>
      <c r="J56" s="414"/>
    </row>
    <row r="57" spans="1:10" x14ac:dyDescent="0.25">
      <c r="A57" s="471"/>
      <c r="B57" s="305"/>
      <c r="C57" s="305"/>
      <c r="D57" s="361"/>
      <c r="E57" s="285"/>
      <c r="F57" s="285"/>
      <c r="G57" s="256" t="s">
        <v>40</v>
      </c>
      <c r="H57" s="68">
        <v>105</v>
      </c>
      <c r="I57" s="469"/>
      <c r="J57" s="414"/>
    </row>
    <row r="58" spans="1:10" x14ac:dyDescent="0.25">
      <c r="A58" s="471"/>
      <c r="B58" s="305"/>
      <c r="C58" s="305"/>
      <c r="D58" s="361"/>
      <c r="E58" s="285"/>
      <c r="F58" s="285"/>
      <c r="G58" s="256" t="s">
        <v>39</v>
      </c>
      <c r="H58" s="68">
        <f>H57+40</f>
        <v>145</v>
      </c>
      <c r="I58" s="469"/>
      <c r="J58" s="414"/>
    </row>
    <row r="59" spans="1:10" ht="15.75" thickBot="1" x14ac:dyDescent="0.3">
      <c r="A59" s="471"/>
      <c r="B59" s="305"/>
      <c r="C59" s="305"/>
      <c r="D59" s="361"/>
      <c r="E59" s="286"/>
      <c r="F59" s="286"/>
      <c r="G59" s="161" t="s">
        <v>41</v>
      </c>
      <c r="H59" s="158" t="e">
        <f>NA()</f>
        <v>#N/A</v>
      </c>
      <c r="I59" s="469"/>
      <c r="J59" s="414"/>
    </row>
    <row r="60" spans="1:10" x14ac:dyDescent="0.25">
      <c r="A60" s="471"/>
      <c r="B60" s="305"/>
      <c r="C60" s="305"/>
      <c r="D60" s="361"/>
      <c r="E60" s="284">
        <f>F55+1</f>
        <v>43103</v>
      </c>
      <c r="F60" s="284">
        <v>43220</v>
      </c>
      <c r="G60" s="162" t="s">
        <v>154</v>
      </c>
      <c r="H60" s="157">
        <f>H62/2</f>
        <v>42.5</v>
      </c>
      <c r="I60" s="469"/>
      <c r="J60" s="414"/>
    </row>
    <row r="61" spans="1:10" x14ac:dyDescent="0.25">
      <c r="A61" s="471"/>
      <c r="B61" s="305"/>
      <c r="C61" s="305"/>
      <c r="D61" s="361"/>
      <c r="E61" s="285"/>
      <c r="F61" s="285"/>
      <c r="G61" s="7" t="s">
        <v>153</v>
      </c>
      <c r="H61" s="68" t="e">
        <f>NA()</f>
        <v>#N/A</v>
      </c>
      <c r="I61" s="469"/>
      <c r="J61" s="414"/>
    </row>
    <row r="62" spans="1:10" x14ac:dyDescent="0.25">
      <c r="A62" s="471"/>
      <c r="B62" s="305"/>
      <c r="C62" s="305"/>
      <c r="D62" s="361"/>
      <c r="E62" s="285"/>
      <c r="F62" s="285"/>
      <c r="G62" s="256" t="s">
        <v>40</v>
      </c>
      <c r="H62" s="68">
        <f>H52</f>
        <v>85</v>
      </c>
      <c r="I62" s="469"/>
      <c r="J62" s="414"/>
    </row>
    <row r="63" spans="1:10" x14ac:dyDescent="0.25">
      <c r="A63" s="471"/>
      <c r="B63" s="305"/>
      <c r="C63" s="305"/>
      <c r="D63" s="361"/>
      <c r="E63" s="285"/>
      <c r="F63" s="285"/>
      <c r="G63" s="256" t="s">
        <v>39</v>
      </c>
      <c r="H63" s="68">
        <f>H62+40</f>
        <v>125</v>
      </c>
      <c r="I63" s="469"/>
      <c r="J63" s="414"/>
    </row>
    <row r="64" spans="1:10" ht="15.75" thickBot="1" x14ac:dyDescent="0.3">
      <c r="A64" s="471"/>
      <c r="B64" s="305"/>
      <c r="C64" s="305"/>
      <c r="D64" s="308"/>
      <c r="E64" s="287"/>
      <c r="F64" s="287"/>
      <c r="G64" s="258" t="s">
        <v>41</v>
      </c>
      <c r="H64" s="158" t="e">
        <f>NA()</f>
        <v>#N/A</v>
      </c>
      <c r="I64" s="321"/>
      <c r="J64" s="414"/>
    </row>
    <row r="65" spans="1:10" ht="15.75" thickBot="1" x14ac:dyDescent="0.3">
      <c r="A65" s="140" t="s">
        <v>301</v>
      </c>
      <c r="B65" s="141" t="e">
        <f>NA()</f>
        <v>#N/A</v>
      </c>
      <c r="C65" s="219"/>
      <c r="D65" s="219"/>
      <c r="E65" s="215"/>
      <c r="F65" s="215"/>
      <c r="G65" s="220"/>
      <c r="H65" s="172"/>
      <c r="I65"/>
      <c r="J65"/>
    </row>
    <row r="66" spans="1:10" x14ac:dyDescent="0.25">
      <c r="A66" s="473" t="s">
        <v>359</v>
      </c>
      <c r="B66" s="388" t="s">
        <v>37</v>
      </c>
      <c r="C66" s="388" t="s">
        <v>157</v>
      </c>
      <c r="D66" s="359" t="s">
        <v>38</v>
      </c>
      <c r="E66" s="294">
        <v>43040</v>
      </c>
      <c r="F66" s="294">
        <v>43090</v>
      </c>
      <c r="G66" s="160" t="s">
        <v>154</v>
      </c>
      <c r="H66" s="157">
        <v>0</v>
      </c>
      <c r="I66" s="467"/>
      <c r="J66" s="380"/>
    </row>
    <row r="67" spans="1:10" x14ac:dyDescent="0.25">
      <c r="A67" s="327"/>
      <c r="B67" s="337"/>
      <c r="C67" s="337"/>
      <c r="D67" s="379"/>
      <c r="E67" s="285"/>
      <c r="F67" s="285"/>
      <c r="G67" s="7" t="s">
        <v>153</v>
      </c>
      <c r="H67" s="68" t="e">
        <f>NA()</f>
        <v>#N/A</v>
      </c>
      <c r="I67" s="468"/>
      <c r="J67" s="317"/>
    </row>
    <row r="68" spans="1:10" x14ac:dyDescent="0.25">
      <c r="A68" s="328"/>
      <c r="B68" s="337"/>
      <c r="C68" s="337"/>
      <c r="D68" s="329"/>
      <c r="E68" s="285"/>
      <c r="F68" s="285"/>
      <c r="G68" s="246" t="s">
        <v>40</v>
      </c>
      <c r="H68" s="68">
        <v>28</v>
      </c>
      <c r="I68" s="322"/>
      <c r="J68" s="315"/>
    </row>
    <row r="69" spans="1:10" x14ac:dyDescent="0.25">
      <c r="A69" s="328"/>
      <c r="B69" s="337"/>
      <c r="C69" s="337"/>
      <c r="D69" s="329"/>
      <c r="E69" s="285"/>
      <c r="F69" s="285"/>
      <c r="G69" s="246" t="s">
        <v>39</v>
      </c>
      <c r="H69" s="68">
        <v>34</v>
      </c>
      <c r="I69" s="322"/>
      <c r="J69" s="315"/>
    </row>
    <row r="70" spans="1:10" ht="15.75" thickBot="1" x14ac:dyDescent="0.3">
      <c r="A70" s="328"/>
      <c r="B70" s="337"/>
      <c r="C70" s="337"/>
      <c r="D70" s="329"/>
      <c r="E70" s="286"/>
      <c r="F70" s="286"/>
      <c r="G70" s="161" t="s">
        <v>41</v>
      </c>
      <c r="H70" s="158" t="e">
        <f>NA()</f>
        <v>#N/A</v>
      </c>
      <c r="I70" s="322"/>
      <c r="J70" s="315"/>
    </row>
    <row r="71" spans="1:10" x14ac:dyDescent="0.25">
      <c r="A71" s="328"/>
      <c r="B71" s="337"/>
      <c r="C71" s="337"/>
      <c r="D71" s="329"/>
      <c r="E71" s="284">
        <f>F66+1</f>
        <v>43091</v>
      </c>
      <c r="F71" s="284">
        <v>43190</v>
      </c>
      <c r="G71" s="162" t="s">
        <v>154</v>
      </c>
      <c r="H71" s="157">
        <v>0</v>
      </c>
      <c r="I71" s="322"/>
      <c r="J71" s="315"/>
    </row>
    <row r="72" spans="1:10" x14ac:dyDescent="0.25">
      <c r="A72" s="328"/>
      <c r="B72" s="337"/>
      <c r="C72" s="337"/>
      <c r="D72" s="329"/>
      <c r="E72" s="285"/>
      <c r="F72" s="285"/>
      <c r="G72" s="7" t="s">
        <v>153</v>
      </c>
      <c r="H72" s="68" t="e">
        <f>NA()</f>
        <v>#N/A</v>
      </c>
      <c r="I72" s="322"/>
      <c r="J72" s="315"/>
    </row>
    <row r="73" spans="1:10" x14ac:dyDescent="0.25">
      <c r="A73" s="328"/>
      <c r="B73" s="337"/>
      <c r="C73" s="337"/>
      <c r="D73" s="329"/>
      <c r="E73" s="285"/>
      <c r="F73" s="285"/>
      <c r="G73" s="246" t="s">
        <v>40</v>
      </c>
      <c r="H73" s="68">
        <v>31</v>
      </c>
      <c r="I73" s="322"/>
      <c r="J73" s="315"/>
    </row>
    <row r="74" spans="1:10" x14ac:dyDescent="0.25">
      <c r="A74" s="328"/>
      <c r="B74" s="337"/>
      <c r="C74" s="337"/>
      <c r="D74" s="329"/>
      <c r="E74" s="285"/>
      <c r="F74" s="285"/>
      <c r="G74" s="246" t="s">
        <v>39</v>
      </c>
      <c r="H74" s="68">
        <v>38</v>
      </c>
      <c r="I74" s="322"/>
      <c r="J74" s="315"/>
    </row>
    <row r="75" spans="1:10" ht="15.75" thickBot="1" x14ac:dyDescent="0.3">
      <c r="A75" s="328"/>
      <c r="B75" s="337"/>
      <c r="C75" s="337"/>
      <c r="D75" s="329"/>
      <c r="E75" s="286"/>
      <c r="F75" s="286"/>
      <c r="G75" s="161" t="s">
        <v>41</v>
      </c>
      <c r="H75" s="158" t="e">
        <f>NA()</f>
        <v>#N/A</v>
      </c>
      <c r="I75" s="322"/>
      <c r="J75" s="315"/>
    </row>
    <row r="76" spans="1:10" x14ac:dyDescent="0.25">
      <c r="A76" s="328"/>
      <c r="B76" s="337"/>
      <c r="C76" s="337"/>
      <c r="D76" s="329"/>
      <c r="E76" s="284">
        <f>F71+1</f>
        <v>43191</v>
      </c>
      <c r="F76" s="284">
        <v>43220</v>
      </c>
      <c r="G76" s="162" t="s">
        <v>154</v>
      </c>
      <c r="H76" s="157">
        <v>0</v>
      </c>
      <c r="I76" s="322"/>
      <c r="J76" s="315"/>
    </row>
    <row r="77" spans="1:10" x14ac:dyDescent="0.25">
      <c r="A77" s="328"/>
      <c r="B77" s="337"/>
      <c r="C77" s="337"/>
      <c r="D77" s="329"/>
      <c r="E77" s="285"/>
      <c r="F77" s="285"/>
      <c r="G77" s="7" t="s">
        <v>153</v>
      </c>
      <c r="H77" s="68" t="e">
        <f>NA()</f>
        <v>#N/A</v>
      </c>
      <c r="I77" s="322"/>
      <c r="J77" s="315"/>
    </row>
    <row r="78" spans="1:10" x14ac:dyDescent="0.25">
      <c r="A78" s="328"/>
      <c r="B78" s="337"/>
      <c r="C78" s="337"/>
      <c r="D78" s="329"/>
      <c r="E78" s="285"/>
      <c r="F78" s="285"/>
      <c r="G78" s="246" t="s">
        <v>40</v>
      </c>
      <c r="H78" s="68">
        <f>H68</f>
        <v>28</v>
      </c>
      <c r="I78" s="322"/>
      <c r="J78" s="315"/>
    </row>
    <row r="79" spans="1:10" x14ac:dyDescent="0.25">
      <c r="A79" s="328"/>
      <c r="B79" s="337"/>
      <c r="C79" s="337"/>
      <c r="D79" s="329"/>
      <c r="E79" s="285"/>
      <c r="F79" s="285"/>
      <c r="G79" s="246" t="s">
        <v>39</v>
      </c>
      <c r="H79" s="68">
        <f>H69</f>
        <v>34</v>
      </c>
      <c r="I79" s="322"/>
      <c r="J79" s="315"/>
    </row>
    <row r="80" spans="1:10" ht="15.75" thickBot="1" x14ac:dyDescent="0.3">
      <c r="A80" s="330"/>
      <c r="B80" s="386"/>
      <c r="C80" s="386"/>
      <c r="D80" s="308"/>
      <c r="E80" s="287"/>
      <c r="F80" s="287"/>
      <c r="G80" s="247" t="s">
        <v>41</v>
      </c>
      <c r="H80" s="164" t="e">
        <f>NA()</f>
        <v>#N/A</v>
      </c>
      <c r="I80" s="321"/>
      <c r="J80" s="461"/>
    </row>
  </sheetData>
  <autoFilter ref="A1:I64"/>
  <mergeCells count="56">
    <mergeCell ref="F50:F54"/>
    <mergeCell ref="I50:I64"/>
    <mergeCell ref="J50:J64"/>
    <mergeCell ref="E55:E59"/>
    <mergeCell ref="F55:F59"/>
    <mergeCell ref="E60:E64"/>
    <mergeCell ref="F60:F64"/>
    <mergeCell ref="A50:A64"/>
    <mergeCell ref="B50:B64"/>
    <mergeCell ref="C50:C64"/>
    <mergeCell ref="D50:D64"/>
    <mergeCell ref="E50:E54"/>
    <mergeCell ref="J20:J49"/>
    <mergeCell ref="D35:D49"/>
    <mergeCell ref="E35:E39"/>
    <mergeCell ref="C20:C49"/>
    <mergeCell ref="B20:B49"/>
    <mergeCell ref="F35:F39"/>
    <mergeCell ref="I35:I49"/>
    <mergeCell ref="E40:E44"/>
    <mergeCell ref="F40:F44"/>
    <mergeCell ref="E45:E49"/>
    <mergeCell ref="F45:F49"/>
    <mergeCell ref="A20:A49"/>
    <mergeCell ref="F20:F24"/>
    <mergeCell ref="I20:I34"/>
    <mergeCell ref="E25:E29"/>
    <mergeCell ref="F25:F29"/>
    <mergeCell ref="E30:E34"/>
    <mergeCell ref="F30:F34"/>
    <mergeCell ref="D20:D34"/>
    <mergeCell ref="E20:E24"/>
    <mergeCell ref="F66:F70"/>
    <mergeCell ref="I66:I80"/>
    <mergeCell ref="J66:J80"/>
    <mergeCell ref="E71:E75"/>
    <mergeCell ref="F71:F75"/>
    <mergeCell ref="E76:E80"/>
    <mergeCell ref="F76:F80"/>
    <mergeCell ref="A66:A80"/>
    <mergeCell ref="B66:B80"/>
    <mergeCell ref="C66:C80"/>
    <mergeCell ref="D66:D80"/>
    <mergeCell ref="E66:E70"/>
    <mergeCell ref="A3:A17"/>
    <mergeCell ref="B3:B17"/>
    <mergeCell ref="D3:D17"/>
    <mergeCell ref="E3:E7"/>
    <mergeCell ref="C3:C17"/>
    <mergeCell ref="E8:E12"/>
    <mergeCell ref="E13:E17"/>
    <mergeCell ref="J3:J17"/>
    <mergeCell ref="I3:I17"/>
    <mergeCell ref="F3:F7"/>
    <mergeCell ref="F8:F12"/>
    <mergeCell ref="F13:F17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J138"/>
  <sheetViews>
    <sheetView zoomScaleNormal="100" workbookViewId="0">
      <pane xSplit="1" ySplit="1" topLeftCell="B43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ht="15.75" thickBot="1" x14ac:dyDescent="0.3">
      <c r="A2" s="140" t="s">
        <v>185</v>
      </c>
      <c r="B2" s="141" t="e">
        <f>NA()</f>
        <v>#N/A</v>
      </c>
      <c r="C2" s="151"/>
      <c r="D2" s="151"/>
      <c r="E2" s="148"/>
      <c r="F2" s="148"/>
      <c r="G2" s="150"/>
      <c r="H2" s="172"/>
      <c r="I2" s="171"/>
      <c r="J2"/>
    </row>
    <row r="3" spans="1:10" x14ac:dyDescent="0.25">
      <c r="A3" s="302" t="s">
        <v>130</v>
      </c>
      <c r="B3" s="304" t="s">
        <v>37</v>
      </c>
      <c r="C3" s="304" t="s">
        <v>157</v>
      </c>
      <c r="D3" s="291" t="s">
        <v>38</v>
      </c>
      <c r="E3" s="298">
        <v>43040</v>
      </c>
      <c r="F3" s="298">
        <v>43069</v>
      </c>
      <c r="G3" s="11" t="s">
        <v>154</v>
      </c>
      <c r="H3" s="67">
        <f>H5/2</f>
        <v>25</v>
      </c>
      <c r="I3" s="299"/>
      <c r="J3" s="311" t="s">
        <v>250</v>
      </c>
    </row>
    <row r="4" spans="1:10" x14ac:dyDescent="0.25">
      <c r="A4" s="303"/>
      <c r="B4" s="305"/>
      <c r="C4" s="305"/>
      <c r="D4" s="458"/>
      <c r="E4" s="285"/>
      <c r="F4" s="285"/>
      <c r="G4" s="7" t="s">
        <v>153</v>
      </c>
      <c r="H4" s="68" t="e">
        <f>NA()</f>
        <v>#N/A</v>
      </c>
      <c r="I4" s="300"/>
      <c r="J4" s="312"/>
    </row>
    <row r="5" spans="1:10" x14ac:dyDescent="0.25">
      <c r="A5" s="303"/>
      <c r="B5" s="305"/>
      <c r="C5" s="305"/>
      <c r="D5" s="293"/>
      <c r="E5" s="285"/>
      <c r="F5" s="285"/>
      <c r="G5" s="203" t="s">
        <v>40</v>
      </c>
      <c r="H5" s="68">
        <v>50</v>
      </c>
      <c r="I5" s="300"/>
      <c r="J5" s="312"/>
    </row>
    <row r="6" spans="1:10" x14ac:dyDescent="0.25">
      <c r="A6" s="303"/>
      <c r="B6" s="305"/>
      <c r="C6" s="305"/>
      <c r="D6" s="293"/>
      <c r="E6" s="285"/>
      <c r="F6" s="285"/>
      <c r="G6" s="203" t="s">
        <v>39</v>
      </c>
      <c r="H6" s="68">
        <v>70</v>
      </c>
      <c r="I6" s="300"/>
      <c r="J6" s="312"/>
    </row>
    <row r="7" spans="1:10" ht="15.75" thickBot="1" x14ac:dyDescent="0.3">
      <c r="A7" s="303"/>
      <c r="B7" s="305"/>
      <c r="C7" s="305"/>
      <c r="D7" s="293"/>
      <c r="E7" s="296"/>
      <c r="F7" s="296"/>
      <c r="G7" s="206" t="s">
        <v>41</v>
      </c>
      <c r="H7" s="69" t="e">
        <f>NA()</f>
        <v>#N/A</v>
      </c>
      <c r="I7" s="300"/>
      <c r="J7" s="312"/>
    </row>
    <row r="8" spans="1:10" x14ac:dyDescent="0.25">
      <c r="A8" s="303"/>
      <c r="B8" s="305"/>
      <c r="C8" s="305"/>
      <c r="D8" s="293"/>
      <c r="E8" s="295">
        <f>F3+1</f>
        <v>43070</v>
      </c>
      <c r="F8" s="295">
        <v>43090</v>
      </c>
      <c r="G8" s="51" t="s">
        <v>154</v>
      </c>
      <c r="H8" s="67">
        <f>H10/2</f>
        <v>22.5</v>
      </c>
      <c r="I8" s="300"/>
      <c r="J8" s="312"/>
    </row>
    <row r="9" spans="1:10" x14ac:dyDescent="0.25">
      <c r="A9" s="303"/>
      <c r="B9" s="305"/>
      <c r="C9" s="305"/>
      <c r="D9" s="293"/>
      <c r="E9" s="285"/>
      <c r="F9" s="285"/>
      <c r="G9" s="7" t="s">
        <v>153</v>
      </c>
      <c r="H9" s="68" t="e">
        <f>NA()</f>
        <v>#N/A</v>
      </c>
      <c r="I9" s="300"/>
      <c r="J9" s="312"/>
    </row>
    <row r="10" spans="1:10" x14ac:dyDescent="0.25">
      <c r="A10" s="303"/>
      <c r="B10" s="305"/>
      <c r="C10" s="305"/>
      <c r="D10" s="293"/>
      <c r="E10" s="285"/>
      <c r="F10" s="285"/>
      <c r="G10" s="203" t="s">
        <v>40</v>
      </c>
      <c r="H10" s="68">
        <v>45</v>
      </c>
      <c r="I10" s="300"/>
      <c r="J10" s="312"/>
    </row>
    <row r="11" spans="1:10" x14ac:dyDescent="0.25">
      <c r="A11" s="303"/>
      <c r="B11" s="305"/>
      <c r="C11" s="305"/>
      <c r="D11" s="293"/>
      <c r="E11" s="285"/>
      <c r="F11" s="285"/>
      <c r="G11" s="203" t="s">
        <v>39</v>
      </c>
      <c r="H11" s="68">
        <v>65</v>
      </c>
      <c r="I11" s="300"/>
      <c r="J11" s="312"/>
    </row>
    <row r="12" spans="1:10" ht="15.75" thickBot="1" x14ac:dyDescent="0.3">
      <c r="A12" s="303"/>
      <c r="B12" s="305"/>
      <c r="C12" s="305"/>
      <c r="D12" s="293"/>
      <c r="E12" s="296"/>
      <c r="F12" s="296"/>
      <c r="G12" s="206" t="s">
        <v>41</v>
      </c>
      <c r="H12" s="69" t="e">
        <f>NA()</f>
        <v>#N/A</v>
      </c>
      <c r="I12" s="300"/>
      <c r="J12" s="312"/>
    </row>
    <row r="13" spans="1:10" x14ac:dyDescent="0.25">
      <c r="A13" s="303"/>
      <c r="B13" s="305"/>
      <c r="C13" s="305"/>
      <c r="D13" s="293"/>
      <c r="E13" s="295">
        <f>F8+1</f>
        <v>43091</v>
      </c>
      <c r="F13" s="295">
        <v>43092</v>
      </c>
      <c r="G13" s="51" t="s">
        <v>154</v>
      </c>
      <c r="H13" s="67">
        <f>H15/2</f>
        <v>25</v>
      </c>
      <c r="I13" s="300"/>
      <c r="J13" s="312"/>
    </row>
    <row r="14" spans="1:10" x14ac:dyDescent="0.25">
      <c r="A14" s="303"/>
      <c r="B14" s="305"/>
      <c r="C14" s="305"/>
      <c r="D14" s="293"/>
      <c r="E14" s="285"/>
      <c r="F14" s="285"/>
      <c r="G14" s="7" t="s">
        <v>153</v>
      </c>
      <c r="H14" s="68" t="e">
        <f>NA()</f>
        <v>#N/A</v>
      </c>
      <c r="I14" s="300"/>
      <c r="J14" s="312"/>
    </row>
    <row r="15" spans="1:10" x14ac:dyDescent="0.25">
      <c r="A15" s="303"/>
      <c r="B15" s="305"/>
      <c r="C15" s="305"/>
      <c r="D15" s="293"/>
      <c r="E15" s="285"/>
      <c r="F15" s="285"/>
      <c r="G15" s="203" t="s">
        <v>40</v>
      </c>
      <c r="H15" s="68">
        <f>H5</f>
        <v>50</v>
      </c>
      <c r="I15" s="300"/>
      <c r="J15" s="312"/>
    </row>
    <row r="16" spans="1:10" x14ac:dyDescent="0.25">
      <c r="A16" s="303"/>
      <c r="B16" s="305"/>
      <c r="C16" s="305"/>
      <c r="D16" s="293"/>
      <c r="E16" s="285"/>
      <c r="F16" s="285"/>
      <c r="G16" s="203" t="s">
        <v>39</v>
      </c>
      <c r="H16" s="68">
        <f>H6</f>
        <v>70</v>
      </c>
      <c r="I16" s="300"/>
      <c r="J16" s="312"/>
    </row>
    <row r="17" spans="1:10" ht="15.75" thickBot="1" x14ac:dyDescent="0.3">
      <c r="A17" s="303"/>
      <c r="B17" s="305"/>
      <c r="C17" s="305"/>
      <c r="D17" s="293"/>
      <c r="E17" s="296"/>
      <c r="F17" s="296"/>
      <c r="G17" s="206" t="s">
        <v>41</v>
      </c>
      <c r="H17" s="69" t="e">
        <f>NA()</f>
        <v>#N/A</v>
      </c>
      <c r="I17" s="300"/>
      <c r="J17" s="312"/>
    </row>
    <row r="18" spans="1:10" x14ac:dyDescent="0.25">
      <c r="A18" s="303"/>
      <c r="B18" s="305"/>
      <c r="C18" s="305"/>
      <c r="D18" s="293"/>
      <c r="E18" s="295">
        <f>F13+1</f>
        <v>43093</v>
      </c>
      <c r="F18" s="295">
        <v>43094</v>
      </c>
      <c r="G18" s="51" t="s">
        <v>154</v>
      </c>
      <c r="H18" s="67">
        <f>H20/2</f>
        <v>35</v>
      </c>
      <c r="I18" s="300"/>
      <c r="J18" s="312"/>
    </row>
    <row r="19" spans="1:10" x14ac:dyDescent="0.25">
      <c r="A19" s="303"/>
      <c r="B19" s="305"/>
      <c r="C19" s="305"/>
      <c r="D19" s="293"/>
      <c r="E19" s="285"/>
      <c r="F19" s="285"/>
      <c r="G19" s="7" t="s">
        <v>153</v>
      </c>
      <c r="H19" s="68" t="e">
        <f>NA()</f>
        <v>#N/A</v>
      </c>
      <c r="I19" s="300"/>
      <c r="J19" s="312"/>
    </row>
    <row r="20" spans="1:10" x14ac:dyDescent="0.25">
      <c r="A20" s="303"/>
      <c r="B20" s="305"/>
      <c r="C20" s="305"/>
      <c r="D20" s="293"/>
      <c r="E20" s="285"/>
      <c r="F20" s="285"/>
      <c r="G20" s="203" t="s">
        <v>40</v>
      </c>
      <c r="H20" s="68">
        <f>H15+20</f>
        <v>70</v>
      </c>
      <c r="I20" s="300"/>
      <c r="J20" s="312"/>
    </row>
    <row r="21" spans="1:10" x14ac:dyDescent="0.25">
      <c r="A21" s="303"/>
      <c r="B21" s="305"/>
      <c r="C21" s="305"/>
      <c r="D21" s="293"/>
      <c r="E21" s="285"/>
      <c r="F21" s="285"/>
      <c r="G21" s="203" t="s">
        <v>39</v>
      </c>
      <c r="H21" s="68">
        <f>H16+20</f>
        <v>90</v>
      </c>
      <c r="I21" s="300"/>
      <c r="J21" s="312"/>
    </row>
    <row r="22" spans="1:10" ht="15.75" thickBot="1" x14ac:dyDescent="0.3">
      <c r="A22" s="303"/>
      <c r="B22" s="305"/>
      <c r="C22" s="305"/>
      <c r="D22" s="293"/>
      <c r="E22" s="296"/>
      <c r="F22" s="296"/>
      <c r="G22" s="206" t="s">
        <v>41</v>
      </c>
      <c r="H22" s="69" t="e">
        <f>NA()</f>
        <v>#N/A</v>
      </c>
      <c r="I22" s="300"/>
      <c r="J22" s="312"/>
    </row>
    <row r="23" spans="1:10" x14ac:dyDescent="0.25">
      <c r="A23" s="303"/>
      <c r="B23" s="305"/>
      <c r="C23" s="305"/>
      <c r="D23" s="293"/>
      <c r="E23" s="295">
        <f>F18+1</f>
        <v>43095</v>
      </c>
      <c r="F23" s="295">
        <v>43099</v>
      </c>
      <c r="G23" s="51" t="s">
        <v>154</v>
      </c>
      <c r="H23" s="67">
        <f>H25/2</f>
        <v>25</v>
      </c>
      <c r="I23" s="300"/>
      <c r="J23" s="312"/>
    </row>
    <row r="24" spans="1:10" x14ac:dyDescent="0.25">
      <c r="A24" s="303"/>
      <c r="B24" s="305"/>
      <c r="C24" s="305"/>
      <c r="D24" s="293"/>
      <c r="E24" s="285"/>
      <c r="F24" s="285"/>
      <c r="G24" s="7" t="s">
        <v>153</v>
      </c>
      <c r="H24" s="68" t="e">
        <f>NA()</f>
        <v>#N/A</v>
      </c>
      <c r="I24" s="300"/>
      <c r="J24" s="312"/>
    </row>
    <row r="25" spans="1:10" x14ac:dyDescent="0.25">
      <c r="A25" s="303"/>
      <c r="B25" s="305"/>
      <c r="C25" s="305"/>
      <c r="D25" s="293"/>
      <c r="E25" s="285"/>
      <c r="F25" s="285"/>
      <c r="G25" s="203" t="s">
        <v>40</v>
      </c>
      <c r="H25" s="68">
        <f>H15</f>
        <v>50</v>
      </c>
      <c r="I25" s="300"/>
      <c r="J25" s="312"/>
    </row>
    <row r="26" spans="1:10" x14ac:dyDescent="0.25">
      <c r="A26" s="303"/>
      <c r="B26" s="305"/>
      <c r="C26" s="305"/>
      <c r="D26" s="293"/>
      <c r="E26" s="285"/>
      <c r="F26" s="285"/>
      <c r="G26" s="203" t="s">
        <v>39</v>
      </c>
      <c r="H26" s="68">
        <f>H16</f>
        <v>70</v>
      </c>
      <c r="I26" s="300"/>
      <c r="J26" s="312"/>
    </row>
    <row r="27" spans="1:10" ht="15.75" thickBot="1" x14ac:dyDescent="0.3">
      <c r="A27" s="303"/>
      <c r="B27" s="305"/>
      <c r="C27" s="305"/>
      <c r="D27" s="293"/>
      <c r="E27" s="296"/>
      <c r="F27" s="296"/>
      <c r="G27" s="206" t="s">
        <v>41</v>
      </c>
      <c r="H27" s="69" t="e">
        <f>NA()</f>
        <v>#N/A</v>
      </c>
      <c r="I27" s="300"/>
      <c r="J27" s="312"/>
    </row>
    <row r="28" spans="1:10" x14ac:dyDescent="0.25">
      <c r="A28" s="303"/>
      <c r="B28" s="305"/>
      <c r="C28" s="305"/>
      <c r="D28" s="293"/>
      <c r="E28" s="295">
        <f>F23+1</f>
        <v>43100</v>
      </c>
      <c r="F28" s="295">
        <v>43100</v>
      </c>
      <c r="G28" s="51" t="s">
        <v>154</v>
      </c>
      <c r="H28" s="67">
        <f>H30/2</f>
        <v>35</v>
      </c>
      <c r="I28" s="300"/>
      <c r="J28" s="312"/>
    </row>
    <row r="29" spans="1:10" x14ac:dyDescent="0.25">
      <c r="A29" s="303"/>
      <c r="B29" s="305"/>
      <c r="C29" s="305"/>
      <c r="D29" s="293"/>
      <c r="E29" s="285"/>
      <c r="F29" s="285"/>
      <c r="G29" s="7" t="s">
        <v>153</v>
      </c>
      <c r="H29" s="68" t="e">
        <f>NA()</f>
        <v>#N/A</v>
      </c>
      <c r="I29" s="300"/>
      <c r="J29" s="312"/>
    </row>
    <row r="30" spans="1:10" x14ac:dyDescent="0.25">
      <c r="A30" s="303"/>
      <c r="B30" s="305"/>
      <c r="C30" s="305"/>
      <c r="D30" s="293"/>
      <c r="E30" s="285"/>
      <c r="F30" s="285"/>
      <c r="G30" s="203" t="s">
        <v>40</v>
      </c>
      <c r="H30" s="68">
        <f>H25+20</f>
        <v>70</v>
      </c>
      <c r="I30" s="300"/>
      <c r="J30" s="312"/>
    </row>
    <row r="31" spans="1:10" x14ac:dyDescent="0.25">
      <c r="A31" s="303"/>
      <c r="B31" s="305"/>
      <c r="C31" s="305"/>
      <c r="D31" s="293"/>
      <c r="E31" s="285"/>
      <c r="F31" s="285"/>
      <c r="G31" s="203" t="s">
        <v>39</v>
      </c>
      <c r="H31" s="68">
        <f>H26+20</f>
        <v>90</v>
      </c>
      <c r="I31" s="300"/>
      <c r="J31" s="312"/>
    </row>
    <row r="32" spans="1:10" ht="15.75" thickBot="1" x14ac:dyDescent="0.3">
      <c r="A32" s="303"/>
      <c r="B32" s="305"/>
      <c r="C32" s="305"/>
      <c r="D32" s="293"/>
      <c r="E32" s="296"/>
      <c r="F32" s="296"/>
      <c r="G32" s="206" t="s">
        <v>41</v>
      </c>
      <c r="H32" s="69" t="e">
        <f>NA()</f>
        <v>#N/A</v>
      </c>
      <c r="I32" s="300"/>
      <c r="J32" s="312"/>
    </row>
    <row r="33" spans="1:10" x14ac:dyDescent="0.25">
      <c r="A33" s="303"/>
      <c r="B33" s="305"/>
      <c r="C33" s="305"/>
      <c r="D33" s="293"/>
      <c r="E33" s="295">
        <f>F28+1</f>
        <v>43101</v>
      </c>
      <c r="F33" s="295">
        <v>43174</v>
      </c>
      <c r="G33" s="51" t="s">
        <v>154</v>
      </c>
      <c r="H33" s="67">
        <f>H35/2</f>
        <v>25</v>
      </c>
      <c r="I33" s="300"/>
      <c r="J33" s="312"/>
    </row>
    <row r="34" spans="1:10" x14ac:dyDescent="0.25">
      <c r="A34" s="303"/>
      <c r="B34" s="305"/>
      <c r="C34" s="305"/>
      <c r="D34" s="293"/>
      <c r="E34" s="285"/>
      <c r="F34" s="285"/>
      <c r="G34" s="7" t="s">
        <v>153</v>
      </c>
      <c r="H34" s="68" t="e">
        <f>NA()</f>
        <v>#N/A</v>
      </c>
      <c r="I34" s="300"/>
      <c r="J34" s="312"/>
    </row>
    <row r="35" spans="1:10" x14ac:dyDescent="0.25">
      <c r="A35" s="303"/>
      <c r="B35" s="305"/>
      <c r="C35" s="305"/>
      <c r="D35" s="293"/>
      <c r="E35" s="285"/>
      <c r="F35" s="285"/>
      <c r="G35" s="203" t="s">
        <v>40</v>
      </c>
      <c r="H35" s="68">
        <f>H25</f>
        <v>50</v>
      </c>
      <c r="I35" s="300"/>
      <c r="J35" s="312"/>
    </row>
    <row r="36" spans="1:10" x14ac:dyDescent="0.25">
      <c r="A36" s="303"/>
      <c r="B36" s="305"/>
      <c r="C36" s="305"/>
      <c r="D36" s="293"/>
      <c r="E36" s="285"/>
      <c r="F36" s="285"/>
      <c r="G36" s="203" t="s">
        <v>39</v>
      </c>
      <c r="H36" s="68">
        <f>H26</f>
        <v>70</v>
      </c>
      <c r="I36" s="300"/>
      <c r="J36" s="312"/>
    </row>
    <row r="37" spans="1:10" ht="15.75" thickBot="1" x14ac:dyDescent="0.3">
      <c r="A37" s="303"/>
      <c r="B37" s="305"/>
      <c r="C37" s="305"/>
      <c r="D37" s="293"/>
      <c r="E37" s="296"/>
      <c r="F37" s="296"/>
      <c r="G37" s="206" t="s">
        <v>41</v>
      </c>
      <c r="H37" s="69" t="e">
        <f>NA()</f>
        <v>#N/A</v>
      </c>
      <c r="I37" s="300"/>
      <c r="J37" s="312"/>
    </row>
    <row r="38" spans="1:10" x14ac:dyDescent="0.25">
      <c r="A38" s="303"/>
      <c r="B38" s="305"/>
      <c r="C38" s="305"/>
      <c r="D38" s="293"/>
      <c r="E38" s="295">
        <f>F33+1</f>
        <v>43175</v>
      </c>
      <c r="F38" s="295">
        <v>43220</v>
      </c>
      <c r="G38" s="51" t="s">
        <v>154</v>
      </c>
      <c r="H38" s="67">
        <f>H40/2</f>
        <v>22.5</v>
      </c>
      <c r="I38" s="300"/>
      <c r="J38" s="312"/>
    </row>
    <row r="39" spans="1:10" x14ac:dyDescent="0.25">
      <c r="A39" s="303"/>
      <c r="B39" s="305"/>
      <c r="C39" s="305"/>
      <c r="D39" s="293"/>
      <c r="E39" s="285"/>
      <c r="F39" s="285"/>
      <c r="G39" s="7" t="s">
        <v>153</v>
      </c>
      <c r="H39" s="68" t="e">
        <f>NA()</f>
        <v>#N/A</v>
      </c>
      <c r="I39" s="300"/>
      <c r="J39" s="312"/>
    </row>
    <row r="40" spans="1:10" x14ac:dyDescent="0.25">
      <c r="A40" s="303"/>
      <c r="B40" s="305"/>
      <c r="C40" s="305"/>
      <c r="D40" s="293"/>
      <c r="E40" s="285"/>
      <c r="F40" s="285"/>
      <c r="G40" s="203" t="s">
        <v>40</v>
      </c>
      <c r="H40" s="68">
        <f>H10</f>
        <v>45</v>
      </c>
      <c r="I40" s="300"/>
      <c r="J40" s="312"/>
    </row>
    <row r="41" spans="1:10" x14ac:dyDescent="0.25">
      <c r="A41" s="303"/>
      <c r="B41" s="305"/>
      <c r="C41" s="305"/>
      <c r="D41" s="293"/>
      <c r="E41" s="285"/>
      <c r="F41" s="285"/>
      <c r="G41" s="203" t="s">
        <v>39</v>
      </c>
      <c r="H41" s="68">
        <f>H11</f>
        <v>65</v>
      </c>
      <c r="I41" s="300"/>
      <c r="J41" s="312"/>
    </row>
    <row r="42" spans="1:10" ht="15.75" thickBot="1" x14ac:dyDescent="0.3">
      <c r="A42" s="327"/>
      <c r="B42" s="458"/>
      <c r="C42" s="458"/>
      <c r="D42" s="293"/>
      <c r="E42" s="297"/>
      <c r="F42" s="297"/>
      <c r="G42" s="206" t="s">
        <v>41</v>
      </c>
      <c r="H42" s="69" t="e">
        <f>NA()</f>
        <v>#N/A</v>
      </c>
      <c r="I42" s="457"/>
      <c r="J42" s="317"/>
    </row>
    <row r="43" spans="1:10" x14ac:dyDescent="0.25">
      <c r="A43" s="326" t="s">
        <v>97</v>
      </c>
      <c r="B43" s="291" t="s">
        <v>37</v>
      </c>
      <c r="C43" s="291" t="s">
        <v>157</v>
      </c>
      <c r="D43" s="291" t="s">
        <v>38</v>
      </c>
      <c r="E43" s="298">
        <v>43040</v>
      </c>
      <c r="F43" s="298">
        <v>43090</v>
      </c>
      <c r="G43" s="11" t="s">
        <v>154</v>
      </c>
      <c r="H43" s="67">
        <v>0</v>
      </c>
      <c r="I43" s="318"/>
      <c r="J43" s="313"/>
    </row>
    <row r="44" spans="1:10" x14ac:dyDescent="0.25">
      <c r="A44" s="327"/>
      <c r="B44" s="306"/>
      <c r="C44" s="306"/>
      <c r="D44" s="306"/>
      <c r="E44" s="285"/>
      <c r="F44" s="285"/>
      <c r="G44" s="7" t="s">
        <v>153</v>
      </c>
      <c r="H44" s="68" t="e">
        <f>NA()</f>
        <v>#N/A</v>
      </c>
      <c r="I44" s="319"/>
      <c r="J44" s="314"/>
    </row>
    <row r="45" spans="1:10" x14ac:dyDescent="0.25">
      <c r="A45" s="328"/>
      <c r="B45" s="307"/>
      <c r="C45" s="307"/>
      <c r="D45" s="307"/>
      <c r="E45" s="285"/>
      <c r="F45" s="285"/>
      <c r="G45" s="102" t="s">
        <v>40</v>
      </c>
      <c r="H45" s="68">
        <v>25</v>
      </c>
      <c r="I45" s="320"/>
      <c r="J45" s="315"/>
    </row>
    <row r="46" spans="1:10" x14ac:dyDescent="0.25">
      <c r="A46" s="328"/>
      <c r="B46" s="307"/>
      <c r="C46" s="307"/>
      <c r="D46" s="307"/>
      <c r="E46" s="285"/>
      <c r="F46" s="285"/>
      <c r="G46" s="102" t="s">
        <v>39</v>
      </c>
      <c r="H46" s="68">
        <v>29</v>
      </c>
      <c r="I46" s="320"/>
      <c r="J46" s="315"/>
    </row>
    <row r="47" spans="1:10" ht="15.75" thickBot="1" x14ac:dyDescent="0.3">
      <c r="A47" s="328"/>
      <c r="B47" s="307"/>
      <c r="C47" s="307"/>
      <c r="D47" s="307"/>
      <c r="E47" s="296"/>
      <c r="F47" s="296"/>
      <c r="G47" s="103" t="s">
        <v>41</v>
      </c>
      <c r="H47" s="88" t="e">
        <f>NA()</f>
        <v>#N/A</v>
      </c>
      <c r="I47" s="320"/>
      <c r="J47" s="315"/>
    </row>
    <row r="48" spans="1:10" x14ac:dyDescent="0.25">
      <c r="A48" s="328"/>
      <c r="B48" s="307"/>
      <c r="C48" s="307"/>
      <c r="D48" s="307"/>
      <c r="E48" s="295">
        <f>F43+1</f>
        <v>43091</v>
      </c>
      <c r="F48" s="295">
        <v>43190</v>
      </c>
      <c r="G48" s="51" t="s">
        <v>154</v>
      </c>
      <c r="H48" s="67">
        <v>0</v>
      </c>
      <c r="I48" s="320"/>
      <c r="J48" s="315"/>
    </row>
    <row r="49" spans="1:10" x14ac:dyDescent="0.25">
      <c r="A49" s="328"/>
      <c r="B49" s="307"/>
      <c r="C49" s="307"/>
      <c r="D49" s="307"/>
      <c r="E49" s="285"/>
      <c r="F49" s="285"/>
      <c r="G49" s="7" t="s">
        <v>153</v>
      </c>
      <c r="H49" s="68" t="e">
        <f>NA()</f>
        <v>#N/A</v>
      </c>
      <c r="I49" s="320"/>
      <c r="J49" s="315"/>
    </row>
    <row r="50" spans="1:10" x14ac:dyDescent="0.25">
      <c r="A50" s="328"/>
      <c r="B50" s="307"/>
      <c r="C50" s="307"/>
      <c r="D50" s="307"/>
      <c r="E50" s="285"/>
      <c r="F50" s="285"/>
      <c r="G50" s="102" t="s">
        <v>40</v>
      </c>
      <c r="H50" s="68">
        <v>28</v>
      </c>
      <c r="I50" s="320"/>
      <c r="J50" s="315"/>
    </row>
    <row r="51" spans="1:10" x14ac:dyDescent="0.25">
      <c r="A51" s="328"/>
      <c r="B51" s="307"/>
      <c r="C51" s="307"/>
      <c r="D51" s="307"/>
      <c r="E51" s="285"/>
      <c r="F51" s="285"/>
      <c r="G51" s="102" t="s">
        <v>39</v>
      </c>
      <c r="H51" s="68">
        <v>34</v>
      </c>
      <c r="I51" s="320"/>
      <c r="J51" s="315"/>
    </row>
    <row r="52" spans="1:10" ht="15.75" thickBot="1" x14ac:dyDescent="0.3">
      <c r="A52" s="328"/>
      <c r="B52" s="307"/>
      <c r="C52" s="307"/>
      <c r="D52" s="307"/>
      <c r="E52" s="296"/>
      <c r="F52" s="296"/>
      <c r="G52" s="103" t="s">
        <v>41</v>
      </c>
      <c r="H52" s="88" t="e">
        <f>NA()</f>
        <v>#N/A</v>
      </c>
      <c r="I52" s="320"/>
      <c r="J52" s="315"/>
    </row>
    <row r="53" spans="1:10" x14ac:dyDescent="0.25">
      <c r="A53" s="328"/>
      <c r="B53" s="307"/>
      <c r="C53" s="307"/>
      <c r="D53" s="307"/>
      <c r="E53" s="295">
        <f>F48+1</f>
        <v>43191</v>
      </c>
      <c r="F53" s="295">
        <v>43220</v>
      </c>
      <c r="G53" s="51" t="s">
        <v>154</v>
      </c>
      <c r="H53" s="67">
        <v>0</v>
      </c>
      <c r="I53" s="320"/>
      <c r="J53" s="315"/>
    </row>
    <row r="54" spans="1:10" x14ac:dyDescent="0.25">
      <c r="A54" s="328"/>
      <c r="B54" s="307"/>
      <c r="C54" s="307"/>
      <c r="D54" s="307"/>
      <c r="E54" s="285"/>
      <c r="F54" s="285"/>
      <c r="G54" s="7" t="s">
        <v>153</v>
      </c>
      <c r="H54" s="68" t="e">
        <f>NA()</f>
        <v>#N/A</v>
      </c>
      <c r="I54" s="320"/>
      <c r="J54" s="315"/>
    </row>
    <row r="55" spans="1:10" x14ac:dyDescent="0.25">
      <c r="A55" s="328"/>
      <c r="B55" s="307"/>
      <c r="C55" s="307"/>
      <c r="D55" s="307"/>
      <c r="E55" s="285"/>
      <c r="F55" s="285"/>
      <c r="G55" s="102" t="s">
        <v>40</v>
      </c>
      <c r="H55" s="68">
        <f>H45</f>
        <v>25</v>
      </c>
      <c r="I55" s="320"/>
      <c r="J55" s="315"/>
    </row>
    <row r="56" spans="1:10" x14ac:dyDescent="0.25">
      <c r="A56" s="328"/>
      <c r="B56" s="307"/>
      <c r="C56" s="307"/>
      <c r="D56" s="307"/>
      <c r="E56" s="285"/>
      <c r="F56" s="285"/>
      <c r="G56" s="102" t="s">
        <v>39</v>
      </c>
      <c r="H56" s="68">
        <f>H46</f>
        <v>29</v>
      </c>
      <c r="I56" s="320"/>
      <c r="J56" s="315"/>
    </row>
    <row r="57" spans="1:10" ht="15.75" thickBot="1" x14ac:dyDescent="0.3">
      <c r="A57" s="328"/>
      <c r="B57" s="307"/>
      <c r="C57" s="307"/>
      <c r="D57" s="307"/>
      <c r="E57" s="297"/>
      <c r="F57" s="297"/>
      <c r="G57" s="103" t="s">
        <v>41</v>
      </c>
      <c r="H57" s="68" t="e">
        <f>H47</f>
        <v>#N/A</v>
      </c>
      <c r="I57" s="321"/>
      <c r="J57" s="315"/>
    </row>
    <row r="58" spans="1:10" ht="15.75" thickBot="1" x14ac:dyDescent="0.3">
      <c r="A58" s="140" t="s">
        <v>91</v>
      </c>
      <c r="B58" s="141" t="e">
        <f>NA()</f>
        <v>#N/A</v>
      </c>
      <c r="C58" s="151"/>
      <c r="D58" s="151"/>
      <c r="E58" s="148"/>
      <c r="F58" s="148"/>
      <c r="G58" s="150"/>
      <c r="H58" s="172"/>
      <c r="I58"/>
      <c r="J58"/>
    </row>
    <row r="59" spans="1:10" x14ac:dyDescent="0.25">
      <c r="A59" s="302" t="s">
        <v>92</v>
      </c>
      <c r="B59" s="304" t="s">
        <v>37</v>
      </c>
      <c r="C59" s="304" t="s">
        <v>157</v>
      </c>
      <c r="D59" s="291" t="s">
        <v>38</v>
      </c>
      <c r="E59" s="298">
        <v>43040</v>
      </c>
      <c r="F59" s="298">
        <v>43069</v>
      </c>
      <c r="G59" s="11" t="s">
        <v>154</v>
      </c>
      <c r="H59" s="67">
        <f>H61/2</f>
        <v>23</v>
      </c>
      <c r="I59" s="299"/>
      <c r="J59" s="311" t="s">
        <v>127</v>
      </c>
    </row>
    <row r="60" spans="1:10" x14ac:dyDescent="0.25">
      <c r="A60" s="303"/>
      <c r="B60" s="305"/>
      <c r="C60" s="305"/>
      <c r="D60" s="306"/>
      <c r="E60" s="285"/>
      <c r="F60" s="285"/>
      <c r="G60" s="7" t="s">
        <v>153</v>
      </c>
      <c r="H60" s="68" t="e">
        <f>NA()</f>
        <v>#N/A</v>
      </c>
      <c r="I60" s="300"/>
      <c r="J60" s="312"/>
    </row>
    <row r="61" spans="1:10" x14ac:dyDescent="0.25">
      <c r="A61" s="303"/>
      <c r="B61" s="305"/>
      <c r="C61" s="305"/>
      <c r="D61" s="307"/>
      <c r="E61" s="285"/>
      <c r="F61" s="285"/>
      <c r="G61" s="102" t="s">
        <v>40</v>
      </c>
      <c r="H61" s="68">
        <v>46</v>
      </c>
      <c r="I61" s="300"/>
      <c r="J61" s="312"/>
    </row>
    <row r="62" spans="1:10" x14ac:dyDescent="0.25">
      <c r="A62" s="303"/>
      <c r="B62" s="305"/>
      <c r="C62" s="305"/>
      <c r="D62" s="307"/>
      <c r="E62" s="285"/>
      <c r="F62" s="285"/>
      <c r="G62" s="102" t="s">
        <v>39</v>
      </c>
      <c r="H62" s="68">
        <v>56</v>
      </c>
      <c r="I62" s="300"/>
      <c r="J62" s="312"/>
    </row>
    <row r="63" spans="1:10" ht="15.75" thickBot="1" x14ac:dyDescent="0.3">
      <c r="A63" s="303"/>
      <c r="B63" s="305"/>
      <c r="C63" s="305"/>
      <c r="D63" s="307"/>
      <c r="E63" s="296"/>
      <c r="F63" s="296"/>
      <c r="G63" s="103" t="s">
        <v>41</v>
      </c>
      <c r="H63" s="88">
        <f>131/3</f>
        <v>43.666666666666664</v>
      </c>
      <c r="I63" s="300"/>
      <c r="J63" s="312"/>
    </row>
    <row r="64" spans="1:10" x14ac:dyDescent="0.25">
      <c r="A64" s="303"/>
      <c r="B64" s="305"/>
      <c r="C64" s="305"/>
      <c r="D64" s="307"/>
      <c r="E64" s="295">
        <f>F59+1</f>
        <v>43070</v>
      </c>
      <c r="F64" s="295">
        <v>43090</v>
      </c>
      <c r="G64" s="51" t="s">
        <v>154</v>
      </c>
      <c r="H64" s="67">
        <f>H66/2</f>
        <v>20</v>
      </c>
      <c r="I64" s="300"/>
      <c r="J64" s="312"/>
    </row>
    <row r="65" spans="1:10" x14ac:dyDescent="0.25">
      <c r="A65" s="303"/>
      <c r="B65" s="305"/>
      <c r="C65" s="305"/>
      <c r="D65" s="307"/>
      <c r="E65" s="285"/>
      <c r="F65" s="285"/>
      <c r="G65" s="7" t="s">
        <v>153</v>
      </c>
      <c r="H65" s="68" t="e">
        <f>NA()</f>
        <v>#N/A</v>
      </c>
      <c r="I65" s="300"/>
      <c r="J65" s="312"/>
    </row>
    <row r="66" spans="1:10" x14ac:dyDescent="0.25">
      <c r="A66" s="303"/>
      <c r="B66" s="305"/>
      <c r="C66" s="305"/>
      <c r="D66" s="307"/>
      <c r="E66" s="285"/>
      <c r="F66" s="285"/>
      <c r="G66" s="102" t="s">
        <v>40</v>
      </c>
      <c r="H66" s="68">
        <v>40</v>
      </c>
      <c r="I66" s="300"/>
      <c r="J66" s="312"/>
    </row>
    <row r="67" spans="1:10" x14ac:dyDescent="0.25">
      <c r="A67" s="303"/>
      <c r="B67" s="305"/>
      <c r="C67" s="305"/>
      <c r="D67" s="307"/>
      <c r="E67" s="285"/>
      <c r="F67" s="285"/>
      <c r="G67" s="102" t="s">
        <v>39</v>
      </c>
      <c r="H67" s="68">
        <v>50</v>
      </c>
      <c r="I67" s="300"/>
      <c r="J67" s="312"/>
    </row>
    <row r="68" spans="1:10" ht="15.75" thickBot="1" x14ac:dyDescent="0.3">
      <c r="A68" s="303"/>
      <c r="B68" s="305"/>
      <c r="C68" s="305"/>
      <c r="D68" s="307"/>
      <c r="E68" s="296"/>
      <c r="F68" s="296"/>
      <c r="G68" s="103" t="s">
        <v>41</v>
      </c>
      <c r="H68" s="88">
        <f>114/3</f>
        <v>38</v>
      </c>
      <c r="I68" s="300"/>
      <c r="J68" s="312"/>
    </row>
    <row r="69" spans="1:10" x14ac:dyDescent="0.25">
      <c r="A69" s="303"/>
      <c r="B69" s="305"/>
      <c r="C69" s="305"/>
      <c r="D69" s="293"/>
      <c r="E69" s="295">
        <f>F64+1</f>
        <v>43091</v>
      </c>
      <c r="F69" s="295">
        <v>43092</v>
      </c>
      <c r="G69" s="51" t="s">
        <v>154</v>
      </c>
      <c r="H69" s="67">
        <f>H71/2</f>
        <v>23</v>
      </c>
      <c r="I69" s="300"/>
      <c r="J69" s="312"/>
    </row>
    <row r="70" spans="1:10" x14ac:dyDescent="0.25">
      <c r="A70" s="303"/>
      <c r="B70" s="305"/>
      <c r="C70" s="305"/>
      <c r="D70" s="293"/>
      <c r="E70" s="285"/>
      <c r="F70" s="285"/>
      <c r="G70" s="7" t="s">
        <v>153</v>
      </c>
      <c r="H70" s="68" t="e">
        <f>NA()</f>
        <v>#N/A</v>
      </c>
      <c r="I70" s="300"/>
      <c r="J70" s="312"/>
    </row>
    <row r="71" spans="1:10" x14ac:dyDescent="0.25">
      <c r="A71" s="303"/>
      <c r="B71" s="305"/>
      <c r="C71" s="305"/>
      <c r="D71" s="293"/>
      <c r="E71" s="285"/>
      <c r="F71" s="285"/>
      <c r="G71" s="102" t="s">
        <v>40</v>
      </c>
      <c r="H71" s="68">
        <f>H61</f>
        <v>46</v>
      </c>
      <c r="I71" s="300"/>
      <c r="J71" s="312"/>
    </row>
    <row r="72" spans="1:10" x14ac:dyDescent="0.25">
      <c r="A72" s="303"/>
      <c r="B72" s="305"/>
      <c r="C72" s="305"/>
      <c r="D72" s="293"/>
      <c r="E72" s="285"/>
      <c r="F72" s="285"/>
      <c r="G72" s="102" t="s">
        <v>39</v>
      </c>
      <c r="H72" s="68">
        <f>H62</f>
        <v>56</v>
      </c>
      <c r="I72" s="300"/>
      <c r="J72" s="312"/>
    </row>
    <row r="73" spans="1:10" ht="15.75" thickBot="1" x14ac:dyDescent="0.3">
      <c r="A73" s="303"/>
      <c r="B73" s="305"/>
      <c r="C73" s="305"/>
      <c r="D73" s="293"/>
      <c r="E73" s="296"/>
      <c r="F73" s="296"/>
      <c r="G73" s="103" t="s">
        <v>41</v>
      </c>
      <c r="H73" s="68">
        <f>H63</f>
        <v>43.666666666666664</v>
      </c>
      <c r="I73" s="300"/>
      <c r="J73" s="312"/>
    </row>
    <row r="74" spans="1:10" x14ac:dyDescent="0.25">
      <c r="A74" s="303"/>
      <c r="B74" s="305"/>
      <c r="C74" s="305"/>
      <c r="D74" s="293"/>
      <c r="E74" s="295">
        <f>F69+1</f>
        <v>43093</v>
      </c>
      <c r="F74" s="295">
        <v>43094</v>
      </c>
      <c r="G74" s="51" t="s">
        <v>154</v>
      </c>
      <c r="H74" s="67">
        <f>H76/2</f>
        <v>28</v>
      </c>
      <c r="I74" s="300"/>
      <c r="J74" s="312"/>
    </row>
    <row r="75" spans="1:10" x14ac:dyDescent="0.25">
      <c r="A75" s="303"/>
      <c r="B75" s="305"/>
      <c r="C75" s="305"/>
      <c r="D75" s="293"/>
      <c r="E75" s="285"/>
      <c r="F75" s="285"/>
      <c r="G75" s="7" t="s">
        <v>153</v>
      </c>
      <c r="H75" s="68" t="e">
        <f>NA()</f>
        <v>#N/A</v>
      </c>
      <c r="I75" s="300"/>
      <c r="J75" s="312"/>
    </row>
    <row r="76" spans="1:10" x14ac:dyDescent="0.25">
      <c r="A76" s="303"/>
      <c r="B76" s="305"/>
      <c r="C76" s="305"/>
      <c r="D76" s="293"/>
      <c r="E76" s="285"/>
      <c r="F76" s="285"/>
      <c r="G76" s="102" t="s">
        <v>40</v>
      </c>
      <c r="H76" s="68">
        <f>H71+10</f>
        <v>56</v>
      </c>
      <c r="I76" s="300"/>
      <c r="J76" s="312"/>
    </row>
    <row r="77" spans="1:10" x14ac:dyDescent="0.25">
      <c r="A77" s="303"/>
      <c r="B77" s="305"/>
      <c r="C77" s="305"/>
      <c r="D77" s="293"/>
      <c r="E77" s="285"/>
      <c r="F77" s="285"/>
      <c r="G77" s="102" t="s">
        <v>39</v>
      </c>
      <c r="H77" s="68">
        <f>H72+10</f>
        <v>66</v>
      </c>
      <c r="I77" s="300"/>
      <c r="J77" s="312"/>
    </row>
    <row r="78" spans="1:10" ht="15.75" thickBot="1" x14ac:dyDescent="0.3">
      <c r="A78" s="303"/>
      <c r="B78" s="305"/>
      <c r="C78" s="305"/>
      <c r="D78" s="293"/>
      <c r="E78" s="296"/>
      <c r="F78" s="296"/>
      <c r="G78" s="103" t="s">
        <v>41</v>
      </c>
      <c r="H78" s="68">
        <f>H73+15</f>
        <v>58.666666666666664</v>
      </c>
      <c r="I78" s="300"/>
      <c r="J78" s="312"/>
    </row>
    <row r="79" spans="1:10" x14ac:dyDescent="0.25">
      <c r="A79" s="303"/>
      <c r="B79" s="305"/>
      <c r="C79" s="305"/>
      <c r="D79" s="293"/>
      <c r="E79" s="295">
        <f>F74+1</f>
        <v>43095</v>
      </c>
      <c r="F79" s="295">
        <v>43099</v>
      </c>
      <c r="G79" s="51" t="s">
        <v>154</v>
      </c>
      <c r="H79" s="67">
        <f>H81/2</f>
        <v>23</v>
      </c>
      <c r="I79" s="300"/>
      <c r="J79" s="312"/>
    </row>
    <row r="80" spans="1:10" x14ac:dyDescent="0.25">
      <c r="A80" s="303"/>
      <c r="B80" s="305"/>
      <c r="C80" s="305"/>
      <c r="D80" s="293"/>
      <c r="E80" s="285"/>
      <c r="F80" s="285"/>
      <c r="G80" s="7" t="s">
        <v>153</v>
      </c>
      <c r="H80" s="68" t="e">
        <f>NA()</f>
        <v>#N/A</v>
      </c>
      <c r="I80" s="300"/>
      <c r="J80" s="312"/>
    </row>
    <row r="81" spans="1:10" x14ac:dyDescent="0.25">
      <c r="A81" s="303"/>
      <c r="B81" s="305"/>
      <c r="C81" s="305"/>
      <c r="D81" s="293"/>
      <c r="E81" s="285"/>
      <c r="F81" s="285"/>
      <c r="G81" s="102" t="s">
        <v>40</v>
      </c>
      <c r="H81" s="68">
        <f>H71</f>
        <v>46</v>
      </c>
      <c r="I81" s="300"/>
      <c r="J81" s="312"/>
    </row>
    <row r="82" spans="1:10" x14ac:dyDescent="0.25">
      <c r="A82" s="303"/>
      <c r="B82" s="305"/>
      <c r="C82" s="305"/>
      <c r="D82" s="293"/>
      <c r="E82" s="285"/>
      <c r="F82" s="285"/>
      <c r="G82" s="102" t="s">
        <v>39</v>
      </c>
      <c r="H82" s="68">
        <f>H72</f>
        <v>56</v>
      </c>
      <c r="I82" s="300"/>
      <c r="J82" s="312"/>
    </row>
    <row r="83" spans="1:10" ht="15.75" thickBot="1" x14ac:dyDescent="0.3">
      <c r="A83" s="303"/>
      <c r="B83" s="305"/>
      <c r="C83" s="305"/>
      <c r="D83" s="293"/>
      <c r="E83" s="296"/>
      <c r="F83" s="296"/>
      <c r="G83" s="103" t="s">
        <v>41</v>
      </c>
      <c r="H83" s="68">
        <f>H73</f>
        <v>43.666666666666664</v>
      </c>
      <c r="I83" s="300"/>
      <c r="J83" s="312"/>
    </row>
    <row r="84" spans="1:10" x14ac:dyDescent="0.25">
      <c r="A84" s="303"/>
      <c r="B84" s="305"/>
      <c r="C84" s="305"/>
      <c r="D84" s="293"/>
      <c r="E84" s="295">
        <f>F79+1</f>
        <v>43100</v>
      </c>
      <c r="F84" s="295">
        <v>43100</v>
      </c>
      <c r="G84" s="51" t="s">
        <v>154</v>
      </c>
      <c r="H84" s="67">
        <f>H86/2</f>
        <v>28</v>
      </c>
      <c r="I84" s="300"/>
      <c r="J84" s="312"/>
    </row>
    <row r="85" spans="1:10" x14ac:dyDescent="0.25">
      <c r="A85" s="303"/>
      <c r="B85" s="305"/>
      <c r="C85" s="305"/>
      <c r="D85" s="293"/>
      <c r="E85" s="285"/>
      <c r="F85" s="285"/>
      <c r="G85" s="7" t="s">
        <v>153</v>
      </c>
      <c r="H85" s="68" t="e">
        <f>NA()</f>
        <v>#N/A</v>
      </c>
      <c r="I85" s="300"/>
      <c r="J85" s="312"/>
    </row>
    <row r="86" spans="1:10" x14ac:dyDescent="0.25">
      <c r="A86" s="303"/>
      <c r="B86" s="305"/>
      <c r="C86" s="305"/>
      <c r="D86" s="293"/>
      <c r="E86" s="285"/>
      <c r="F86" s="285"/>
      <c r="G86" s="102" t="s">
        <v>40</v>
      </c>
      <c r="H86" s="68">
        <f>H81+10</f>
        <v>56</v>
      </c>
      <c r="I86" s="300"/>
      <c r="J86" s="312"/>
    </row>
    <row r="87" spans="1:10" x14ac:dyDescent="0.25">
      <c r="A87" s="303"/>
      <c r="B87" s="305"/>
      <c r="C87" s="305"/>
      <c r="D87" s="293"/>
      <c r="E87" s="285"/>
      <c r="F87" s="285"/>
      <c r="G87" s="102" t="s">
        <v>39</v>
      </c>
      <c r="H87" s="68">
        <f>H82+10</f>
        <v>66</v>
      </c>
      <c r="I87" s="300"/>
      <c r="J87" s="312"/>
    </row>
    <row r="88" spans="1:10" ht="15.75" thickBot="1" x14ac:dyDescent="0.3">
      <c r="A88" s="303"/>
      <c r="B88" s="305"/>
      <c r="C88" s="305"/>
      <c r="D88" s="293"/>
      <c r="E88" s="296"/>
      <c r="F88" s="296"/>
      <c r="G88" s="103" t="s">
        <v>41</v>
      </c>
      <c r="H88" s="68">
        <f>H83+15</f>
        <v>58.666666666666664</v>
      </c>
      <c r="I88" s="300"/>
      <c r="J88" s="312"/>
    </row>
    <row r="89" spans="1:10" x14ac:dyDescent="0.25">
      <c r="A89" s="303"/>
      <c r="B89" s="305"/>
      <c r="C89" s="305"/>
      <c r="D89" s="293"/>
      <c r="E89" s="295">
        <f>F84+1</f>
        <v>43101</v>
      </c>
      <c r="F89" s="295">
        <v>43174</v>
      </c>
      <c r="G89" s="51" t="s">
        <v>154</v>
      </c>
      <c r="H89" s="67">
        <f>H91/2</f>
        <v>23</v>
      </c>
      <c r="I89" s="300"/>
      <c r="J89" s="312"/>
    </row>
    <row r="90" spans="1:10" x14ac:dyDescent="0.25">
      <c r="A90" s="303"/>
      <c r="B90" s="305"/>
      <c r="C90" s="305"/>
      <c r="D90" s="293"/>
      <c r="E90" s="285"/>
      <c r="F90" s="285"/>
      <c r="G90" s="7" t="s">
        <v>153</v>
      </c>
      <c r="H90" s="68" t="e">
        <f>NA()</f>
        <v>#N/A</v>
      </c>
      <c r="I90" s="300"/>
      <c r="J90" s="312"/>
    </row>
    <row r="91" spans="1:10" x14ac:dyDescent="0.25">
      <c r="A91" s="303"/>
      <c r="B91" s="305"/>
      <c r="C91" s="305"/>
      <c r="D91" s="293"/>
      <c r="E91" s="285"/>
      <c r="F91" s="285"/>
      <c r="G91" s="102" t="s">
        <v>40</v>
      </c>
      <c r="H91" s="68">
        <f>H81</f>
        <v>46</v>
      </c>
      <c r="I91" s="300"/>
      <c r="J91" s="312"/>
    </row>
    <row r="92" spans="1:10" x14ac:dyDescent="0.25">
      <c r="A92" s="303"/>
      <c r="B92" s="305"/>
      <c r="C92" s="305"/>
      <c r="D92" s="293"/>
      <c r="E92" s="285"/>
      <c r="F92" s="285"/>
      <c r="G92" s="102" t="s">
        <v>39</v>
      </c>
      <c r="H92" s="68">
        <f>H82</f>
        <v>56</v>
      </c>
      <c r="I92" s="300"/>
      <c r="J92" s="312"/>
    </row>
    <row r="93" spans="1:10" ht="15.75" thickBot="1" x14ac:dyDescent="0.3">
      <c r="A93" s="303"/>
      <c r="B93" s="305"/>
      <c r="C93" s="305"/>
      <c r="D93" s="293"/>
      <c r="E93" s="296"/>
      <c r="F93" s="296"/>
      <c r="G93" s="103" t="s">
        <v>41</v>
      </c>
      <c r="H93" s="68">
        <f>H83</f>
        <v>43.666666666666664</v>
      </c>
      <c r="I93" s="300"/>
      <c r="J93" s="312"/>
    </row>
    <row r="94" spans="1:10" x14ac:dyDescent="0.25">
      <c r="A94" s="303"/>
      <c r="B94" s="305"/>
      <c r="C94" s="305"/>
      <c r="D94" s="307"/>
      <c r="E94" s="295">
        <f>F89+1</f>
        <v>43175</v>
      </c>
      <c r="F94" s="295">
        <v>43220</v>
      </c>
      <c r="G94" s="51" t="s">
        <v>154</v>
      </c>
      <c r="H94" s="67">
        <f>H96/2</f>
        <v>20</v>
      </c>
      <c r="I94" s="300"/>
      <c r="J94" s="312"/>
    </row>
    <row r="95" spans="1:10" x14ac:dyDescent="0.25">
      <c r="A95" s="303"/>
      <c r="B95" s="305"/>
      <c r="C95" s="305"/>
      <c r="D95" s="307"/>
      <c r="E95" s="285"/>
      <c r="F95" s="285"/>
      <c r="G95" s="7" t="s">
        <v>153</v>
      </c>
      <c r="H95" s="68" t="e">
        <f>NA()</f>
        <v>#N/A</v>
      </c>
      <c r="I95" s="300"/>
      <c r="J95" s="312"/>
    </row>
    <row r="96" spans="1:10" x14ac:dyDescent="0.25">
      <c r="A96" s="303"/>
      <c r="B96" s="305"/>
      <c r="C96" s="305"/>
      <c r="D96" s="307"/>
      <c r="E96" s="285"/>
      <c r="F96" s="285"/>
      <c r="G96" s="102" t="s">
        <v>40</v>
      </c>
      <c r="H96" s="68">
        <f>H66</f>
        <v>40</v>
      </c>
      <c r="I96" s="300"/>
      <c r="J96" s="312"/>
    </row>
    <row r="97" spans="1:10" x14ac:dyDescent="0.25">
      <c r="A97" s="303"/>
      <c r="B97" s="305"/>
      <c r="C97" s="305"/>
      <c r="D97" s="307"/>
      <c r="E97" s="285"/>
      <c r="F97" s="285"/>
      <c r="G97" s="102" t="s">
        <v>39</v>
      </c>
      <c r="H97" s="68">
        <f>H67</f>
        <v>50</v>
      </c>
      <c r="I97" s="300"/>
      <c r="J97" s="312"/>
    </row>
    <row r="98" spans="1:10" ht="15.75" thickBot="1" x14ac:dyDescent="0.3">
      <c r="A98" s="303"/>
      <c r="B98" s="305"/>
      <c r="C98" s="305"/>
      <c r="D98" s="308"/>
      <c r="E98" s="297"/>
      <c r="F98" s="297"/>
      <c r="G98" s="103" t="s">
        <v>41</v>
      </c>
      <c r="H98" s="68">
        <f>H68</f>
        <v>38</v>
      </c>
      <c r="I98" s="301"/>
      <c r="J98" s="312"/>
    </row>
    <row r="99" spans="1:10" x14ac:dyDescent="0.25">
      <c r="A99" s="302" t="s">
        <v>96</v>
      </c>
      <c r="B99" s="304" t="s">
        <v>37</v>
      </c>
      <c r="C99" s="304" t="s">
        <v>157</v>
      </c>
      <c r="D99" s="291" t="s">
        <v>38</v>
      </c>
      <c r="E99" s="298">
        <v>43040</v>
      </c>
      <c r="F99" s="298">
        <v>43069</v>
      </c>
      <c r="G99" s="11" t="s">
        <v>154</v>
      </c>
      <c r="H99" s="67">
        <f>H101/2</f>
        <v>25</v>
      </c>
      <c r="I99" s="299"/>
      <c r="J99" s="311" t="s">
        <v>250</v>
      </c>
    </row>
    <row r="100" spans="1:10" x14ac:dyDescent="0.25">
      <c r="A100" s="303"/>
      <c r="B100" s="305"/>
      <c r="C100" s="305"/>
      <c r="D100" s="458"/>
      <c r="E100" s="285"/>
      <c r="F100" s="285"/>
      <c r="G100" s="7" t="s">
        <v>153</v>
      </c>
      <c r="H100" s="68" t="e">
        <f>NA()</f>
        <v>#N/A</v>
      </c>
      <c r="I100" s="300"/>
      <c r="J100" s="312"/>
    </row>
    <row r="101" spans="1:10" x14ac:dyDescent="0.25">
      <c r="A101" s="303"/>
      <c r="B101" s="305"/>
      <c r="C101" s="305"/>
      <c r="D101" s="293"/>
      <c r="E101" s="285"/>
      <c r="F101" s="285"/>
      <c r="G101" s="102" t="s">
        <v>40</v>
      </c>
      <c r="H101" s="68">
        <v>50</v>
      </c>
      <c r="I101" s="300"/>
      <c r="J101" s="312"/>
    </row>
    <row r="102" spans="1:10" x14ac:dyDescent="0.25">
      <c r="A102" s="303"/>
      <c r="B102" s="305"/>
      <c r="C102" s="305"/>
      <c r="D102" s="293"/>
      <c r="E102" s="285"/>
      <c r="F102" s="285"/>
      <c r="G102" s="102" t="s">
        <v>39</v>
      </c>
      <c r="H102" s="68">
        <v>70</v>
      </c>
      <c r="I102" s="300"/>
      <c r="J102" s="312"/>
    </row>
    <row r="103" spans="1:10" ht="15.75" thickBot="1" x14ac:dyDescent="0.3">
      <c r="A103" s="303"/>
      <c r="B103" s="305"/>
      <c r="C103" s="305"/>
      <c r="D103" s="293"/>
      <c r="E103" s="296"/>
      <c r="F103" s="296"/>
      <c r="G103" s="106" t="s">
        <v>41</v>
      </c>
      <c r="H103" s="69" t="e">
        <f>NA()</f>
        <v>#N/A</v>
      </c>
      <c r="I103" s="300"/>
      <c r="J103" s="312"/>
    </row>
    <row r="104" spans="1:10" x14ac:dyDescent="0.25">
      <c r="A104" s="303"/>
      <c r="B104" s="305"/>
      <c r="C104" s="305"/>
      <c r="D104" s="293"/>
      <c r="E104" s="295">
        <f>F99+1</f>
        <v>43070</v>
      </c>
      <c r="F104" s="295">
        <v>43090</v>
      </c>
      <c r="G104" s="51" t="s">
        <v>154</v>
      </c>
      <c r="H104" s="67">
        <f>H106/2</f>
        <v>22.5</v>
      </c>
      <c r="I104" s="300"/>
      <c r="J104" s="312"/>
    </row>
    <row r="105" spans="1:10" x14ac:dyDescent="0.25">
      <c r="A105" s="303"/>
      <c r="B105" s="305"/>
      <c r="C105" s="305"/>
      <c r="D105" s="293"/>
      <c r="E105" s="285"/>
      <c r="F105" s="285"/>
      <c r="G105" s="7" t="s">
        <v>153</v>
      </c>
      <c r="H105" s="68" t="e">
        <f>NA()</f>
        <v>#N/A</v>
      </c>
      <c r="I105" s="300"/>
      <c r="J105" s="312"/>
    </row>
    <row r="106" spans="1:10" x14ac:dyDescent="0.25">
      <c r="A106" s="303"/>
      <c r="B106" s="305"/>
      <c r="C106" s="305"/>
      <c r="D106" s="293"/>
      <c r="E106" s="285"/>
      <c r="F106" s="285"/>
      <c r="G106" s="102" t="s">
        <v>40</v>
      </c>
      <c r="H106" s="68">
        <v>45</v>
      </c>
      <c r="I106" s="300"/>
      <c r="J106" s="312"/>
    </row>
    <row r="107" spans="1:10" x14ac:dyDescent="0.25">
      <c r="A107" s="303"/>
      <c r="B107" s="305"/>
      <c r="C107" s="305"/>
      <c r="D107" s="293"/>
      <c r="E107" s="285"/>
      <c r="F107" s="285"/>
      <c r="G107" s="102" t="s">
        <v>39</v>
      </c>
      <c r="H107" s="68">
        <v>65</v>
      </c>
      <c r="I107" s="300"/>
      <c r="J107" s="312"/>
    </row>
    <row r="108" spans="1:10" ht="15.75" thickBot="1" x14ac:dyDescent="0.3">
      <c r="A108" s="303"/>
      <c r="B108" s="305"/>
      <c r="C108" s="305"/>
      <c r="D108" s="293"/>
      <c r="E108" s="296"/>
      <c r="F108" s="296"/>
      <c r="G108" s="106" t="s">
        <v>41</v>
      </c>
      <c r="H108" s="69" t="e">
        <f>NA()</f>
        <v>#N/A</v>
      </c>
      <c r="I108" s="300"/>
      <c r="J108" s="312"/>
    </row>
    <row r="109" spans="1:10" x14ac:dyDescent="0.25">
      <c r="A109" s="303"/>
      <c r="B109" s="305"/>
      <c r="C109" s="305"/>
      <c r="D109" s="293"/>
      <c r="E109" s="295">
        <f>F104+1</f>
        <v>43091</v>
      </c>
      <c r="F109" s="295">
        <v>43092</v>
      </c>
      <c r="G109" s="51" t="s">
        <v>154</v>
      </c>
      <c r="H109" s="67">
        <f>H111/2</f>
        <v>25</v>
      </c>
      <c r="I109" s="300"/>
      <c r="J109" s="312"/>
    </row>
    <row r="110" spans="1:10" x14ac:dyDescent="0.25">
      <c r="A110" s="303"/>
      <c r="B110" s="305"/>
      <c r="C110" s="305"/>
      <c r="D110" s="293"/>
      <c r="E110" s="285"/>
      <c r="F110" s="285"/>
      <c r="G110" s="7" t="s">
        <v>153</v>
      </c>
      <c r="H110" s="68" t="e">
        <f>NA()</f>
        <v>#N/A</v>
      </c>
      <c r="I110" s="300"/>
      <c r="J110" s="312"/>
    </row>
    <row r="111" spans="1:10" x14ac:dyDescent="0.25">
      <c r="A111" s="303"/>
      <c r="B111" s="305"/>
      <c r="C111" s="305"/>
      <c r="D111" s="293"/>
      <c r="E111" s="285"/>
      <c r="F111" s="285"/>
      <c r="G111" s="102" t="s">
        <v>40</v>
      </c>
      <c r="H111" s="68">
        <f>H101</f>
        <v>50</v>
      </c>
      <c r="I111" s="300"/>
      <c r="J111" s="312"/>
    </row>
    <row r="112" spans="1:10" x14ac:dyDescent="0.25">
      <c r="A112" s="303"/>
      <c r="B112" s="305"/>
      <c r="C112" s="305"/>
      <c r="D112" s="293"/>
      <c r="E112" s="285"/>
      <c r="F112" s="285"/>
      <c r="G112" s="102" t="s">
        <v>39</v>
      </c>
      <c r="H112" s="68">
        <f>H102</f>
        <v>70</v>
      </c>
      <c r="I112" s="300"/>
      <c r="J112" s="312"/>
    </row>
    <row r="113" spans="1:10" ht="15.75" thickBot="1" x14ac:dyDescent="0.3">
      <c r="A113" s="303"/>
      <c r="B113" s="305"/>
      <c r="C113" s="305"/>
      <c r="D113" s="293"/>
      <c r="E113" s="296"/>
      <c r="F113" s="296"/>
      <c r="G113" s="106" t="s">
        <v>41</v>
      </c>
      <c r="H113" s="69" t="e">
        <f>NA()</f>
        <v>#N/A</v>
      </c>
      <c r="I113" s="300"/>
      <c r="J113" s="312"/>
    </row>
    <row r="114" spans="1:10" x14ac:dyDescent="0.25">
      <c r="A114" s="303"/>
      <c r="B114" s="305"/>
      <c r="C114" s="305"/>
      <c r="D114" s="293"/>
      <c r="E114" s="295">
        <f>F109+1</f>
        <v>43093</v>
      </c>
      <c r="F114" s="295">
        <v>43094</v>
      </c>
      <c r="G114" s="51" t="s">
        <v>154</v>
      </c>
      <c r="H114" s="67">
        <f>H116/2</f>
        <v>35</v>
      </c>
      <c r="I114" s="300"/>
      <c r="J114" s="312"/>
    </row>
    <row r="115" spans="1:10" x14ac:dyDescent="0.25">
      <c r="A115" s="303"/>
      <c r="B115" s="305"/>
      <c r="C115" s="305"/>
      <c r="D115" s="293"/>
      <c r="E115" s="285"/>
      <c r="F115" s="285"/>
      <c r="G115" s="7" t="s">
        <v>153</v>
      </c>
      <c r="H115" s="68" t="e">
        <f>NA()</f>
        <v>#N/A</v>
      </c>
      <c r="I115" s="300"/>
      <c r="J115" s="312"/>
    </row>
    <row r="116" spans="1:10" x14ac:dyDescent="0.25">
      <c r="A116" s="303"/>
      <c r="B116" s="305"/>
      <c r="C116" s="305"/>
      <c r="D116" s="293"/>
      <c r="E116" s="285"/>
      <c r="F116" s="285"/>
      <c r="G116" s="102" t="s">
        <v>40</v>
      </c>
      <c r="H116" s="68">
        <f>H111+20</f>
        <v>70</v>
      </c>
      <c r="I116" s="300"/>
      <c r="J116" s="312"/>
    </row>
    <row r="117" spans="1:10" x14ac:dyDescent="0.25">
      <c r="A117" s="303"/>
      <c r="B117" s="305"/>
      <c r="C117" s="305"/>
      <c r="D117" s="293"/>
      <c r="E117" s="285"/>
      <c r="F117" s="285"/>
      <c r="G117" s="102" t="s">
        <v>39</v>
      </c>
      <c r="H117" s="68">
        <f>H112+20</f>
        <v>90</v>
      </c>
      <c r="I117" s="300"/>
      <c r="J117" s="312"/>
    </row>
    <row r="118" spans="1:10" ht="15.75" thickBot="1" x14ac:dyDescent="0.3">
      <c r="A118" s="303"/>
      <c r="B118" s="305"/>
      <c r="C118" s="305"/>
      <c r="D118" s="293"/>
      <c r="E118" s="296"/>
      <c r="F118" s="296"/>
      <c r="G118" s="106" t="s">
        <v>41</v>
      </c>
      <c r="H118" s="69" t="e">
        <f>NA()</f>
        <v>#N/A</v>
      </c>
      <c r="I118" s="300"/>
      <c r="J118" s="312"/>
    </row>
    <row r="119" spans="1:10" x14ac:dyDescent="0.25">
      <c r="A119" s="303"/>
      <c r="B119" s="305"/>
      <c r="C119" s="305"/>
      <c r="D119" s="293"/>
      <c r="E119" s="295">
        <f>F114+1</f>
        <v>43095</v>
      </c>
      <c r="F119" s="295">
        <v>43099</v>
      </c>
      <c r="G119" s="51" t="s">
        <v>154</v>
      </c>
      <c r="H119" s="67">
        <f>H121/2</f>
        <v>25</v>
      </c>
      <c r="I119" s="300"/>
      <c r="J119" s="312"/>
    </row>
    <row r="120" spans="1:10" x14ac:dyDescent="0.25">
      <c r="A120" s="303"/>
      <c r="B120" s="305"/>
      <c r="C120" s="305"/>
      <c r="D120" s="293"/>
      <c r="E120" s="285"/>
      <c r="F120" s="285"/>
      <c r="G120" s="7" t="s">
        <v>153</v>
      </c>
      <c r="H120" s="68" t="e">
        <f>NA()</f>
        <v>#N/A</v>
      </c>
      <c r="I120" s="300"/>
      <c r="J120" s="312"/>
    </row>
    <row r="121" spans="1:10" x14ac:dyDescent="0.25">
      <c r="A121" s="303"/>
      <c r="B121" s="305"/>
      <c r="C121" s="305"/>
      <c r="D121" s="293"/>
      <c r="E121" s="285"/>
      <c r="F121" s="285"/>
      <c r="G121" s="102" t="s">
        <v>40</v>
      </c>
      <c r="H121" s="68">
        <f>H111</f>
        <v>50</v>
      </c>
      <c r="I121" s="300"/>
      <c r="J121" s="312"/>
    </row>
    <row r="122" spans="1:10" x14ac:dyDescent="0.25">
      <c r="A122" s="303"/>
      <c r="B122" s="305"/>
      <c r="C122" s="305"/>
      <c r="D122" s="293"/>
      <c r="E122" s="285"/>
      <c r="F122" s="285"/>
      <c r="G122" s="102" t="s">
        <v>39</v>
      </c>
      <c r="H122" s="68">
        <f>H112</f>
        <v>70</v>
      </c>
      <c r="I122" s="300"/>
      <c r="J122" s="312"/>
    </row>
    <row r="123" spans="1:10" ht="15.75" thickBot="1" x14ac:dyDescent="0.3">
      <c r="A123" s="303"/>
      <c r="B123" s="305"/>
      <c r="C123" s="305"/>
      <c r="D123" s="293"/>
      <c r="E123" s="296"/>
      <c r="F123" s="296"/>
      <c r="G123" s="106" t="s">
        <v>41</v>
      </c>
      <c r="H123" s="69" t="e">
        <f>NA()</f>
        <v>#N/A</v>
      </c>
      <c r="I123" s="300"/>
      <c r="J123" s="312"/>
    </row>
    <row r="124" spans="1:10" x14ac:dyDescent="0.25">
      <c r="A124" s="303"/>
      <c r="B124" s="305"/>
      <c r="C124" s="305"/>
      <c r="D124" s="293"/>
      <c r="E124" s="295">
        <f>F119+1</f>
        <v>43100</v>
      </c>
      <c r="F124" s="295">
        <v>43100</v>
      </c>
      <c r="G124" s="51" t="s">
        <v>154</v>
      </c>
      <c r="H124" s="67">
        <f>H126/2</f>
        <v>35</v>
      </c>
      <c r="I124" s="300"/>
      <c r="J124" s="312"/>
    </row>
    <row r="125" spans="1:10" x14ac:dyDescent="0.25">
      <c r="A125" s="303"/>
      <c r="B125" s="305"/>
      <c r="C125" s="305"/>
      <c r="D125" s="293"/>
      <c r="E125" s="285"/>
      <c r="F125" s="285"/>
      <c r="G125" s="7" t="s">
        <v>153</v>
      </c>
      <c r="H125" s="68" t="e">
        <f>NA()</f>
        <v>#N/A</v>
      </c>
      <c r="I125" s="300"/>
      <c r="J125" s="312"/>
    </row>
    <row r="126" spans="1:10" x14ac:dyDescent="0.25">
      <c r="A126" s="303"/>
      <c r="B126" s="305"/>
      <c r="C126" s="305"/>
      <c r="D126" s="293"/>
      <c r="E126" s="285"/>
      <c r="F126" s="285"/>
      <c r="G126" s="102" t="s">
        <v>40</v>
      </c>
      <c r="H126" s="68">
        <f>H121+20</f>
        <v>70</v>
      </c>
      <c r="I126" s="300"/>
      <c r="J126" s="312"/>
    </row>
    <row r="127" spans="1:10" x14ac:dyDescent="0.25">
      <c r="A127" s="303"/>
      <c r="B127" s="305"/>
      <c r="C127" s="305"/>
      <c r="D127" s="293"/>
      <c r="E127" s="285"/>
      <c r="F127" s="285"/>
      <c r="G127" s="102" t="s">
        <v>39</v>
      </c>
      <c r="H127" s="68">
        <f>H122+20</f>
        <v>90</v>
      </c>
      <c r="I127" s="300"/>
      <c r="J127" s="312"/>
    </row>
    <row r="128" spans="1:10" ht="15.75" thickBot="1" x14ac:dyDescent="0.3">
      <c r="A128" s="303"/>
      <c r="B128" s="305"/>
      <c r="C128" s="305"/>
      <c r="D128" s="293"/>
      <c r="E128" s="296"/>
      <c r="F128" s="296"/>
      <c r="G128" s="106" t="s">
        <v>41</v>
      </c>
      <c r="H128" s="69" t="e">
        <f>NA()</f>
        <v>#N/A</v>
      </c>
      <c r="I128" s="300"/>
      <c r="J128" s="312"/>
    </row>
    <row r="129" spans="1:10" x14ac:dyDescent="0.25">
      <c r="A129" s="303"/>
      <c r="B129" s="305"/>
      <c r="C129" s="305"/>
      <c r="D129" s="293"/>
      <c r="E129" s="295">
        <f>F124+1</f>
        <v>43101</v>
      </c>
      <c r="F129" s="295">
        <v>43174</v>
      </c>
      <c r="G129" s="51" t="s">
        <v>154</v>
      </c>
      <c r="H129" s="67">
        <f>H131/2</f>
        <v>25</v>
      </c>
      <c r="I129" s="300"/>
      <c r="J129" s="312"/>
    </row>
    <row r="130" spans="1:10" x14ac:dyDescent="0.25">
      <c r="A130" s="303"/>
      <c r="B130" s="305"/>
      <c r="C130" s="305"/>
      <c r="D130" s="293"/>
      <c r="E130" s="285"/>
      <c r="F130" s="285"/>
      <c r="G130" s="7" t="s">
        <v>153</v>
      </c>
      <c r="H130" s="68" t="e">
        <f>NA()</f>
        <v>#N/A</v>
      </c>
      <c r="I130" s="300"/>
      <c r="J130" s="312"/>
    </row>
    <row r="131" spans="1:10" x14ac:dyDescent="0.25">
      <c r="A131" s="303"/>
      <c r="B131" s="305"/>
      <c r="C131" s="305"/>
      <c r="D131" s="293"/>
      <c r="E131" s="285"/>
      <c r="F131" s="285"/>
      <c r="G131" s="102" t="s">
        <v>40</v>
      </c>
      <c r="H131" s="68">
        <f>H121</f>
        <v>50</v>
      </c>
      <c r="I131" s="300"/>
      <c r="J131" s="312"/>
    </row>
    <row r="132" spans="1:10" x14ac:dyDescent="0.25">
      <c r="A132" s="303"/>
      <c r="B132" s="305"/>
      <c r="C132" s="305"/>
      <c r="D132" s="293"/>
      <c r="E132" s="285"/>
      <c r="F132" s="285"/>
      <c r="G132" s="102" t="s">
        <v>39</v>
      </c>
      <c r="H132" s="68">
        <f>H122</f>
        <v>70</v>
      </c>
      <c r="I132" s="300"/>
      <c r="J132" s="312"/>
    </row>
    <row r="133" spans="1:10" ht="15.75" thickBot="1" x14ac:dyDescent="0.3">
      <c r="A133" s="303"/>
      <c r="B133" s="305"/>
      <c r="C133" s="305"/>
      <c r="D133" s="293"/>
      <c r="E133" s="296"/>
      <c r="F133" s="296"/>
      <c r="G133" s="106" t="s">
        <v>41</v>
      </c>
      <c r="H133" s="69" t="e">
        <f>NA()</f>
        <v>#N/A</v>
      </c>
      <c r="I133" s="300"/>
      <c r="J133" s="312"/>
    </row>
    <row r="134" spans="1:10" x14ac:dyDescent="0.25">
      <c r="A134" s="303"/>
      <c r="B134" s="305"/>
      <c r="C134" s="305"/>
      <c r="D134" s="293"/>
      <c r="E134" s="295">
        <f>F129+1</f>
        <v>43175</v>
      </c>
      <c r="F134" s="295">
        <v>43220</v>
      </c>
      <c r="G134" s="51" t="s">
        <v>154</v>
      </c>
      <c r="H134" s="67">
        <f>H136/2</f>
        <v>22.5</v>
      </c>
      <c r="I134" s="300"/>
      <c r="J134" s="312"/>
    </row>
    <row r="135" spans="1:10" x14ac:dyDescent="0.25">
      <c r="A135" s="303"/>
      <c r="B135" s="305"/>
      <c r="C135" s="305"/>
      <c r="D135" s="293"/>
      <c r="E135" s="285"/>
      <c r="F135" s="285"/>
      <c r="G135" s="7" t="s">
        <v>153</v>
      </c>
      <c r="H135" s="68" t="e">
        <f>NA()</f>
        <v>#N/A</v>
      </c>
      <c r="I135" s="300"/>
      <c r="J135" s="312"/>
    </row>
    <row r="136" spans="1:10" x14ac:dyDescent="0.25">
      <c r="A136" s="303"/>
      <c r="B136" s="305"/>
      <c r="C136" s="305"/>
      <c r="D136" s="293"/>
      <c r="E136" s="285"/>
      <c r="F136" s="285"/>
      <c r="G136" s="102" t="s">
        <v>40</v>
      </c>
      <c r="H136" s="68">
        <f>H106</f>
        <v>45</v>
      </c>
      <c r="I136" s="300"/>
      <c r="J136" s="312"/>
    </row>
    <row r="137" spans="1:10" x14ac:dyDescent="0.25">
      <c r="A137" s="303"/>
      <c r="B137" s="305"/>
      <c r="C137" s="305"/>
      <c r="D137" s="293"/>
      <c r="E137" s="285"/>
      <c r="F137" s="285"/>
      <c r="G137" s="102" t="s">
        <v>39</v>
      </c>
      <c r="H137" s="68">
        <f>H107</f>
        <v>65</v>
      </c>
      <c r="I137" s="300"/>
      <c r="J137" s="312"/>
    </row>
    <row r="138" spans="1:10" ht="15.75" thickBot="1" x14ac:dyDescent="0.3">
      <c r="A138" s="327"/>
      <c r="B138" s="458"/>
      <c r="C138" s="458"/>
      <c r="D138" s="293"/>
      <c r="E138" s="297"/>
      <c r="F138" s="297"/>
      <c r="G138" s="106" t="s">
        <v>41</v>
      </c>
      <c r="H138" s="69" t="e">
        <f>NA()</f>
        <v>#N/A</v>
      </c>
      <c r="I138" s="457"/>
      <c r="J138" s="317"/>
    </row>
  </sheetData>
  <autoFilter ref="A1:I58"/>
  <mergeCells count="78">
    <mergeCell ref="A59:A98"/>
    <mergeCell ref="F114:F118"/>
    <mergeCell ref="E119:E123"/>
    <mergeCell ref="F119:F123"/>
    <mergeCell ref="E124:E128"/>
    <mergeCell ref="F124:F128"/>
    <mergeCell ref="A99:A138"/>
    <mergeCell ref="B99:B138"/>
    <mergeCell ref="C99:C138"/>
    <mergeCell ref="D99:D138"/>
    <mergeCell ref="E114:E118"/>
    <mergeCell ref="E129:E133"/>
    <mergeCell ref="E99:E103"/>
    <mergeCell ref="E94:E98"/>
    <mergeCell ref="F94:F98"/>
    <mergeCell ref="F129:F133"/>
    <mergeCell ref="I99:I138"/>
    <mergeCell ref="J99:J138"/>
    <mergeCell ref="F104:F108"/>
    <mergeCell ref="E59:E63"/>
    <mergeCell ref="F59:F63"/>
    <mergeCell ref="F109:F113"/>
    <mergeCell ref="E104:E108"/>
    <mergeCell ref="E109:E113"/>
    <mergeCell ref="E134:E138"/>
    <mergeCell ref="F134:F138"/>
    <mergeCell ref="F79:F83"/>
    <mergeCell ref="E84:E88"/>
    <mergeCell ref="F84:F88"/>
    <mergeCell ref="I59:I98"/>
    <mergeCell ref="J59:J98"/>
    <mergeCell ref="E64:E68"/>
    <mergeCell ref="I43:I57"/>
    <mergeCell ref="J43:J57"/>
    <mergeCell ref="F48:F52"/>
    <mergeCell ref="F89:F93"/>
    <mergeCell ref="F3:F7"/>
    <mergeCell ref="I3:I42"/>
    <mergeCell ref="J3:J42"/>
    <mergeCell ref="F8:F12"/>
    <mergeCell ref="F13:F17"/>
    <mergeCell ref="F33:F37"/>
    <mergeCell ref="F38:F42"/>
    <mergeCell ref="F18:F22"/>
    <mergeCell ref="F23:F27"/>
    <mergeCell ref="F28:F32"/>
    <mergeCell ref="E89:E93"/>
    <mergeCell ref="A3:A42"/>
    <mergeCell ref="B3:B42"/>
    <mergeCell ref="C3:C42"/>
    <mergeCell ref="D3:D42"/>
    <mergeCell ref="E3:E7"/>
    <mergeCell ref="E8:E12"/>
    <mergeCell ref="E13:E17"/>
    <mergeCell ref="E18:E22"/>
    <mergeCell ref="E33:E37"/>
    <mergeCell ref="E38:E42"/>
    <mergeCell ref="E23:E27"/>
    <mergeCell ref="E28:E32"/>
    <mergeCell ref="E48:E52"/>
    <mergeCell ref="E43:E47"/>
    <mergeCell ref="E53:E57"/>
    <mergeCell ref="A43:A57"/>
    <mergeCell ref="C43:C57"/>
    <mergeCell ref="B43:B57"/>
    <mergeCell ref="F99:F103"/>
    <mergeCell ref="B59:B98"/>
    <mergeCell ref="C59:C98"/>
    <mergeCell ref="D59:D98"/>
    <mergeCell ref="D43:D57"/>
    <mergeCell ref="F64:F68"/>
    <mergeCell ref="E69:E73"/>
    <mergeCell ref="F69:F73"/>
    <mergeCell ref="E74:E78"/>
    <mergeCell ref="F74:F78"/>
    <mergeCell ref="E79:E83"/>
    <mergeCell ref="F43:F47"/>
    <mergeCell ref="F53:F57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J111"/>
  <sheetViews>
    <sheetView zoomScale="98" zoomScaleNormal="130" workbookViewId="0">
      <pane xSplit="1" ySplit="1" topLeftCell="B18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x14ac:dyDescent="0.25">
      <c r="A2" s="326" t="s">
        <v>98</v>
      </c>
      <c r="B2" s="336" t="s">
        <v>37</v>
      </c>
      <c r="C2" s="336" t="s">
        <v>157</v>
      </c>
      <c r="D2" s="291" t="s">
        <v>38</v>
      </c>
      <c r="E2" s="298">
        <v>43040</v>
      </c>
      <c r="F2" s="298">
        <v>43090</v>
      </c>
      <c r="G2" s="11" t="s">
        <v>154</v>
      </c>
      <c r="H2" s="67">
        <v>0</v>
      </c>
      <c r="I2" s="318"/>
      <c r="J2" s="313"/>
    </row>
    <row r="3" spans="1:10" x14ac:dyDescent="0.25">
      <c r="A3" s="327"/>
      <c r="B3" s="337"/>
      <c r="C3" s="337"/>
      <c r="D3" s="458"/>
      <c r="E3" s="285"/>
      <c r="F3" s="285"/>
      <c r="G3" s="7" t="s">
        <v>153</v>
      </c>
      <c r="H3" s="68" t="e">
        <f>NA()</f>
        <v>#N/A</v>
      </c>
      <c r="I3" s="319"/>
      <c r="J3" s="314"/>
    </row>
    <row r="4" spans="1:10" x14ac:dyDescent="0.25">
      <c r="A4" s="328"/>
      <c r="B4" s="337"/>
      <c r="C4" s="337"/>
      <c r="D4" s="293"/>
      <c r="E4" s="285"/>
      <c r="F4" s="285"/>
      <c r="G4" s="102" t="s">
        <v>40</v>
      </c>
      <c r="H4" s="68">
        <v>37</v>
      </c>
      <c r="I4" s="320"/>
      <c r="J4" s="315"/>
    </row>
    <row r="5" spans="1:10" x14ac:dyDescent="0.25">
      <c r="A5" s="328"/>
      <c r="B5" s="337"/>
      <c r="C5" s="337"/>
      <c r="D5" s="293"/>
      <c r="E5" s="285"/>
      <c r="F5" s="285"/>
      <c r="G5" s="102" t="s">
        <v>39</v>
      </c>
      <c r="H5" s="68">
        <v>43</v>
      </c>
      <c r="I5" s="320"/>
      <c r="J5" s="315"/>
    </row>
    <row r="6" spans="1:10" ht="15.75" thickBot="1" x14ac:dyDescent="0.3">
      <c r="A6" s="328"/>
      <c r="B6" s="337"/>
      <c r="C6" s="337"/>
      <c r="D6" s="293"/>
      <c r="E6" s="370"/>
      <c r="F6" s="370"/>
      <c r="G6" s="106" t="s">
        <v>41</v>
      </c>
      <c r="H6" s="69">
        <f>H4*0.95</f>
        <v>35.15</v>
      </c>
      <c r="I6" s="320"/>
      <c r="J6" s="315"/>
    </row>
    <row r="7" spans="1:10" x14ac:dyDescent="0.25">
      <c r="A7" s="328"/>
      <c r="B7" s="337"/>
      <c r="C7" s="337"/>
      <c r="D7" s="293"/>
      <c r="E7" s="295">
        <f>F2+1</f>
        <v>43091</v>
      </c>
      <c r="F7" s="295">
        <v>43190</v>
      </c>
      <c r="G7" s="51" t="s">
        <v>154</v>
      </c>
      <c r="H7" s="67">
        <v>0</v>
      </c>
      <c r="I7" s="320"/>
      <c r="J7" s="315"/>
    </row>
    <row r="8" spans="1:10" x14ac:dyDescent="0.25">
      <c r="A8" s="328"/>
      <c r="B8" s="337"/>
      <c r="C8" s="337"/>
      <c r="D8" s="293"/>
      <c r="E8" s="285"/>
      <c r="F8" s="285"/>
      <c r="G8" s="7" t="s">
        <v>153</v>
      </c>
      <c r="H8" s="68" t="e">
        <f>NA()</f>
        <v>#N/A</v>
      </c>
      <c r="I8" s="320"/>
      <c r="J8" s="315"/>
    </row>
    <row r="9" spans="1:10" x14ac:dyDescent="0.25">
      <c r="A9" s="328"/>
      <c r="B9" s="337"/>
      <c r="C9" s="337"/>
      <c r="D9" s="293"/>
      <c r="E9" s="285"/>
      <c r="F9" s="285"/>
      <c r="G9" s="102" t="s">
        <v>40</v>
      </c>
      <c r="H9" s="68">
        <v>41</v>
      </c>
      <c r="I9" s="320"/>
      <c r="J9" s="315"/>
    </row>
    <row r="10" spans="1:10" x14ac:dyDescent="0.25">
      <c r="A10" s="328"/>
      <c r="B10" s="337"/>
      <c r="C10" s="337"/>
      <c r="D10" s="293"/>
      <c r="E10" s="285"/>
      <c r="F10" s="285"/>
      <c r="G10" s="102" t="s">
        <v>39</v>
      </c>
      <c r="H10" s="68">
        <v>49</v>
      </c>
      <c r="I10" s="320"/>
      <c r="J10" s="315"/>
    </row>
    <row r="11" spans="1:10" ht="15.75" thickBot="1" x14ac:dyDescent="0.3">
      <c r="A11" s="328"/>
      <c r="B11" s="337"/>
      <c r="C11" s="337"/>
      <c r="D11" s="293"/>
      <c r="E11" s="370"/>
      <c r="F11" s="370"/>
      <c r="G11" s="106" t="s">
        <v>41</v>
      </c>
      <c r="H11" s="69">
        <f t="shared" ref="H11" si="0">H9*0.95</f>
        <v>38.949999999999996</v>
      </c>
      <c r="I11" s="320"/>
      <c r="J11" s="315"/>
    </row>
    <row r="12" spans="1:10" x14ac:dyDescent="0.25">
      <c r="A12" s="328"/>
      <c r="B12" s="337"/>
      <c r="C12" s="337"/>
      <c r="D12" s="293"/>
      <c r="E12" s="295">
        <f>F7+1</f>
        <v>43191</v>
      </c>
      <c r="F12" s="295">
        <v>43220</v>
      </c>
      <c r="G12" s="51" t="s">
        <v>154</v>
      </c>
      <c r="H12" s="67">
        <v>0</v>
      </c>
      <c r="I12" s="320"/>
      <c r="J12" s="315"/>
    </row>
    <row r="13" spans="1:10" x14ac:dyDescent="0.25">
      <c r="A13" s="328"/>
      <c r="B13" s="337"/>
      <c r="C13" s="337"/>
      <c r="D13" s="293"/>
      <c r="E13" s="285"/>
      <c r="F13" s="285"/>
      <c r="G13" s="7" t="s">
        <v>153</v>
      </c>
      <c r="H13" s="68" t="e">
        <f>NA()</f>
        <v>#N/A</v>
      </c>
      <c r="I13" s="320"/>
      <c r="J13" s="315"/>
    </row>
    <row r="14" spans="1:10" x14ac:dyDescent="0.25">
      <c r="A14" s="328"/>
      <c r="B14" s="337"/>
      <c r="C14" s="337"/>
      <c r="D14" s="293"/>
      <c r="E14" s="285"/>
      <c r="F14" s="285"/>
      <c r="G14" s="102" t="s">
        <v>40</v>
      </c>
      <c r="H14" s="68">
        <f>H4</f>
        <v>37</v>
      </c>
      <c r="I14" s="320"/>
      <c r="J14" s="315"/>
    </row>
    <row r="15" spans="1:10" x14ac:dyDescent="0.25">
      <c r="A15" s="328"/>
      <c r="B15" s="337"/>
      <c r="C15" s="337"/>
      <c r="D15" s="293"/>
      <c r="E15" s="285"/>
      <c r="F15" s="285"/>
      <c r="G15" s="102" t="s">
        <v>39</v>
      </c>
      <c r="H15" s="68">
        <f>H5</f>
        <v>43</v>
      </c>
      <c r="I15" s="320"/>
      <c r="J15" s="315"/>
    </row>
    <row r="16" spans="1:10" ht="15.75" thickBot="1" x14ac:dyDescent="0.3">
      <c r="A16" s="328"/>
      <c r="B16" s="337"/>
      <c r="C16" s="337"/>
      <c r="D16" s="308"/>
      <c r="E16" s="332"/>
      <c r="F16" s="332"/>
      <c r="G16" s="105" t="s">
        <v>41</v>
      </c>
      <c r="H16" s="69">
        <f t="shared" ref="H16" si="1">H14*0.95</f>
        <v>35.15</v>
      </c>
      <c r="I16" s="320"/>
      <c r="J16" s="315"/>
    </row>
    <row r="17" spans="1:10" ht="15.75" thickBot="1" x14ac:dyDescent="0.3">
      <c r="A17" s="18" t="s">
        <v>334</v>
      </c>
      <c r="B17" s="15" t="e">
        <f>NA()</f>
        <v>#N/A</v>
      </c>
      <c r="C17" s="15"/>
      <c r="D17" s="15"/>
      <c r="E17" s="15"/>
      <c r="F17" s="15"/>
      <c r="G17" s="15"/>
      <c r="H17" s="78"/>
      <c r="I17" s="54"/>
      <c r="J17" s="44"/>
    </row>
    <row r="18" spans="1:10" ht="15.75" thickBot="1" x14ac:dyDescent="0.3">
      <c r="A18" s="18" t="s">
        <v>62</v>
      </c>
      <c r="B18" s="15" t="e">
        <f>NA()</f>
        <v>#N/A</v>
      </c>
      <c r="C18" s="15"/>
      <c r="D18" s="15"/>
      <c r="E18" s="15"/>
      <c r="F18" s="15"/>
      <c r="G18" s="15"/>
      <c r="H18" s="78"/>
      <c r="I18" s="54"/>
      <c r="J18" s="44"/>
    </row>
    <row r="19" spans="1:10" x14ac:dyDescent="0.25">
      <c r="A19" s="326" t="s">
        <v>99</v>
      </c>
      <c r="B19" s="291" t="s">
        <v>37</v>
      </c>
      <c r="C19" s="291" t="s">
        <v>157</v>
      </c>
      <c r="D19" s="291" t="s">
        <v>38</v>
      </c>
      <c r="E19" s="298">
        <v>43040</v>
      </c>
      <c r="F19" s="298">
        <v>43090</v>
      </c>
      <c r="G19" s="11" t="s">
        <v>154</v>
      </c>
      <c r="H19" s="67">
        <v>0</v>
      </c>
      <c r="I19" s="313"/>
      <c r="J19" s="462"/>
    </row>
    <row r="20" spans="1:10" x14ac:dyDescent="0.25">
      <c r="A20" s="328"/>
      <c r="B20" s="293"/>
      <c r="C20" s="293"/>
      <c r="D20" s="458"/>
      <c r="E20" s="285"/>
      <c r="F20" s="285"/>
      <c r="G20" s="7" t="s">
        <v>153</v>
      </c>
      <c r="H20" s="68" t="e">
        <f>NA()</f>
        <v>#N/A</v>
      </c>
      <c r="I20" s="317"/>
      <c r="J20" s="463"/>
    </row>
    <row r="21" spans="1:10" x14ac:dyDescent="0.25">
      <c r="A21" s="328"/>
      <c r="B21" s="293"/>
      <c r="C21" s="293"/>
      <c r="D21" s="293"/>
      <c r="E21" s="285"/>
      <c r="F21" s="285"/>
      <c r="G21" s="102" t="s">
        <v>40</v>
      </c>
      <c r="H21" s="68">
        <v>53</v>
      </c>
      <c r="I21" s="315"/>
      <c r="J21" s="464"/>
    </row>
    <row r="22" spans="1:10" x14ac:dyDescent="0.25">
      <c r="A22" s="328"/>
      <c r="B22" s="293"/>
      <c r="C22" s="293"/>
      <c r="D22" s="293"/>
      <c r="E22" s="285"/>
      <c r="F22" s="285"/>
      <c r="G22" s="102" t="s">
        <v>39</v>
      </c>
      <c r="H22" s="68">
        <v>62</v>
      </c>
      <c r="I22" s="315"/>
      <c r="J22" s="464"/>
    </row>
    <row r="23" spans="1:10" ht="15.75" thickBot="1" x14ac:dyDescent="0.3">
      <c r="A23" s="328"/>
      <c r="B23" s="293"/>
      <c r="C23" s="293"/>
      <c r="D23" s="293"/>
      <c r="E23" s="296"/>
      <c r="F23" s="296"/>
      <c r="G23" s="106" t="s">
        <v>41</v>
      </c>
      <c r="H23" s="69">
        <f>H21*0.95</f>
        <v>50.349999999999994</v>
      </c>
      <c r="I23" s="315"/>
      <c r="J23" s="464"/>
    </row>
    <row r="24" spans="1:10" x14ac:dyDescent="0.25">
      <c r="A24" s="328"/>
      <c r="B24" s="293"/>
      <c r="C24" s="293"/>
      <c r="D24" s="293"/>
      <c r="E24" s="295">
        <f>F19+1</f>
        <v>43091</v>
      </c>
      <c r="F24" s="295">
        <v>43092</v>
      </c>
      <c r="G24" s="51" t="s">
        <v>154</v>
      </c>
      <c r="H24" s="67">
        <v>0</v>
      </c>
      <c r="I24" s="315"/>
      <c r="J24" s="464"/>
    </row>
    <row r="25" spans="1:10" x14ac:dyDescent="0.25">
      <c r="A25" s="328"/>
      <c r="B25" s="293"/>
      <c r="C25" s="293"/>
      <c r="D25" s="293"/>
      <c r="E25" s="285"/>
      <c r="F25" s="285"/>
      <c r="G25" s="7" t="s">
        <v>153</v>
      </c>
      <c r="H25" s="68" t="e">
        <f>NA()</f>
        <v>#N/A</v>
      </c>
      <c r="I25" s="315"/>
      <c r="J25" s="464"/>
    </row>
    <row r="26" spans="1:10" x14ac:dyDescent="0.25">
      <c r="A26" s="328"/>
      <c r="B26" s="293"/>
      <c r="C26" s="293"/>
      <c r="D26" s="293"/>
      <c r="E26" s="285"/>
      <c r="F26" s="285"/>
      <c r="G26" s="102" t="s">
        <v>40</v>
      </c>
      <c r="H26" s="68">
        <v>58</v>
      </c>
      <c r="I26" s="315"/>
      <c r="J26" s="464"/>
    </row>
    <row r="27" spans="1:10" x14ac:dyDescent="0.25">
      <c r="A27" s="328"/>
      <c r="B27" s="293"/>
      <c r="C27" s="293"/>
      <c r="D27" s="293"/>
      <c r="E27" s="285"/>
      <c r="F27" s="285"/>
      <c r="G27" s="102" t="s">
        <v>39</v>
      </c>
      <c r="H27" s="68">
        <v>68</v>
      </c>
      <c r="I27" s="315"/>
      <c r="J27" s="464"/>
    </row>
    <row r="28" spans="1:10" ht="15.75" thickBot="1" x14ac:dyDescent="0.3">
      <c r="A28" s="328"/>
      <c r="B28" s="293"/>
      <c r="C28" s="293"/>
      <c r="D28" s="293"/>
      <c r="E28" s="296"/>
      <c r="F28" s="296"/>
      <c r="G28" s="106" t="s">
        <v>41</v>
      </c>
      <c r="H28" s="69">
        <f>H26*0.95</f>
        <v>55.099999999999994</v>
      </c>
      <c r="I28" s="315"/>
      <c r="J28" s="464"/>
    </row>
    <row r="29" spans="1:10" x14ac:dyDescent="0.25">
      <c r="A29" s="328"/>
      <c r="B29" s="293"/>
      <c r="C29" s="293"/>
      <c r="D29" s="293"/>
      <c r="E29" s="295">
        <f>F24+1</f>
        <v>43093</v>
      </c>
      <c r="F29" s="295">
        <v>43093</v>
      </c>
      <c r="G29" s="51" t="s">
        <v>154</v>
      </c>
      <c r="H29" s="67">
        <v>0</v>
      </c>
      <c r="I29" s="315"/>
      <c r="J29" s="464"/>
    </row>
    <row r="30" spans="1:10" x14ac:dyDescent="0.25">
      <c r="A30" s="328"/>
      <c r="B30" s="293"/>
      <c r="C30" s="293"/>
      <c r="D30" s="293"/>
      <c r="E30" s="285"/>
      <c r="F30" s="285"/>
      <c r="G30" s="7" t="s">
        <v>153</v>
      </c>
      <c r="H30" s="68" t="e">
        <f>NA()</f>
        <v>#N/A</v>
      </c>
      <c r="I30" s="315"/>
      <c r="J30" s="464"/>
    </row>
    <row r="31" spans="1:10" x14ac:dyDescent="0.25">
      <c r="A31" s="328"/>
      <c r="B31" s="293"/>
      <c r="C31" s="293"/>
      <c r="D31" s="293"/>
      <c r="E31" s="285"/>
      <c r="F31" s="285"/>
      <c r="G31" s="102" t="s">
        <v>40</v>
      </c>
      <c r="H31" s="68">
        <f>H26+12</f>
        <v>70</v>
      </c>
      <c r="I31" s="315"/>
      <c r="J31" s="464"/>
    </row>
    <row r="32" spans="1:10" x14ac:dyDescent="0.25">
      <c r="A32" s="328"/>
      <c r="B32" s="293"/>
      <c r="C32" s="293"/>
      <c r="D32" s="293"/>
      <c r="E32" s="285"/>
      <c r="F32" s="285"/>
      <c r="G32" s="102" t="s">
        <v>39</v>
      </c>
      <c r="H32" s="68">
        <f>H27+12</f>
        <v>80</v>
      </c>
      <c r="I32" s="315"/>
      <c r="J32" s="464"/>
    </row>
    <row r="33" spans="1:10" ht="15.75" thickBot="1" x14ac:dyDescent="0.3">
      <c r="A33" s="328"/>
      <c r="B33" s="293"/>
      <c r="C33" s="293"/>
      <c r="D33" s="293"/>
      <c r="E33" s="296"/>
      <c r="F33" s="296"/>
      <c r="G33" s="106" t="s">
        <v>41</v>
      </c>
      <c r="H33" s="69">
        <f>H31*0.95</f>
        <v>66.5</v>
      </c>
      <c r="I33" s="315"/>
      <c r="J33" s="464"/>
    </row>
    <row r="34" spans="1:10" x14ac:dyDescent="0.25">
      <c r="A34" s="328"/>
      <c r="B34" s="293"/>
      <c r="C34" s="293"/>
      <c r="D34" s="293"/>
      <c r="E34" s="295">
        <f>F29+1</f>
        <v>43094</v>
      </c>
      <c r="F34" s="295">
        <v>43099</v>
      </c>
      <c r="G34" s="51" t="s">
        <v>154</v>
      </c>
      <c r="H34" s="67">
        <v>0</v>
      </c>
      <c r="I34" s="315"/>
      <c r="J34" s="464"/>
    </row>
    <row r="35" spans="1:10" x14ac:dyDescent="0.25">
      <c r="A35" s="328"/>
      <c r="B35" s="293"/>
      <c r="C35" s="293"/>
      <c r="D35" s="293"/>
      <c r="E35" s="285"/>
      <c r="F35" s="285"/>
      <c r="G35" s="7" t="s">
        <v>153</v>
      </c>
      <c r="H35" s="68" t="e">
        <f>NA()</f>
        <v>#N/A</v>
      </c>
      <c r="I35" s="315"/>
      <c r="J35" s="464"/>
    </row>
    <row r="36" spans="1:10" x14ac:dyDescent="0.25">
      <c r="A36" s="328"/>
      <c r="B36" s="293"/>
      <c r="C36" s="293"/>
      <c r="D36" s="293"/>
      <c r="E36" s="285"/>
      <c r="F36" s="285"/>
      <c r="G36" s="102" t="s">
        <v>40</v>
      </c>
      <c r="H36" s="68">
        <f>H26</f>
        <v>58</v>
      </c>
      <c r="I36" s="315"/>
      <c r="J36" s="464"/>
    </row>
    <row r="37" spans="1:10" x14ac:dyDescent="0.25">
      <c r="A37" s="328"/>
      <c r="B37" s="293"/>
      <c r="C37" s="293"/>
      <c r="D37" s="293"/>
      <c r="E37" s="285"/>
      <c r="F37" s="285"/>
      <c r="G37" s="102" t="s">
        <v>39</v>
      </c>
      <c r="H37" s="68">
        <f>H27</f>
        <v>68</v>
      </c>
      <c r="I37" s="315"/>
      <c r="J37" s="464"/>
    </row>
    <row r="38" spans="1:10" ht="15.75" thickBot="1" x14ac:dyDescent="0.3">
      <c r="A38" s="328"/>
      <c r="B38" s="293"/>
      <c r="C38" s="293"/>
      <c r="D38" s="293"/>
      <c r="E38" s="296"/>
      <c r="F38" s="296"/>
      <c r="G38" s="106" t="s">
        <v>41</v>
      </c>
      <c r="H38" s="69">
        <f>H36*0.95</f>
        <v>55.099999999999994</v>
      </c>
      <c r="I38" s="315"/>
      <c r="J38" s="464"/>
    </row>
    <row r="39" spans="1:10" x14ac:dyDescent="0.25">
      <c r="A39" s="328"/>
      <c r="B39" s="293"/>
      <c r="C39" s="293"/>
      <c r="D39" s="293"/>
      <c r="E39" s="295">
        <f>F34+1</f>
        <v>43100</v>
      </c>
      <c r="F39" s="295">
        <v>43100</v>
      </c>
      <c r="G39" s="51" t="s">
        <v>154</v>
      </c>
      <c r="H39" s="67">
        <v>0</v>
      </c>
      <c r="I39" s="315"/>
      <c r="J39" s="464"/>
    </row>
    <row r="40" spans="1:10" x14ac:dyDescent="0.25">
      <c r="A40" s="328"/>
      <c r="B40" s="293"/>
      <c r="C40" s="293"/>
      <c r="D40" s="293"/>
      <c r="E40" s="285"/>
      <c r="F40" s="285"/>
      <c r="G40" s="7" t="s">
        <v>153</v>
      </c>
      <c r="H40" s="68" t="e">
        <f>NA()</f>
        <v>#N/A</v>
      </c>
      <c r="I40" s="315"/>
      <c r="J40" s="464"/>
    </row>
    <row r="41" spans="1:10" x14ac:dyDescent="0.25">
      <c r="A41" s="328"/>
      <c r="B41" s="293"/>
      <c r="C41" s="293"/>
      <c r="D41" s="293"/>
      <c r="E41" s="285"/>
      <c r="F41" s="285"/>
      <c r="G41" s="102" t="s">
        <v>40</v>
      </c>
      <c r="H41" s="68">
        <f>H36+12</f>
        <v>70</v>
      </c>
      <c r="I41" s="315"/>
      <c r="J41" s="464"/>
    </row>
    <row r="42" spans="1:10" x14ac:dyDescent="0.25">
      <c r="A42" s="328"/>
      <c r="B42" s="293"/>
      <c r="C42" s="293"/>
      <c r="D42" s="293"/>
      <c r="E42" s="285"/>
      <c r="F42" s="285"/>
      <c r="G42" s="102" t="s">
        <v>39</v>
      </c>
      <c r="H42" s="68">
        <f>H37+12</f>
        <v>80</v>
      </c>
      <c r="I42" s="315"/>
      <c r="J42" s="464"/>
    </row>
    <row r="43" spans="1:10" ht="15.75" thickBot="1" x14ac:dyDescent="0.3">
      <c r="A43" s="328"/>
      <c r="B43" s="293"/>
      <c r="C43" s="293"/>
      <c r="D43" s="293"/>
      <c r="E43" s="296"/>
      <c r="F43" s="296"/>
      <c r="G43" s="106" t="s">
        <v>41</v>
      </c>
      <c r="H43" s="69">
        <f>H41*0.95</f>
        <v>66.5</v>
      </c>
      <c r="I43" s="315"/>
      <c r="J43" s="464"/>
    </row>
    <row r="44" spans="1:10" x14ac:dyDescent="0.25">
      <c r="A44" s="328"/>
      <c r="B44" s="293"/>
      <c r="C44" s="293"/>
      <c r="D44" s="293"/>
      <c r="E44" s="295">
        <f>F39+1</f>
        <v>43101</v>
      </c>
      <c r="F44" s="295">
        <v>43190</v>
      </c>
      <c r="G44" s="51" t="s">
        <v>154</v>
      </c>
      <c r="H44" s="67">
        <v>0</v>
      </c>
      <c r="I44" s="315"/>
      <c r="J44" s="464"/>
    </row>
    <row r="45" spans="1:10" x14ac:dyDescent="0.25">
      <c r="A45" s="328"/>
      <c r="B45" s="293"/>
      <c r="C45" s="293"/>
      <c r="D45" s="293"/>
      <c r="E45" s="285"/>
      <c r="F45" s="285"/>
      <c r="G45" s="7" t="s">
        <v>153</v>
      </c>
      <c r="H45" s="68" t="e">
        <f>NA()</f>
        <v>#N/A</v>
      </c>
      <c r="I45" s="315"/>
      <c r="J45" s="464"/>
    </row>
    <row r="46" spans="1:10" x14ac:dyDescent="0.25">
      <c r="A46" s="328"/>
      <c r="B46" s="293"/>
      <c r="C46" s="293"/>
      <c r="D46" s="293"/>
      <c r="E46" s="285"/>
      <c r="F46" s="285"/>
      <c r="G46" s="102" t="s">
        <v>40</v>
      </c>
      <c r="H46" s="68">
        <f>H36</f>
        <v>58</v>
      </c>
      <c r="I46" s="315"/>
      <c r="J46" s="464"/>
    </row>
    <row r="47" spans="1:10" x14ac:dyDescent="0.25">
      <c r="A47" s="328"/>
      <c r="B47" s="293"/>
      <c r="C47" s="293"/>
      <c r="D47" s="293"/>
      <c r="E47" s="285"/>
      <c r="F47" s="285"/>
      <c r="G47" s="102" t="s">
        <v>39</v>
      </c>
      <c r="H47" s="68">
        <f>H37</f>
        <v>68</v>
      </c>
      <c r="I47" s="315"/>
      <c r="J47" s="464"/>
    </row>
    <row r="48" spans="1:10" ht="15.75" thickBot="1" x14ac:dyDescent="0.3">
      <c r="A48" s="328"/>
      <c r="B48" s="293"/>
      <c r="C48" s="293"/>
      <c r="D48" s="293"/>
      <c r="E48" s="296"/>
      <c r="F48" s="296"/>
      <c r="G48" s="106" t="s">
        <v>41</v>
      </c>
      <c r="H48" s="69">
        <f>H46*0.95</f>
        <v>55.099999999999994</v>
      </c>
      <c r="I48" s="315"/>
      <c r="J48" s="464"/>
    </row>
    <row r="49" spans="1:10" x14ac:dyDescent="0.25">
      <c r="A49" s="328"/>
      <c r="B49" s="293"/>
      <c r="C49" s="293"/>
      <c r="D49" s="293"/>
      <c r="E49" s="295">
        <f>F44+1</f>
        <v>43191</v>
      </c>
      <c r="F49" s="295">
        <v>43220</v>
      </c>
      <c r="G49" s="51" t="s">
        <v>154</v>
      </c>
      <c r="H49" s="67">
        <v>0</v>
      </c>
      <c r="I49" s="315"/>
      <c r="J49" s="464"/>
    </row>
    <row r="50" spans="1:10" x14ac:dyDescent="0.25">
      <c r="A50" s="328"/>
      <c r="B50" s="293"/>
      <c r="C50" s="293"/>
      <c r="D50" s="293"/>
      <c r="E50" s="285"/>
      <c r="F50" s="285"/>
      <c r="G50" s="7" t="s">
        <v>153</v>
      </c>
      <c r="H50" s="68" t="e">
        <f>NA()</f>
        <v>#N/A</v>
      </c>
      <c r="I50" s="315"/>
      <c r="J50" s="464"/>
    </row>
    <row r="51" spans="1:10" x14ac:dyDescent="0.25">
      <c r="A51" s="328"/>
      <c r="B51" s="293"/>
      <c r="C51" s="293"/>
      <c r="D51" s="293"/>
      <c r="E51" s="285"/>
      <c r="F51" s="285"/>
      <c r="G51" s="102" t="s">
        <v>40</v>
      </c>
      <c r="H51" s="68">
        <f>H21</f>
        <v>53</v>
      </c>
      <c r="I51" s="315"/>
      <c r="J51" s="464"/>
    </row>
    <row r="52" spans="1:10" x14ac:dyDescent="0.25">
      <c r="A52" s="328"/>
      <c r="B52" s="293"/>
      <c r="C52" s="293"/>
      <c r="D52" s="293"/>
      <c r="E52" s="285"/>
      <c r="F52" s="285"/>
      <c r="G52" s="102" t="s">
        <v>39</v>
      </c>
      <c r="H52" s="68">
        <f>H22</f>
        <v>62</v>
      </c>
      <c r="I52" s="315"/>
      <c r="J52" s="464"/>
    </row>
    <row r="53" spans="1:10" ht="15.75" thickBot="1" x14ac:dyDescent="0.3">
      <c r="A53" s="330"/>
      <c r="B53" s="308"/>
      <c r="C53" s="308"/>
      <c r="D53" s="308"/>
      <c r="E53" s="297"/>
      <c r="F53" s="297"/>
      <c r="G53" s="105" t="s">
        <v>41</v>
      </c>
      <c r="H53" s="69">
        <f>H51*0.95</f>
        <v>50.349999999999994</v>
      </c>
      <c r="I53" s="461"/>
      <c r="J53" s="465"/>
    </row>
    <row r="54" spans="1:10" ht="15.75" thickBot="1" x14ac:dyDescent="0.3">
      <c r="A54" s="12" t="s">
        <v>28</v>
      </c>
      <c r="B54" s="13" t="e">
        <f>NA()</f>
        <v>#N/A</v>
      </c>
      <c r="C54" s="13"/>
      <c r="D54" s="13"/>
      <c r="E54" s="14"/>
      <c r="F54" s="14"/>
      <c r="G54" s="15"/>
      <c r="H54" s="16"/>
      <c r="I54" s="17"/>
      <c r="J54" s="10"/>
    </row>
    <row r="55" spans="1:10" x14ac:dyDescent="0.25">
      <c r="A55" s="326" t="s">
        <v>29</v>
      </c>
      <c r="B55" s="336" t="s">
        <v>37</v>
      </c>
      <c r="C55" s="336" t="s">
        <v>157</v>
      </c>
      <c r="D55" s="291" t="s">
        <v>38</v>
      </c>
      <c r="E55" s="298">
        <v>43040</v>
      </c>
      <c r="F55" s="298">
        <v>43090</v>
      </c>
      <c r="G55" s="11" t="s">
        <v>154</v>
      </c>
      <c r="H55" s="67">
        <v>0</v>
      </c>
      <c r="I55" s="318"/>
      <c r="J55" s="313"/>
    </row>
    <row r="56" spans="1:10" x14ac:dyDescent="0.25">
      <c r="A56" s="327"/>
      <c r="B56" s="337"/>
      <c r="C56" s="337"/>
      <c r="D56" s="458"/>
      <c r="E56" s="285"/>
      <c r="F56" s="285"/>
      <c r="G56" s="7" t="s">
        <v>153</v>
      </c>
      <c r="H56" s="68" t="e">
        <f>NA()</f>
        <v>#N/A</v>
      </c>
      <c r="I56" s="319"/>
      <c r="J56" s="314"/>
    </row>
    <row r="57" spans="1:10" x14ac:dyDescent="0.25">
      <c r="A57" s="328"/>
      <c r="B57" s="337"/>
      <c r="C57" s="337"/>
      <c r="D57" s="293"/>
      <c r="E57" s="285"/>
      <c r="F57" s="285"/>
      <c r="G57" s="102" t="s">
        <v>40</v>
      </c>
      <c r="H57" s="68">
        <v>22</v>
      </c>
      <c r="I57" s="320"/>
      <c r="J57" s="315"/>
    </row>
    <row r="58" spans="1:10" x14ac:dyDescent="0.25">
      <c r="A58" s="328"/>
      <c r="B58" s="337"/>
      <c r="C58" s="337"/>
      <c r="D58" s="293"/>
      <c r="E58" s="285"/>
      <c r="F58" s="285"/>
      <c r="G58" s="102" t="s">
        <v>39</v>
      </c>
      <c r="H58" s="68">
        <v>27</v>
      </c>
      <c r="I58" s="320"/>
      <c r="J58" s="315"/>
    </row>
    <row r="59" spans="1:10" ht="15.75" thickBot="1" x14ac:dyDescent="0.3">
      <c r="A59" s="328"/>
      <c r="B59" s="337"/>
      <c r="C59" s="337"/>
      <c r="D59" s="293"/>
      <c r="E59" s="370"/>
      <c r="F59" s="370"/>
      <c r="G59" s="106" t="s">
        <v>41</v>
      </c>
      <c r="H59" s="69" t="e">
        <f>NA()</f>
        <v>#N/A</v>
      </c>
      <c r="I59" s="320"/>
      <c r="J59" s="315"/>
    </row>
    <row r="60" spans="1:10" x14ac:dyDescent="0.25">
      <c r="A60" s="328"/>
      <c r="B60" s="337"/>
      <c r="C60" s="337"/>
      <c r="D60" s="293"/>
      <c r="E60" s="295">
        <f>F55+1</f>
        <v>43091</v>
      </c>
      <c r="F60" s="295">
        <v>43190</v>
      </c>
      <c r="G60" s="51" t="s">
        <v>154</v>
      </c>
      <c r="H60" s="67">
        <v>0</v>
      </c>
      <c r="I60" s="320"/>
      <c r="J60" s="315"/>
    </row>
    <row r="61" spans="1:10" x14ac:dyDescent="0.25">
      <c r="A61" s="328"/>
      <c r="B61" s="337"/>
      <c r="C61" s="337"/>
      <c r="D61" s="293"/>
      <c r="E61" s="285"/>
      <c r="F61" s="285"/>
      <c r="G61" s="7" t="s">
        <v>153</v>
      </c>
      <c r="H61" s="68" t="e">
        <f>NA()</f>
        <v>#N/A</v>
      </c>
      <c r="I61" s="320"/>
      <c r="J61" s="315"/>
    </row>
    <row r="62" spans="1:10" x14ac:dyDescent="0.25">
      <c r="A62" s="328"/>
      <c r="B62" s="337"/>
      <c r="C62" s="337"/>
      <c r="D62" s="293"/>
      <c r="E62" s="285"/>
      <c r="F62" s="285"/>
      <c r="G62" s="102" t="s">
        <v>40</v>
      </c>
      <c r="H62" s="68">
        <v>23</v>
      </c>
      <c r="I62" s="320"/>
      <c r="J62" s="315"/>
    </row>
    <row r="63" spans="1:10" x14ac:dyDescent="0.25">
      <c r="A63" s="328"/>
      <c r="B63" s="337"/>
      <c r="C63" s="337"/>
      <c r="D63" s="293"/>
      <c r="E63" s="285"/>
      <c r="F63" s="285"/>
      <c r="G63" s="102" t="s">
        <v>39</v>
      </c>
      <c r="H63" s="68">
        <v>28</v>
      </c>
      <c r="I63" s="320"/>
      <c r="J63" s="315"/>
    </row>
    <row r="64" spans="1:10" ht="15.75" thickBot="1" x14ac:dyDescent="0.3">
      <c r="A64" s="328"/>
      <c r="B64" s="337"/>
      <c r="C64" s="337"/>
      <c r="D64" s="293"/>
      <c r="E64" s="370"/>
      <c r="F64" s="370"/>
      <c r="G64" s="106" t="s">
        <v>41</v>
      </c>
      <c r="H64" s="69" t="e">
        <f>NA()</f>
        <v>#N/A</v>
      </c>
      <c r="I64" s="320"/>
      <c r="J64" s="315"/>
    </row>
    <row r="65" spans="1:10" x14ac:dyDescent="0.25">
      <c r="A65" s="328"/>
      <c r="B65" s="337"/>
      <c r="C65" s="337"/>
      <c r="D65" s="293"/>
      <c r="E65" s="295">
        <f>F60+1</f>
        <v>43191</v>
      </c>
      <c r="F65" s="295">
        <v>43220</v>
      </c>
      <c r="G65" s="51" t="s">
        <v>154</v>
      </c>
      <c r="H65" s="67">
        <v>0</v>
      </c>
      <c r="I65" s="320"/>
      <c r="J65" s="315"/>
    </row>
    <row r="66" spans="1:10" x14ac:dyDescent="0.25">
      <c r="A66" s="328"/>
      <c r="B66" s="337"/>
      <c r="C66" s="337"/>
      <c r="D66" s="293"/>
      <c r="E66" s="285"/>
      <c r="F66" s="285"/>
      <c r="G66" s="7" t="s">
        <v>153</v>
      </c>
      <c r="H66" s="68" t="e">
        <f>NA()</f>
        <v>#N/A</v>
      </c>
      <c r="I66" s="320"/>
      <c r="J66" s="315"/>
    </row>
    <row r="67" spans="1:10" x14ac:dyDescent="0.25">
      <c r="A67" s="328"/>
      <c r="B67" s="337"/>
      <c r="C67" s="337"/>
      <c r="D67" s="293"/>
      <c r="E67" s="285"/>
      <c r="F67" s="285"/>
      <c r="G67" s="102" t="s">
        <v>40</v>
      </c>
      <c r="H67" s="68">
        <f>H57</f>
        <v>22</v>
      </c>
      <c r="I67" s="320"/>
      <c r="J67" s="315"/>
    </row>
    <row r="68" spans="1:10" x14ac:dyDescent="0.25">
      <c r="A68" s="328"/>
      <c r="B68" s="337"/>
      <c r="C68" s="337"/>
      <c r="D68" s="293"/>
      <c r="E68" s="285"/>
      <c r="F68" s="285"/>
      <c r="G68" s="102" t="s">
        <v>39</v>
      </c>
      <c r="H68" s="68">
        <f>H58</f>
        <v>27</v>
      </c>
      <c r="I68" s="320"/>
      <c r="J68" s="315"/>
    </row>
    <row r="69" spans="1:10" ht="15.75" thickBot="1" x14ac:dyDescent="0.3">
      <c r="A69" s="328"/>
      <c r="B69" s="337"/>
      <c r="C69" s="337"/>
      <c r="D69" s="308"/>
      <c r="E69" s="332"/>
      <c r="F69" s="332"/>
      <c r="G69" s="105" t="s">
        <v>41</v>
      </c>
      <c r="H69" s="69" t="e">
        <f>NA()</f>
        <v>#N/A</v>
      </c>
      <c r="I69" s="320"/>
      <c r="J69" s="315"/>
    </row>
    <row r="70" spans="1:10" ht="15.75" thickBot="1" x14ac:dyDescent="0.3">
      <c r="A70" s="165" t="s">
        <v>52</v>
      </c>
      <c r="B70" s="166" t="e">
        <f>NA()</f>
        <v>#N/A</v>
      </c>
      <c r="C70" s="166"/>
      <c r="D70" s="166"/>
      <c r="E70" s="167"/>
      <c r="F70" s="167"/>
      <c r="G70" s="168"/>
      <c r="H70" s="168"/>
      <c r="I70" s="169"/>
      <c r="J70" s="218"/>
    </row>
    <row r="71" spans="1:10" x14ac:dyDescent="0.25">
      <c r="A71" s="302" t="s">
        <v>357</v>
      </c>
      <c r="B71" s="304" t="s">
        <v>37</v>
      </c>
      <c r="C71" s="304" t="s">
        <v>157</v>
      </c>
      <c r="D71" s="291" t="s">
        <v>38</v>
      </c>
      <c r="E71" s="298">
        <v>43040</v>
      </c>
      <c r="F71" s="298">
        <v>43069</v>
      </c>
      <c r="G71" s="11" t="s">
        <v>154</v>
      </c>
      <c r="H71" s="67">
        <f>H73/2</f>
        <v>25</v>
      </c>
      <c r="I71" s="299"/>
      <c r="J71" s="311" t="s">
        <v>250</v>
      </c>
    </row>
    <row r="72" spans="1:10" x14ac:dyDescent="0.25">
      <c r="A72" s="303"/>
      <c r="B72" s="305"/>
      <c r="C72" s="305"/>
      <c r="D72" s="458"/>
      <c r="E72" s="285"/>
      <c r="F72" s="285"/>
      <c r="G72" s="7" t="s">
        <v>153</v>
      </c>
      <c r="H72" s="68" t="e">
        <f>NA()</f>
        <v>#N/A</v>
      </c>
      <c r="I72" s="300"/>
      <c r="J72" s="312"/>
    </row>
    <row r="73" spans="1:10" x14ac:dyDescent="0.25">
      <c r="A73" s="303"/>
      <c r="B73" s="305"/>
      <c r="C73" s="305"/>
      <c r="D73" s="293"/>
      <c r="E73" s="285"/>
      <c r="F73" s="285"/>
      <c r="G73" s="119" t="s">
        <v>40</v>
      </c>
      <c r="H73" s="68">
        <v>50</v>
      </c>
      <c r="I73" s="300"/>
      <c r="J73" s="312"/>
    </row>
    <row r="74" spans="1:10" x14ac:dyDescent="0.25">
      <c r="A74" s="303"/>
      <c r="B74" s="305"/>
      <c r="C74" s="305"/>
      <c r="D74" s="293"/>
      <c r="E74" s="285"/>
      <c r="F74" s="285"/>
      <c r="G74" s="119" t="s">
        <v>39</v>
      </c>
      <c r="H74" s="68">
        <v>65</v>
      </c>
      <c r="I74" s="300"/>
      <c r="J74" s="312"/>
    </row>
    <row r="75" spans="1:10" ht="15.75" thickBot="1" x14ac:dyDescent="0.3">
      <c r="A75" s="303"/>
      <c r="B75" s="305"/>
      <c r="C75" s="305"/>
      <c r="D75" s="293"/>
      <c r="E75" s="296"/>
      <c r="F75" s="296"/>
      <c r="G75" s="122" t="s">
        <v>41</v>
      </c>
      <c r="H75" s="69" t="e">
        <f>NA()</f>
        <v>#N/A</v>
      </c>
      <c r="I75" s="300"/>
      <c r="J75" s="312"/>
    </row>
    <row r="76" spans="1:10" x14ac:dyDescent="0.25">
      <c r="A76" s="303"/>
      <c r="B76" s="305"/>
      <c r="C76" s="305"/>
      <c r="D76" s="293"/>
      <c r="E76" s="295">
        <f>F71+1</f>
        <v>43070</v>
      </c>
      <c r="F76" s="295">
        <v>43090</v>
      </c>
      <c r="G76" s="51" t="s">
        <v>154</v>
      </c>
      <c r="H76" s="67">
        <f>H78/2</f>
        <v>22.5</v>
      </c>
      <c r="I76" s="300"/>
      <c r="J76" s="312"/>
    </row>
    <row r="77" spans="1:10" x14ac:dyDescent="0.25">
      <c r="A77" s="303"/>
      <c r="B77" s="305"/>
      <c r="C77" s="305"/>
      <c r="D77" s="293"/>
      <c r="E77" s="285"/>
      <c r="F77" s="285"/>
      <c r="G77" s="7" t="s">
        <v>153</v>
      </c>
      <c r="H77" s="68" t="e">
        <f>NA()</f>
        <v>#N/A</v>
      </c>
      <c r="I77" s="300"/>
      <c r="J77" s="312"/>
    </row>
    <row r="78" spans="1:10" x14ac:dyDescent="0.25">
      <c r="A78" s="303"/>
      <c r="B78" s="305"/>
      <c r="C78" s="305"/>
      <c r="D78" s="293"/>
      <c r="E78" s="285"/>
      <c r="F78" s="285"/>
      <c r="G78" s="119" t="s">
        <v>40</v>
      </c>
      <c r="H78" s="68">
        <v>45</v>
      </c>
      <c r="I78" s="300"/>
      <c r="J78" s="312"/>
    </row>
    <row r="79" spans="1:10" x14ac:dyDescent="0.25">
      <c r="A79" s="303"/>
      <c r="B79" s="305"/>
      <c r="C79" s="305"/>
      <c r="D79" s="293"/>
      <c r="E79" s="285"/>
      <c r="F79" s="285"/>
      <c r="G79" s="119" t="s">
        <v>39</v>
      </c>
      <c r="H79" s="68">
        <v>60</v>
      </c>
      <c r="I79" s="300"/>
      <c r="J79" s="312"/>
    </row>
    <row r="80" spans="1:10" ht="15.75" thickBot="1" x14ac:dyDescent="0.3">
      <c r="A80" s="303"/>
      <c r="B80" s="305"/>
      <c r="C80" s="305"/>
      <c r="D80" s="293"/>
      <c r="E80" s="296"/>
      <c r="F80" s="296"/>
      <c r="G80" s="122" t="s">
        <v>41</v>
      </c>
      <c r="H80" s="69" t="e">
        <f>NA()</f>
        <v>#N/A</v>
      </c>
      <c r="I80" s="300"/>
      <c r="J80" s="312"/>
    </row>
    <row r="81" spans="1:10" x14ac:dyDescent="0.25">
      <c r="A81" s="303"/>
      <c r="B81" s="305"/>
      <c r="C81" s="305"/>
      <c r="D81" s="293"/>
      <c r="E81" s="295">
        <f>F76+1</f>
        <v>43091</v>
      </c>
      <c r="F81" s="295">
        <v>43092</v>
      </c>
      <c r="G81" s="51" t="s">
        <v>154</v>
      </c>
      <c r="H81" s="67">
        <f>H83/2</f>
        <v>25</v>
      </c>
      <c r="I81" s="300"/>
      <c r="J81" s="312"/>
    </row>
    <row r="82" spans="1:10" x14ac:dyDescent="0.25">
      <c r="A82" s="303"/>
      <c r="B82" s="305"/>
      <c r="C82" s="305"/>
      <c r="D82" s="293"/>
      <c r="E82" s="285"/>
      <c r="F82" s="285"/>
      <c r="G82" s="7" t="s">
        <v>153</v>
      </c>
      <c r="H82" s="68" t="e">
        <f>NA()</f>
        <v>#N/A</v>
      </c>
      <c r="I82" s="300"/>
      <c r="J82" s="312"/>
    </row>
    <row r="83" spans="1:10" x14ac:dyDescent="0.25">
      <c r="A83" s="303"/>
      <c r="B83" s="305"/>
      <c r="C83" s="305"/>
      <c r="D83" s="293"/>
      <c r="E83" s="285"/>
      <c r="F83" s="285"/>
      <c r="G83" s="119" t="s">
        <v>40</v>
      </c>
      <c r="H83" s="68">
        <f>H73</f>
        <v>50</v>
      </c>
      <c r="I83" s="300"/>
      <c r="J83" s="312"/>
    </row>
    <row r="84" spans="1:10" x14ac:dyDescent="0.25">
      <c r="A84" s="303"/>
      <c r="B84" s="305"/>
      <c r="C84" s="305"/>
      <c r="D84" s="293"/>
      <c r="E84" s="285"/>
      <c r="F84" s="285"/>
      <c r="G84" s="119" t="s">
        <v>39</v>
      </c>
      <c r="H84" s="68">
        <f>H74</f>
        <v>65</v>
      </c>
      <c r="I84" s="300"/>
      <c r="J84" s="312"/>
    </row>
    <row r="85" spans="1:10" ht="15.75" thickBot="1" x14ac:dyDescent="0.3">
      <c r="A85" s="303"/>
      <c r="B85" s="305"/>
      <c r="C85" s="305"/>
      <c r="D85" s="293"/>
      <c r="E85" s="296"/>
      <c r="F85" s="296"/>
      <c r="G85" s="122" t="s">
        <v>41</v>
      </c>
      <c r="H85" s="69" t="e">
        <f>NA()</f>
        <v>#N/A</v>
      </c>
      <c r="I85" s="300"/>
      <c r="J85" s="312"/>
    </row>
    <row r="86" spans="1:10" x14ac:dyDescent="0.25">
      <c r="A86" s="303"/>
      <c r="B86" s="305"/>
      <c r="C86" s="305"/>
      <c r="D86" s="293"/>
      <c r="E86" s="295">
        <f>F81+1</f>
        <v>43093</v>
      </c>
      <c r="F86" s="295">
        <v>43094</v>
      </c>
      <c r="G86" s="51" t="s">
        <v>154</v>
      </c>
      <c r="H86" s="67">
        <f>H88/2</f>
        <v>35</v>
      </c>
      <c r="I86" s="300"/>
      <c r="J86" s="312"/>
    </row>
    <row r="87" spans="1:10" x14ac:dyDescent="0.25">
      <c r="A87" s="303"/>
      <c r="B87" s="305"/>
      <c r="C87" s="305"/>
      <c r="D87" s="293"/>
      <c r="E87" s="285"/>
      <c r="F87" s="285"/>
      <c r="G87" s="7" t="s">
        <v>153</v>
      </c>
      <c r="H87" s="68" t="e">
        <f>NA()</f>
        <v>#N/A</v>
      </c>
      <c r="I87" s="300"/>
      <c r="J87" s="312"/>
    </row>
    <row r="88" spans="1:10" x14ac:dyDescent="0.25">
      <c r="A88" s="303"/>
      <c r="B88" s="305"/>
      <c r="C88" s="305"/>
      <c r="D88" s="293"/>
      <c r="E88" s="285"/>
      <c r="F88" s="285"/>
      <c r="G88" s="119" t="s">
        <v>40</v>
      </c>
      <c r="H88" s="68">
        <f>H83+20</f>
        <v>70</v>
      </c>
      <c r="I88" s="300"/>
      <c r="J88" s="312"/>
    </row>
    <row r="89" spans="1:10" x14ac:dyDescent="0.25">
      <c r="A89" s="303"/>
      <c r="B89" s="305"/>
      <c r="C89" s="305"/>
      <c r="D89" s="293"/>
      <c r="E89" s="285"/>
      <c r="F89" s="285"/>
      <c r="G89" s="119" t="s">
        <v>39</v>
      </c>
      <c r="H89" s="68">
        <f>H84+20</f>
        <v>85</v>
      </c>
      <c r="I89" s="300"/>
      <c r="J89" s="312"/>
    </row>
    <row r="90" spans="1:10" ht="15.75" thickBot="1" x14ac:dyDescent="0.3">
      <c r="A90" s="303"/>
      <c r="B90" s="305"/>
      <c r="C90" s="305"/>
      <c r="D90" s="293"/>
      <c r="E90" s="296"/>
      <c r="F90" s="296"/>
      <c r="G90" s="122" t="s">
        <v>41</v>
      </c>
      <c r="H90" s="69" t="e">
        <f>NA()</f>
        <v>#N/A</v>
      </c>
      <c r="I90" s="300"/>
      <c r="J90" s="312"/>
    </row>
    <row r="91" spans="1:10" x14ac:dyDescent="0.25">
      <c r="A91" s="303"/>
      <c r="B91" s="305"/>
      <c r="C91" s="305"/>
      <c r="D91" s="293"/>
      <c r="E91" s="295">
        <f>F86+1</f>
        <v>43095</v>
      </c>
      <c r="F91" s="295">
        <v>43099</v>
      </c>
      <c r="G91" s="51" t="s">
        <v>154</v>
      </c>
      <c r="H91" s="67">
        <f>H93/2</f>
        <v>25</v>
      </c>
      <c r="I91" s="300"/>
      <c r="J91" s="312"/>
    </row>
    <row r="92" spans="1:10" x14ac:dyDescent="0.25">
      <c r="A92" s="303"/>
      <c r="B92" s="305"/>
      <c r="C92" s="305"/>
      <c r="D92" s="293"/>
      <c r="E92" s="285"/>
      <c r="F92" s="285"/>
      <c r="G92" s="7" t="s">
        <v>153</v>
      </c>
      <c r="H92" s="68" t="e">
        <f>NA()</f>
        <v>#N/A</v>
      </c>
      <c r="I92" s="300"/>
      <c r="J92" s="312"/>
    </row>
    <row r="93" spans="1:10" x14ac:dyDescent="0.25">
      <c r="A93" s="303"/>
      <c r="B93" s="305"/>
      <c r="C93" s="305"/>
      <c r="D93" s="293"/>
      <c r="E93" s="285"/>
      <c r="F93" s="285"/>
      <c r="G93" s="119" t="s">
        <v>40</v>
      </c>
      <c r="H93" s="68">
        <f>H83</f>
        <v>50</v>
      </c>
      <c r="I93" s="300"/>
      <c r="J93" s="312"/>
    </row>
    <row r="94" spans="1:10" x14ac:dyDescent="0.25">
      <c r="A94" s="303"/>
      <c r="B94" s="305"/>
      <c r="C94" s="305"/>
      <c r="D94" s="293"/>
      <c r="E94" s="285"/>
      <c r="F94" s="285"/>
      <c r="G94" s="119" t="s">
        <v>39</v>
      </c>
      <c r="H94" s="68">
        <f>H84</f>
        <v>65</v>
      </c>
      <c r="I94" s="300"/>
      <c r="J94" s="312"/>
    </row>
    <row r="95" spans="1:10" ht="15.75" thickBot="1" x14ac:dyDescent="0.3">
      <c r="A95" s="303"/>
      <c r="B95" s="305"/>
      <c r="C95" s="305"/>
      <c r="D95" s="293"/>
      <c r="E95" s="296"/>
      <c r="F95" s="296"/>
      <c r="G95" s="122" t="s">
        <v>41</v>
      </c>
      <c r="H95" s="69" t="e">
        <f>NA()</f>
        <v>#N/A</v>
      </c>
      <c r="I95" s="300"/>
      <c r="J95" s="312"/>
    </row>
    <row r="96" spans="1:10" x14ac:dyDescent="0.25">
      <c r="A96" s="303"/>
      <c r="B96" s="305"/>
      <c r="C96" s="305"/>
      <c r="D96" s="293"/>
      <c r="E96" s="295">
        <f>F91+1</f>
        <v>43100</v>
      </c>
      <c r="F96" s="295">
        <v>43100</v>
      </c>
      <c r="G96" s="51" t="s">
        <v>154</v>
      </c>
      <c r="H96" s="67">
        <f>H98/2</f>
        <v>35</v>
      </c>
      <c r="I96" s="300"/>
      <c r="J96" s="312"/>
    </row>
    <row r="97" spans="1:10" x14ac:dyDescent="0.25">
      <c r="A97" s="303"/>
      <c r="B97" s="305"/>
      <c r="C97" s="305"/>
      <c r="D97" s="293"/>
      <c r="E97" s="285"/>
      <c r="F97" s="285"/>
      <c r="G97" s="7" t="s">
        <v>153</v>
      </c>
      <c r="H97" s="68" t="e">
        <f>NA()</f>
        <v>#N/A</v>
      </c>
      <c r="I97" s="300"/>
      <c r="J97" s="312"/>
    </row>
    <row r="98" spans="1:10" x14ac:dyDescent="0.25">
      <c r="A98" s="303"/>
      <c r="B98" s="305"/>
      <c r="C98" s="305"/>
      <c r="D98" s="293"/>
      <c r="E98" s="285"/>
      <c r="F98" s="285"/>
      <c r="G98" s="119" t="s">
        <v>40</v>
      </c>
      <c r="H98" s="68">
        <f>H93+20</f>
        <v>70</v>
      </c>
      <c r="I98" s="300"/>
      <c r="J98" s="312"/>
    </row>
    <row r="99" spans="1:10" x14ac:dyDescent="0.25">
      <c r="A99" s="303"/>
      <c r="B99" s="305"/>
      <c r="C99" s="305"/>
      <c r="D99" s="293"/>
      <c r="E99" s="285"/>
      <c r="F99" s="285"/>
      <c r="G99" s="119" t="s">
        <v>39</v>
      </c>
      <c r="H99" s="68">
        <f>H94+20</f>
        <v>85</v>
      </c>
      <c r="I99" s="300"/>
      <c r="J99" s="312"/>
    </row>
    <row r="100" spans="1:10" ht="15.75" thickBot="1" x14ac:dyDescent="0.3">
      <c r="A100" s="303"/>
      <c r="B100" s="305"/>
      <c r="C100" s="305"/>
      <c r="D100" s="293"/>
      <c r="E100" s="296"/>
      <c r="F100" s="296"/>
      <c r="G100" s="122" t="s">
        <v>41</v>
      </c>
      <c r="H100" s="69" t="e">
        <f>NA()</f>
        <v>#N/A</v>
      </c>
      <c r="I100" s="300"/>
      <c r="J100" s="312"/>
    </row>
    <row r="101" spans="1:10" x14ac:dyDescent="0.25">
      <c r="A101" s="303"/>
      <c r="B101" s="305"/>
      <c r="C101" s="305"/>
      <c r="D101" s="293"/>
      <c r="E101" s="295">
        <f>F96+1</f>
        <v>43101</v>
      </c>
      <c r="F101" s="295">
        <v>43174</v>
      </c>
      <c r="G101" s="51" t="s">
        <v>154</v>
      </c>
      <c r="H101" s="67">
        <f>H103/2</f>
        <v>25</v>
      </c>
      <c r="I101" s="300"/>
      <c r="J101" s="312"/>
    </row>
    <row r="102" spans="1:10" x14ac:dyDescent="0.25">
      <c r="A102" s="303"/>
      <c r="B102" s="305"/>
      <c r="C102" s="305"/>
      <c r="D102" s="293"/>
      <c r="E102" s="285"/>
      <c r="F102" s="285"/>
      <c r="G102" s="7" t="s">
        <v>153</v>
      </c>
      <c r="H102" s="68" t="e">
        <f>NA()</f>
        <v>#N/A</v>
      </c>
      <c r="I102" s="300"/>
      <c r="J102" s="312"/>
    </row>
    <row r="103" spans="1:10" x14ac:dyDescent="0.25">
      <c r="A103" s="303"/>
      <c r="B103" s="305"/>
      <c r="C103" s="305"/>
      <c r="D103" s="293"/>
      <c r="E103" s="285"/>
      <c r="F103" s="285"/>
      <c r="G103" s="119" t="s">
        <v>40</v>
      </c>
      <c r="H103" s="68">
        <f>H93</f>
        <v>50</v>
      </c>
      <c r="I103" s="300"/>
      <c r="J103" s="312"/>
    </row>
    <row r="104" spans="1:10" x14ac:dyDescent="0.25">
      <c r="A104" s="303"/>
      <c r="B104" s="305"/>
      <c r="C104" s="305"/>
      <c r="D104" s="293"/>
      <c r="E104" s="285"/>
      <c r="F104" s="285"/>
      <c r="G104" s="119" t="s">
        <v>39</v>
      </c>
      <c r="H104" s="68">
        <f>H94</f>
        <v>65</v>
      </c>
      <c r="I104" s="300"/>
      <c r="J104" s="312"/>
    </row>
    <row r="105" spans="1:10" ht="15.75" thickBot="1" x14ac:dyDescent="0.3">
      <c r="A105" s="303"/>
      <c r="B105" s="305"/>
      <c r="C105" s="305"/>
      <c r="D105" s="293"/>
      <c r="E105" s="296"/>
      <c r="F105" s="296"/>
      <c r="G105" s="122" t="s">
        <v>41</v>
      </c>
      <c r="H105" s="69" t="e">
        <f>NA()</f>
        <v>#N/A</v>
      </c>
      <c r="I105" s="300"/>
      <c r="J105" s="312"/>
    </row>
    <row r="106" spans="1:10" x14ac:dyDescent="0.25">
      <c r="A106" s="303"/>
      <c r="B106" s="305"/>
      <c r="C106" s="305"/>
      <c r="D106" s="293"/>
      <c r="E106" s="295">
        <f>F101+1</f>
        <v>43175</v>
      </c>
      <c r="F106" s="295">
        <v>43220</v>
      </c>
      <c r="G106" s="51" t="s">
        <v>154</v>
      </c>
      <c r="H106" s="67">
        <f>H108/2</f>
        <v>22.5</v>
      </c>
      <c r="I106" s="300"/>
      <c r="J106" s="312"/>
    </row>
    <row r="107" spans="1:10" x14ac:dyDescent="0.25">
      <c r="A107" s="303"/>
      <c r="B107" s="305"/>
      <c r="C107" s="305"/>
      <c r="D107" s="293"/>
      <c r="E107" s="285"/>
      <c r="F107" s="285"/>
      <c r="G107" s="7" t="s">
        <v>153</v>
      </c>
      <c r="H107" s="68" t="e">
        <f>NA()</f>
        <v>#N/A</v>
      </c>
      <c r="I107" s="300"/>
      <c r="J107" s="312"/>
    </row>
    <row r="108" spans="1:10" x14ac:dyDescent="0.25">
      <c r="A108" s="303"/>
      <c r="B108" s="305"/>
      <c r="C108" s="305"/>
      <c r="D108" s="293"/>
      <c r="E108" s="285"/>
      <c r="F108" s="285"/>
      <c r="G108" s="119" t="s">
        <v>40</v>
      </c>
      <c r="H108" s="68">
        <f>H78</f>
        <v>45</v>
      </c>
      <c r="I108" s="300"/>
      <c r="J108" s="312"/>
    </row>
    <row r="109" spans="1:10" x14ac:dyDescent="0.25">
      <c r="A109" s="303"/>
      <c r="B109" s="305"/>
      <c r="C109" s="305"/>
      <c r="D109" s="293"/>
      <c r="E109" s="285"/>
      <c r="F109" s="285"/>
      <c r="G109" s="119" t="s">
        <v>39</v>
      </c>
      <c r="H109" s="68">
        <f>H79</f>
        <v>60</v>
      </c>
      <c r="I109" s="300"/>
      <c r="J109" s="312"/>
    </row>
    <row r="110" spans="1:10" ht="15.75" thickBot="1" x14ac:dyDescent="0.3">
      <c r="A110" s="327"/>
      <c r="B110" s="458"/>
      <c r="C110" s="458"/>
      <c r="D110" s="293"/>
      <c r="E110" s="297"/>
      <c r="F110" s="297"/>
      <c r="G110" s="122" t="s">
        <v>41</v>
      </c>
      <c r="H110" s="69" t="e">
        <f>NA()</f>
        <v>#N/A</v>
      </c>
      <c r="I110" s="457"/>
      <c r="J110" s="317"/>
    </row>
    <row r="111" spans="1:10" ht="15.75" thickBot="1" x14ac:dyDescent="0.3">
      <c r="A111" s="140" t="s">
        <v>302</v>
      </c>
      <c r="B111" s="141" t="e">
        <f>NA()</f>
        <v>#N/A</v>
      </c>
      <c r="C111" s="151" t="e">
        <f>NA()</f>
        <v>#N/A</v>
      </c>
      <c r="D111" s="151"/>
      <c r="E111" s="148"/>
      <c r="F111" s="148"/>
      <c r="G111" s="150"/>
      <c r="H111" s="172"/>
      <c r="I111" s="171"/>
      <c r="J111"/>
    </row>
  </sheetData>
  <autoFilter ref="A1:I70"/>
  <mergeCells count="66">
    <mergeCell ref="F106:F110"/>
    <mergeCell ref="F71:F75"/>
    <mergeCell ref="I71:I110"/>
    <mergeCell ref="J71:J110"/>
    <mergeCell ref="E76:E80"/>
    <mergeCell ref="F76:F80"/>
    <mergeCell ref="E81:E85"/>
    <mergeCell ref="F81:F85"/>
    <mergeCell ref="E86:E90"/>
    <mergeCell ref="F86:F90"/>
    <mergeCell ref="E91:E95"/>
    <mergeCell ref="F91:F95"/>
    <mergeCell ref="E96:E100"/>
    <mergeCell ref="F96:F100"/>
    <mergeCell ref="E101:E105"/>
    <mergeCell ref="F101:F105"/>
    <mergeCell ref="E106:E110"/>
    <mergeCell ref="A71:A110"/>
    <mergeCell ref="B71:B110"/>
    <mergeCell ref="C71:C110"/>
    <mergeCell ref="D71:D110"/>
    <mergeCell ref="E71:E75"/>
    <mergeCell ref="I19:I53"/>
    <mergeCell ref="J19:J53"/>
    <mergeCell ref="E24:E28"/>
    <mergeCell ref="F24:F28"/>
    <mergeCell ref="E29:E33"/>
    <mergeCell ref="F29:F33"/>
    <mergeCell ref="E34:E38"/>
    <mergeCell ref="F34:F38"/>
    <mergeCell ref="E39:E43"/>
    <mergeCell ref="F39:F43"/>
    <mergeCell ref="E44:E48"/>
    <mergeCell ref="F44:F48"/>
    <mergeCell ref="E49:E53"/>
    <mergeCell ref="F49:F53"/>
    <mergeCell ref="F19:F23"/>
    <mergeCell ref="A19:A53"/>
    <mergeCell ref="B19:B53"/>
    <mergeCell ref="C19:C53"/>
    <mergeCell ref="D19:D53"/>
    <mergeCell ref="E19:E23"/>
    <mergeCell ref="D2:D16"/>
    <mergeCell ref="E2:E6"/>
    <mergeCell ref="F2:F6"/>
    <mergeCell ref="E7:E11"/>
    <mergeCell ref="C2:C16"/>
    <mergeCell ref="E12:E16"/>
    <mergeCell ref="F12:F16"/>
    <mergeCell ref="F7:F11"/>
    <mergeCell ref="A55:A69"/>
    <mergeCell ref="J2:J16"/>
    <mergeCell ref="J55:J69"/>
    <mergeCell ref="I55:I69"/>
    <mergeCell ref="E65:E69"/>
    <mergeCell ref="F65:F69"/>
    <mergeCell ref="I2:I16"/>
    <mergeCell ref="B55:B69"/>
    <mergeCell ref="D55:D69"/>
    <mergeCell ref="E55:E59"/>
    <mergeCell ref="F55:F59"/>
    <mergeCell ref="E60:E64"/>
    <mergeCell ref="F60:F64"/>
    <mergeCell ref="C55:C69"/>
    <mergeCell ref="A2:A16"/>
    <mergeCell ref="B2:B16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0"/>
  <sheetViews>
    <sheetView zoomScale="98" zoomScaleNormal="70" workbookViewId="0">
      <pane xSplit="1" ySplit="1" topLeftCell="B14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ht="15.75" thickBot="1" x14ac:dyDescent="0.3">
      <c r="A2" s="18" t="s">
        <v>60</v>
      </c>
      <c r="B2" s="15" t="e">
        <f>NA()</f>
        <v>#N/A</v>
      </c>
      <c r="C2" s="15"/>
      <c r="D2" s="15"/>
      <c r="E2" s="15"/>
      <c r="F2" s="15"/>
      <c r="G2" s="15"/>
      <c r="H2" s="78"/>
      <c r="I2" s="54"/>
      <c r="J2" s="44"/>
    </row>
    <row r="3" spans="1:10" ht="15.75" thickBot="1" x14ac:dyDescent="0.3">
      <c r="A3" s="18" t="s">
        <v>303</v>
      </c>
      <c r="B3" s="15" t="e">
        <f>NA()</f>
        <v>#N/A</v>
      </c>
      <c r="C3" s="15"/>
      <c r="D3" s="15"/>
      <c r="E3" s="15"/>
      <c r="F3" s="15"/>
      <c r="G3" s="15"/>
      <c r="H3" s="78"/>
      <c r="I3" s="54"/>
      <c r="J3" s="44"/>
    </row>
    <row r="4" spans="1:10" x14ac:dyDescent="0.25">
      <c r="A4" s="474" t="s">
        <v>59</v>
      </c>
      <c r="B4" s="336" t="s">
        <v>37</v>
      </c>
      <c r="C4" s="336" t="s">
        <v>157</v>
      </c>
      <c r="D4" s="291" t="s">
        <v>38</v>
      </c>
      <c r="E4" s="298">
        <v>43040</v>
      </c>
      <c r="F4" s="298">
        <v>43090</v>
      </c>
      <c r="G4" s="11" t="s">
        <v>154</v>
      </c>
      <c r="H4" s="67">
        <v>0</v>
      </c>
      <c r="I4" s="318"/>
      <c r="J4" s="347"/>
    </row>
    <row r="5" spans="1:10" x14ac:dyDescent="0.25">
      <c r="A5" s="475"/>
      <c r="B5" s="337"/>
      <c r="C5" s="337"/>
      <c r="D5" s="458"/>
      <c r="E5" s="285"/>
      <c r="F5" s="285"/>
      <c r="G5" s="7" t="s">
        <v>153</v>
      </c>
      <c r="H5" s="68" t="e">
        <f>NA()</f>
        <v>#N/A</v>
      </c>
      <c r="I5" s="319"/>
      <c r="J5" s="348"/>
    </row>
    <row r="6" spans="1:10" x14ac:dyDescent="0.25">
      <c r="A6" s="475"/>
      <c r="B6" s="337"/>
      <c r="C6" s="337"/>
      <c r="D6" s="293"/>
      <c r="E6" s="285"/>
      <c r="F6" s="285"/>
      <c r="G6" s="102" t="s">
        <v>40</v>
      </c>
      <c r="H6" s="68">
        <v>27</v>
      </c>
      <c r="I6" s="320"/>
      <c r="J6" s="348"/>
    </row>
    <row r="7" spans="1:10" x14ac:dyDescent="0.25">
      <c r="A7" s="475"/>
      <c r="B7" s="337"/>
      <c r="C7" s="337"/>
      <c r="D7" s="293"/>
      <c r="E7" s="285"/>
      <c r="F7" s="285"/>
      <c r="G7" s="102" t="s">
        <v>39</v>
      </c>
      <c r="H7" s="68">
        <v>32</v>
      </c>
      <c r="I7" s="320"/>
      <c r="J7" s="348"/>
    </row>
    <row r="8" spans="1:10" ht="15.75" thickBot="1" x14ac:dyDescent="0.3">
      <c r="A8" s="475"/>
      <c r="B8" s="337"/>
      <c r="C8" s="337"/>
      <c r="D8" s="293"/>
      <c r="E8" s="370"/>
      <c r="F8" s="370"/>
      <c r="G8" s="106" t="s">
        <v>41</v>
      </c>
      <c r="H8" s="69" t="e">
        <f>NA()</f>
        <v>#N/A</v>
      </c>
      <c r="I8" s="320"/>
      <c r="J8" s="348"/>
    </row>
    <row r="9" spans="1:10" x14ac:dyDescent="0.25">
      <c r="A9" s="475"/>
      <c r="B9" s="337"/>
      <c r="C9" s="337"/>
      <c r="D9" s="293"/>
      <c r="E9" s="295">
        <f>F4+1</f>
        <v>43091</v>
      </c>
      <c r="F9" s="295">
        <v>43190</v>
      </c>
      <c r="G9" s="51" t="s">
        <v>154</v>
      </c>
      <c r="H9" s="67">
        <v>0</v>
      </c>
      <c r="I9" s="320"/>
      <c r="J9" s="348"/>
    </row>
    <row r="10" spans="1:10" x14ac:dyDescent="0.25">
      <c r="A10" s="475"/>
      <c r="B10" s="337"/>
      <c r="C10" s="337"/>
      <c r="D10" s="293"/>
      <c r="E10" s="285"/>
      <c r="F10" s="285"/>
      <c r="G10" s="7" t="s">
        <v>153</v>
      </c>
      <c r="H10" s="68" t="e">
        <f>NA()</f>
        <v>#N/A</v>
      </c>
      <c r="I10" s="320"/>
      <c r="J10" s="348"/>
    </row>
    <row r="11" spans="1:10" x14ac:dyDescent="0.25">
      <c r="A11" s="475"/>
      <c r="B11" s="337"/>
      <c r="C11" s="337"/>
      <c r="D11" s="293"/>
      <c r="E11" s="285"/>
      <c r="F11" s="285"/>
      <c r="G11" s="102" t="s">
        <v>40</v>
      </c>
      <c r="H11" s="68">
        <v>29</v>
      </c>
      <c r="I11" s="320"/>
      <c r="J11" s="348"/>
    </row>
    <row r="12" spans="1:10" x14ac:dyDescent="0.25">
      <c r="A12" s="475"/>
      <c r="B12" s="337"/>
      <c r="C12" s="337"/>
      <c r="D12" s="293"/>
      <c r="E12" s="285"/>
      <c r="F12" s="285"/>
      <c r="G12" s="102" t="s">
        <v>39</v>
      </c>
      <c r="H12" s="68">
        <v>35</v>
      </c>
      <c r="I12" s="320"/>
      <c r="J12" s="348"/>
    </row>
    <row r="13" spans="1:10" ht="15.75" thickBot="1" x14ac:dyDescent="0.3">
      <c r="A13" s="475"/>
      <c r="B13" s="337"/>
      <c r="C13" s="337"/>
      <c r="D13" s="293"/>
      <c r="E13" s="370"/>
      <c r="F13" s="370"/>
      <c r="G13" s="106" t="s">
        <v>41</v>
      </c>
      <c r="H13" s="69" t="e">
        <f>NA()</f>
        <v>#N/A</v>
      </c>
      <c r="I13" s="320"/>
      <c r="J13" s="348"/>
    </row>
    <row r="14" spans="1:10" x14ac:dyDescent="0.25">
      <c r="A14" s="475"/>
      <c r="B14" s="337"/>
      <c r="C14" s="337"/>
      <c r="D14" s="293"/>
      <c r="E14" s="295">
        <f>F9+1</f>
        <v>43191</v>
      </c>
      <c r="F14" s="295">
        <v>43220</v>
      </c>
      <c r="G14" s="51" t="s">
        <v>154</v>
      </c>
      <c r="H14" s="67">
        <v>0</v>
      </c>
      <c r="I14" s="320"/>
      <c r="J14" s="348"/>
    </row>
    <row r="15" spans="1:10" x14ac:dyDescent="0.25">
      <c r="A15" s="475"/>
      <c r="B15" s="337"/>
      <c r="C15" s="337"/>
      <c r="D15" s="293"/>
      <c r="E15" s="285"/>
      <c r="F15" s="285"/>
      <c r="G15" s="7" t="s">
        <v>153</v>
      </c>
      <c r="H15" s="68" t="e">
        <f>NA()</f>
        <v>#N/A</v>
      </c>
      <c r="I15" s="320"/>
      <c r="J15" s="348"/>
    </row>
    <row r="16" spans="1:10" x14ac:dyDescent="0.25">
      <c r="A16" s="475"/>
      <c r="B16" s="337"/>
      <c r="C16" s="337"/>
      <c r="D16" s="293"/>
      <c r="E16" s="285"/>
      <c r="F16" s="285"/>
      <c r="G16" s="102" t="s">
        <v>40</v>
      </c>
      <c r="H16" s="68">
        <f>H6</f>
        <v>27</v>
      </c>
      <c r="I16" s="320"/>
      <c r="J16" s="348"/>
    </row>
    <row r="17" spans="1:10" x14ac:dyDescent="0.25">
      <c r="A17" s="475"/>
      <c r="B17" s="337"/>
      <c r="C17" s="337"/>
      <c r="D17" s="293"/>
      <c r="E17" s="285"/>
      <c r="F17" s="285"/>
      <c r="G17" s="102" t="s">
        <v>39</v>
      </c>
      <c r="H17" s="68">
        <f>H7</f>
        <v>32</v>
      </c>
      <c r="I17" s="320"/>
      <c r="J17" s="348"/>
    </row>
    <row r="18" spans="1:10" ht="15.75" thickBot="1" x14ac:dyDescent="0.3">
      <c r="A18" s="475"/>
      <c r="B18" s="337"/>
      <c r="C18" s="337"/>
      <c r="D18" s="308"/>
      <c r="E18" s="332"/>
      <c r="F18" s="332"/>
      <c r="G18" s="105" t="s">
        <v>41</v>
      </c>
      <c r="H18" s="69" t="e">
        <f>NA()</f>
        <v>#N/A</v>
      </c>
      <c r="I18" s="320"/>
      <c r="J18" s="348"/>
    </row>
    <row r="19" spans="1:10" x14ac:dyDescent="0.25">
      <c r="A19" s="333" t="s">
        <v>57</v>
      </c>
      <c r="B19" s="336" t="s">
        <v>37</v>
      </c>
      <c r="C19" s="336" t="s">
        <v>157</v>
      </c>
      <c r="D19" s="304" t="s">
        <v>38</v>
      </c>
      <c r="E19" s="298">
        <v>43040</v>
      </c>
      <c r="F19" s="298">
        <v>43090</v>
      </c>
      <c r="G19" s="11" t="s">
        <v>154</v>
      </c>
      <c r="H19" s="67">
        <v>0</v>
      </c>
      <c r="I19" s="299"/>
      <c r="J19" s="347"/>
    </row>
    <row r="20" spans="1:10" x14ac:dyDescent="0.25">
      <c r="A20" s="334"/>
      <c r="B20" s="337"/>
      <c r="C20" s="337"/>
      <c r="D20" s="305"/>
      <c r="E20" s="285"/>
      <c r="F20" s="285"/>
      <c r="G20" s="7" t="s">
        <v>153</v>
      </c>
      <c r="H20" s="68" t="e">
        <f>NA()</f>
        <v>#N/A</v>
      </c>
      <c r="I20" s="300"/>
      <c r="J20" s="348"/>
    </row>
    <row r="21" spans="1:10" x14ac:dyDescent="0.25">
      <c r="A21" s="334"/>
      <c r="B21" s="337"/>
      <c r="C21" s="337"/>
      <c r="D21" s="305"/>
      <c r="E21" s="285"/>
      <c r="F21" s="285"/>
      <c r="G21" s="216" t="s">
        <v>40</v>
      </c>
      <c r="H21" s="68">
        <v>21</v>
      </c>
      <c r="I21" s="300"/>
      <c r="J21" s="348"/>
    </row>
    <row r="22" spans="1:10" x14ac:dyDescent="0.25">
      <c r="A22" s="334"/>
      <c r="B22" s="337"/>
      <c r="C22" s="337"/>
      <c r="D22" s="305"/>
      <c r="E22" s="285"/>
      <c r="F22" s="285"/>
      <c r="G22" s="216" t="s">
        <v>39</v>
      </c>
      <c r="H22" s="68">
        <v>25</v>
      </c>
      <c r="I22" s="300"/>
      <c r="J22" s="348"/>
    </row>
    <row r="23" spans="1:10" ht="15.75" thickBot="1" x14ac:dyDescent="0.3">
      <c r="A23" s="334"/>
      <c r="B23" s="337"/>
      <c r="C23" s="337"/>
      <c r="D23" s="305"/>
      <c r="E23" s="370"/>
      <c r="F23" s="370"/>
      <c r="G23" s="221" t="s">
        <v>41</v>
      </c>
      <c r="H23" s="69" t="e">
        <f>NA()</f>
        <v>#N/A</v>
      </c>
      <c r="I23" s="300"/>
      <c r="J23" s="348"/>
    </row>
    <row r="24" spans="1:10" x14ac:dyDescent="0.25">
      <c r="A24" s="334"/>
      <c r="B24" s="337"/>
      <c r="C24" s="337"/>
      <c r="D24" s="305"/>
      <c r="E24" s="295">
        <f>F19+1</f>
        <v>43091</v>
      </c>
      <c r="F24" s="295">
        <v>43190</v>
      </c>
      <c r="G24" s="51" t="s">
        <v>154</v>
      </c>
      <c r="H24" s="67">
        <v>0</v>
      </c>
      <c r="I24" s="300"/>
      <c r="J24" s="348"/>
    </row>
    <row r="25" spans="1:10" x14ac:dyDescent="0.25">
      <c r="A25" s="334"/>
      <c r="B25" s="337"/>
      <c r="C25" s="337"/>
      <c r="D25" s="305"/>
      <c r="E25" s="285"/>
      <c r="F25" s="285"/>
      <c r="G25" s="7" t="s">
        <v>153</v>
      </c>
      <c r="H25" s="68" t="e">
        <f>NA()</f>
        <v>#N/A</v>
      </c>
      <c r="I25" s="300"/>
      <c r="J25" s="348"/>
    </row>
    <row r="26" spans="1:10" x14ac:dyDescent="0.25">
      <c r="A26" s="334"/>
      <c r="B26" s="337"/>
      <c r="C26" s="337"/>
      <c r="D26" s="305"/>
      <c r="E26" s="285"/>
      <c r="F26" s="285"/>
      <c r="G26" s="216" t="s">
        <v>40</v>
      </c>
      <c r="H26" s="68">
        <v>24</v>
      </c>
      <c r="I26" s="300"/>
      <c r="J26" s="348"/>
    </row>
    <row r="27" spans="1:10" x14ac:dyDescent="0.25">
      <c r="A27" s="334"/>
      <c r="B27" s="337"/>
      <c r="C27" s="337"/>
      <c r="D27" s="305"/>
      <c r="E27" s="285"/>
      <c r="F27" s="285"/>
      <c r="G27" s="216" t="s">
        <v>39</v>
      </c>
      <c r="H27" s="68">
        <v>30</v>
      </c>
      <c r="I27" s="300"/>
      <c r="J27" s="348"/>
    </row>
    <row r="28" spans="1:10" ht="15.75" thickBot="1" x14ac:dyDescent="0.3">
      <c r="A28" s="334"/>
      <c r="B28" s="337"/>
      <c r="C28" s="337"/>
      <c r="D28" s="305"/>
      <c r="E28" s="370"/>
      <c r="F28" s="370"/>
      <c r="G28" s="221" t="s">
        <v>41</v>
      </c>
      <c r="H28" s="69" t="e">
        <f>NA()</f>
        <v>#N/A</v>
      </c>
      <c r="I28" s="300"/>
      <c r="J28" s="348"/>
    </row>
    <row r="29" spans="1:10" x14ac:dyDescent="0.25">
      <c r="A29" s="334"/>
      <c r="B29" s="337"/>
      <c r="C29" s="337"/>
      <c r="D29" s="305"/>
      <c r="E29" s="295">
        <f>F24+1</f>
        <v>43191</v>
      </c>
      <c r="F29" s="295">
        <v>43220</v>
      </c>
      <c r="G29" s="51" t="s">
        <v>154</v>
      </c>
      <c r="H29" s="67">
        <v>0</v>
      </c>
      <c r="I29" s="300"/>
      <c r="J29" s="348"/>
    </row>
    <row r="30" spans="1:10" x14ac:dyDescent="0.25">
      <c r="A30" s="334"/>
      <c r="B30" s="337"/>
      <c r="C30" s="337"/>
      <c r="D30" s="305"/>
      <c r="E30" s="285"/>
      <c r="F30" s="285"/>
      <c r="G30" s="7" t="s">
        <v>153</v>
      </c>
      <c r="H30" s="68" t="e">
        <f>NA()</f>
        <v>#N/A</v>
      </c>
      <c r="I30" s="300"/>
      <c r="J30" s="348"/>
    </row>
    <row r="31" spans="1:10" x14ac:dyDescent="0.25">
      <c r="A31" s="334"/>
      <c r="B31" s="337"/>
      <c r="C31" s="337"/>
      <c r="D31" s="305"/>
      <c r="E31" s="285"/>
      <c r="F31" s="285"/>
      <c r="G31" s="216" t="s">
        <v>40</v>
      </c>
      <c r="H31" s="68">
        <f>H21</f>
        <v>21</v>
      </c>
      <c r="I31" s="300"/>
      <c r="J31" s="348"/>
    </row>
    <row r="32" spans="1:10" x14ac:dyDescent="0.25">
      <c r="A32" s="334"/>
      <c r="B32" s="337"/>
      <c r="C32" s="337"/>
      <c r="D32" s="305"/>
      <c r="E32" s="285"/>
      <c r="F32" s="285"/>
      <c r="G32" s="216" t="s">
        <v>39</v>
      </c>
      <c r="H32" s="68">
        <f>H22</f>
        <v>25</v>
      </c>
      <c r="I32" s="300"/>
      <c r="J32" s="348"/>
    </row>
    <row r="33" spans="1:10" ht="15.75" thickBot="1" x14ac:dyDescent="0.3">
      <c r="A33" s="394"/>
      <c r="B33" s="395"/>
      <c r="C33" s="395"/>
      <c r="D33" s="466"/>
      <c r="E33" s="332"/>
      <c r="F33" s="332"/>
      <c r="G33" s="217" t="s">
        <v>41</v>
      </c>
      <c r="H33" s="69" t="e">
        <f>NA()</f>
        <v>#N/A</v>
      </c>
      <c r="I33" s="301"/>
      <c r="J33" s="449"/>
    </row>
    <row r="34" spans="1:10" ht="15.75" thickBot="1" x14ac:dyDescent="0.3">
      <c r="A34" s="18" t="s">
        <v>61</v>
      </c>
      <c r="B34" s="15" t="e">
        <f>NA()</f>
        <v>#N/A</v>
      </c>
      <c r="C34" s="15"/>
      <c r="D34" s="15"/>
      <c r="E34" s="15"/>
      <c r="F34" s="15"/>
      <c r="G34" s="15"/>
      <c r="H34" s="78"/>
      <c r="I34" s="54"/>
      <c r="J34" s="44"/>
    </row>
    <row r="35" spans="1:10" ht="15.75" thickBot="1" x14ac:dyDescent="0.3">
      <c r="A35" s="18" t="s">
        <v>69</v>
      </c>
      <c r="B35" s="15" t="e">
        <f>NA()</f>
        <v>#N/A</v>
      </c>
      <c r="C35" s="15"/>
      <c r="D35" s="15"/>
      <c r="E35" s="15"/>
      <c r="F35" s="15"/>
      <c r="G35" s="15"/>
      <c r="H35" s="78"/>
      <c r="I35" s="54"/>
      <c r="J35" s="44"/>
    </row>
    <row r="36" spans="1:10" x14ac:dyDescent="0.25">
      <c r="A36" s="333" t="s">
        <v>58</v>
      </c>
      <c r="B36" s="336" t="s">
        <v>37</v>
      </c>
      <c r="C36" s="336" t="s">
        <v>157</v>
      </c>
      <c r="D36" s="304" t="s">
        <v>38</v>
      </c>
      <c r="E36" s="298">
        <v>43040</v>
      </c>
      <c r="F36" s="298">
        <v>43090</v>
      </c>
      <c r="G36" s="11" t="s">
        <v>154</v>
      </c>
      <c r="H36" s="67">
        <v>0</v>
      </c>
      <c r="I36" s="299"/>
      <c r="J36" s="347"/>
    </row>
    <row r="37" spans="1:10" x14ac:dyDescent="0.25">
      <c r="A37" s="334"/>
      <c r="B37" s="337"/>
      <c r="C37" s="337"/>
      <c r="D37" s="305"/>
      <c r="E37" s="285"/>
      <c r="F37" s="285"/>
      <c r="G37" s="7" t="s">
        <v>153</v>
      </c>
      <c r="H37" s="68" t="e">
        <f>NA()</f>
        <v>#N/A</v>
      </c>
      <c r="I37" s="300"/>
      <c r="J37" s="348"/>
    </row>
    <row r="38" spans="1:10" x14ac:dyDescent="0.25">
      <c r="A38" s="334"/>
      <c r="B38" s="337"/>
      <c r="C38" s="337"/>
      <c r="D38" s="305"/>
      <c r="E38" s="285"/>
      <c r="F38" s="285"/>
      <c r="G38" s="212" t="s">
        <v>40</v>
      </c>
      <c r="H38" s="68">
        <v>21</v>
      </c>
      <c r="I38" s="300"/>
      <c r="J38" s="348"/>
    </row>
    <row r="39" spans="1:10" x14ac:dyDescent="0.25">
      <c r="A39" s="334"/>
      <c r="B39" s="337"/>
      <c r="C39" s="337"/>
      <c r="D39" s="305"/>
      <c r="E39" s="285"/>
      <c r="F39" s="285"/>
      <c r="G39" s="212" t="s">
        <v>39</v>
      </c>
      <c r="H39" s="68">
        <v>25</v>
      </c>
      <c r="I39" s="300"/>
      <c r="J39" s="348"/>
    </row>
    <row r="40" spans="1:10" ht="15.75" thickBot="1" x14ac:dyDescent="0.3">
      <c r="A40" s="334"/>
      <c r="B40" s="337"/>
      <c r="C40" s="337"/>
      <c r="D40" s="305"/>
      <c r="E40" s="370"/>
      <c r="F40" s="370"/>
      <c r="G40" s="214" t="s">
        <v>41</v>
      </c>
      <c r="H40" s="69" t="e">
        <f>NA()</f>
        <v>#N/A</v>
      </c>
      <c r="I40" s="300"/>
      <c r="J40" s="348"/>
    </row>
    <row r="41" spans="1:10" x14ac:dyDescent="0.25">
      <c r="A41" s="334"/>
      <c r="B41" s="337"/>
      <c r="C41" s="337"/>
      <c r="D41" s="305"/>
      <c r="E41" s="295">
        <f>F36+1</f>
        <v>43091</v>
      </c>
      <c r="F41" s="295">
        <v>43190</v>
      </c>
      <c r="G41" s="51" t="s">
        <v>154</v>
      </c>
      <c r="H41" s="67">
        <v>0</v>
      </c>
      <c r="I41" s="300"/>
      <c r="J41" s="348"/>
    </row>
    <row r="42" spans="1:10" x14ac:dyDescent="0.25">
      <c r="A42" s="334"/>
      <c r="B42" s="337"/>
      <c r="C42" s="337"/>
      <c r="D42" s="305"/>
      <c r="E42" s="285"/>
      <c r="F42" s="285"/>
      <c r="G42" s="7" t="s">
        <v>153</v>
      </c>
      <c r="H42" s="68" t="e">
        <f>NA()</f>
        <v>#N/A</v>
      </c>
      <c r="I42" s="300"/>
      <c r="J42" s="348"/>
    </row>
    <row r="43" spans="1:10" x14ac:dyDescent="0.25">
      <c r="A43" s="334"/>
      <c r="B43" s="337"/>
      <c r="C43" s="337"/>
      <c r="D43" s="305"/>
      <c r="E43" s="285"/>
      <c r="F43" s="285"/>
      <c r="G43" s="212" t="s">
        <v>40</v>
      </c>
      <c r="H43" s="68">
        <v>24</v>
      </c>
      <c r="I43" s="300"/>
      <c r="J43" s="348"/>
    </row>
    <row r="44" spans="1:10" x14ac:dyDescent="0.25">
      <c r="A44" s="334"/>
      <c r="B44" s="337"/>
      <c r="C44" s="337"/>
      <c r="D44" s="305"/>
      <c r="E44" s="285"/>
      <c r="F44" s="285"/>
      <c r="G44" s="212" t="s">
        <v>39</v>
      </c>
      <c r="H44" s="68">
        <v>30</v>
      </c>
      <c r="I44" s="300"/>
      <c r="J44" s="348"/>
    </row>
    <row r="45" spans="1:10" ht="15.75" thickBot="1" x14ac:dyDescent="0.3">
      <c r="A45" s="334"/>
      <c r="B45" s="337"/>
      <c r="C45" s="337"/>
      <c r="D45" s="305"/>
      <c r="E45" s="370"/>
      <c r="F45" s="370"/>
      <c r="G45" s="214" t="s">
        <v>41</v>
      </c>
      <c r="H45" s="69" t="e">
        <f>NA()</f>
        <v>#N/A</v>
      </c>
      <c r="I45" s="300"/>
      <c r="J45" s="348"/>
    </row>
    <row r="46" spans="1:10" x14ac:dyDescent="0.25">
      <c r="A46" s="334"/>
      <c r="B46" s="337"/>
      <c r="C46" s="337"/>
      <c r="D46" s="305"/>
      <c r="E46" s="295">
        <f>F41+1</f>
        <v>43191</v>
      </c>
      <c r="F46" s="295">
        <v>43220</v>
      </c>
      <c r="G46" s="51" t="s">
        <v>154</v>
      </c>
      <c r="H46" s="67">
        <v>0</v>
      </c>
      <c r="I46" s="300"/>
      <c r="J46" s="348"/>
    </row>
    <row r="47" spans="1:10" x14ac:dyDescent="0.25">
      <c r="A47" s="334"/>
      <c r="B47" s="337"/>
      <c r="C47" s="337"/>
      <c r="D47" s="305"/>
      <c r="E47" s="285"/>
      <c r="F47" s="285"/>
      <c r="G47" s="7" t="s">
        <v>153</v>
      </c>
      <c r="H47" s="68" t="e">
        <f>NA()</f>
        <v>#N/A</v>
      </c>
      <c r="I47" s="300"/>
      <c r="J47" s="348"/>
    </row>
    <row r="48" spans="1:10" x14ac:dyDescent="0.25">
      <c r="A48" s="334"/>
      <c r="B48" s="337"/>
      <c r="C48" s="337"/>
      <c r="D48" s="305"/>
      <c r="E48" s="285"/>
      <c r="F48" s="285"/>
      <c r="G48" s="212" t="s">
        <v>40</v>
      </c>
      <c r="H48" s="68">
        <f>H38</f>
        <v>21</v>
      </c>
      <c r="I48" s="300"/>
      <c r="J48" s="348"/>
    </row>
    <row r="49" spans="1:10" x14ac:dyDescent="0.25">
      <c r="A49" s="334"/>
      <c r="B49" s="337"/>
      <c r="C49" s="337"/>
      <c r="D49" s="305"/>
      <c r="E49" s="285"/>
      <c r="F49" s="285"/>
      <c r="G49" s="212" t="s">
        <v>39</v>
      </c>
      <c r="H49" s="68">
        <f>H39</f>
        <v>25</v>
      </c>
      <c r="I49" s="300"/>
      <c r="J49" s="348"/>
    </row>
    <row r="50" spans="1:10" ht="15.75" thickBot="1" x14ac:dyDescent="0.3">
      <c r="A50" s="394"/>
      <c r="B50" s="395"/>
      <c r="C50" s="395"/>
      <c r="D50" s="466"/>
      <c r="E50" s="332"/>
      <c r="F50" s="332"/>
      <c r="G50" s="213" t="s">
        <v>41</v>
      </c>
      <c r="H50" s="69" t="e">
        <f>NA()</f>
        <v>#N/A</v>
      </c>
      <c r="I50" s="301"/>
      <c r="J50" s="449"/>
    </row>
  </sheetData>
  <autoFilter ref="A1:I1"/>
  <mergeCells count="36">
    <mergeCell ref="E14:E18"/>
    <mergeCell ref="E4:E8"/>
    <mergeCell ref="A36:A50"/>
    <mergeCell ref="B36:B50"/>
    <mergeCell ref="A4:A18"/>
    <mergeCell ref="B4:B18"/>
    <mergeCell ref="D4:D18"/>
    <mergeCell ref="C36:C50"/>
    <mergeCell ref="D36:D50"/>
    <mergeCell ref="A19:A33"/>
    <mergeCell ref="B19:B33"/>
    <mergeCell ref="C19:C33"/>
    <mergeCell ref="D19:D33"/>
    <mergeCell ref="C4:C18"/>
    <mergeCell ref="E46:E50"/>
    <mergeCell ref="E9:E13"/>
    <mergeCell ref="J4:J18"/>
    <mergeCell ref="I4:I18"/>
    <mergeCell ref="F36:F40"/>
    <mergeCell ref="I36:I50"/>
    <mergeCell ref="J36:J50"/>
    <mergeCell ref="F41:F45"/>
    <mergeCell ref="F46:F50"/>
    <mergeCell ref="F4:F8"/>
    <mergeCell ref="F9:F13"/>
    <mergeCell ref="F14:F18"/>
    <mergeCell ref="I19:I33"/>
    <mergeCell ref="F24:F28"/>
    <mergeCell ref="E41:E45"/>
    <mergeCell ref="F19:F23"/>
    <mergeCell ref="E29:E33"/>
    <mergeCell ref="F29:F33"/>
    <mergeCell ref="J19:J33"/>
    <mergeCell ref="E24:E28"/>
    <mergeCell ref="E36:E40"/>
    <mergeCell ref="E19:E23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653"/>
  <sheetViews>
    <sheetView zoomScale="90" zoomScaleNormal="90" workbookViewId="0">
      <pane xSplit="1" ySplit="1" topLeftCell="B498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style="64" customWidth="1"/>
    <col min="9" max="10" width="25.7109375" style="9" customWidth="1"/>
  </cols>
  <sheetData>
    <row r="1" spans="1:10" ht="30.75" hidden="1" customHeight="1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62" t="s">
        <v>16</v>
      </c>
      <c r="I1" s="5" t="s">
        <v>155</v>
      </c>
      <c r="J1" s="3" t="s">
        <v>156</v>
      </c>
    </row>
    <row r="2" spans="1:10" x14ac:dyDescent="0.25">
      <c r="A2" s="302" t="s">
        <v>70</v>
      </c>
      <c r="B2" s="304" t="s">
        <v>37</v>
      </c>
      <c r="C2" s="304" t="s">
        <v>191</v>
      </c>
      <c r="D2" s="291" t="s">
        <v>38</v>
      </c>
      <c r="E2" s="298">
        <v>43040</v>
      </c>
      <c r="F2" s="298">
        <v>43090</v>
      </c>
      <c r="G2" s="11" t="s">
        <v>154</v>
      </c>
      <c r="H2" s="67">
        <f>H4/2</f>
        <v>19</v>
      </c>
      <c r="I2" s="299"/>
      <c r="J2" s="311" t="s">
        <v>365</v>
      </c>
    </row>
    <row r="3" spans="1:10" x14ac:dyDescent="0.25">
      <c r="A3" s="303"/>
      <c r="B3" s="305"/>
      <c r="C3" s="305"/>
      <c r="D3" s="306"/>
      <c r="E3" s="285"/>
      <c r="F3" s="285"/>
      <c r="G3" s="7" t="s">
        <v>153</v>
      </c>
      <c r="H3" s="68">
        <f>H4/2</f>
        <v>19</v>
      </c>
      <c r="I3" s="300"/>
      <c r="J3" s="312"/>
    </row>
    <row r="4" spans="1:10" x14ac:dyDescent="0.25">
      <c r="A4" s="303"/>
      <c r="B4" s="305"/>
      <c r="C4" s="305"/>
      <c r="D4" s="307"/>
      <c r="E4" s="285"/>
      <c r="F4" s="285"/>
      <c r="G4" s="233" t="s">
        <v>40</v>
      </c>
      <c r="H4" s="68">
        <v>38</v>
      </c>
      <c r="I4" s="300"/>
      <c r="J4" s="312"/>
    </row>
    <row r="5" spans="1:10" x14ac:dyDescent="0.25">
      <c r="A5" s="303"/>
      <c r="B5" s="305"/>
      <c r="C5" s="305"/>
      <c r="D5" s="307"/>
      <c r="E5" s="285"/>
      <c r="F5" s="285"/>
      <c r="G5" s="233" t="s">
        <v>39</v>
      </c>
      <c r="H5" s="68">
        <v>48</v>
      </c>
      <c r="I5" s="300"/>
      <c r="J5" s="312"/>
    </row>
    <row r="6" spans="1:10" ht="15.75" thickBot="1" x14ac:dyDescent="0.3">
      <c r="A6" s="303"/>
      <c r="B6" s="305"/>
      <c r="C6" s="305"/>
      <c r="D6" s="307"/>
      <c r="E6" s="296"/>
      <c r="F6" s="296"/>
      <c r="G6" s="234" t="s">
        <v>41</v>
      </c>
      <c r="H6" s="88">
        <f>(H4*2+40)/3</f>
        <v>38.666666666666664</v>
      </c>
      <c r="I6" s="300"/>
      <c r="J6" s="312"/>
    </row>
    <row r="7" spans="1:10" x14ac:dyDescent="0.25">
      <c r="A7" s="303"/>
      <c r="B7" s="305"/>
      <c r="C7" s="305"/>
      <c r="D7" s="293"/>
      <c r="E7" s="295">
        <f>F2+1</f>
        <v>43091</v>
      </c>
      <c r="F7" s="295">
        <v>43092</v>
      </c>
      <c r="G7" s="51" t="s">
        <v>154</v>
      </c>
      <c r="H7" s="67">
        <f>H9/2</f>
        <v>35</v>
      </c>
      <c r="I7" s="300"/>
      <c r="J7" s="312"/>
    </row>
    <row r="8" spans="1:10" x14ac:dyDescent="0.25">
      <c r="A8" s="303"/>
      <c r="B8" s="305"/>
      <c r="C8" s="305"/>
      <c r="D8" s="293"/>
      <c r="E8" s="285"/>
      <c r="F8" s="285"/>
      <c r="G8" s="7" t="s">
        <v>153</v>
      </c>
      <c r="H8" s="68">
        <f>H9/2</f>
        <v>35</v>
      </c>
      <c r="I8" s="300"/>
      <c r="J8" s="312"/>
    </row>
    <row r="9" spans="1:10" x14ac:dyDescent="0.25">
      <c r="A9" s="303"/>
      <c r="B9" s="305"/>
      <c r="C9" s="305"/>
      <c r="D9" s="293"/>
      <c r="E9" s="285"/>
      <c r="F9" s="285"/>
      <c r="G9" s="233" t="s">
        <v>40</v>
      </c>
      <c r="H9" s="68">
        <v>70</v>
      </c>
      <c r="I9" s="300"/>
      <c r="J9" s="312"/>
    </row>
    <row r="10" spans="1:10" x14ac:dyDescent="0.25">
      <c r="A10" s="303"/>
      <c r="B10" s="305"/>
      <c r="C10" s="305"/>
      <c r="D10" s="293"/>
      <c r="E10" s="285"/>
      <c r="F10" s="285"/>
      <c r="G10" s="233" t="s">
        <v>39</v>
      </c>
      <c r="H10" s="68">
        <v>88</v>
      </c>
      <c r="I10" s="300"/>
      <c r="J10" s="312"/>
    </row>
    <row r="11" spans="1:10" ht="15.75" thickBot="1" x14ac:dyDescent="0.3">
      <c r="A11" s="303"/>
      <c r="B11" s="305"/>
      <c r="C11" s="305"/>
      <c r="D11" s="293"/>
      <c r="E11" s="296"/>
      <c r="F11" s="296"/>
      <c r="G11" s="234" t="s">
        <v>41</v>
      </c>
      <c r="H11" s="88">
        <f>(H9*2+40)/3</f>
        <v>60</v>
      </c>
      <c r="I11" s="300"/>
      <c r="J11" s="312"/>
    </row>
    <row r="12" spans="1:10" x14ac:dyDescent="0.25">
      <c r="A12" s="303"/>
      <c r="B12" s="305"/>
      <c r="C12" s="305"/>
      <c r="D12" s="293"/>
      <c r="E12" s="295">
        <f>F7+1</f>
        <v>43093</v>
      </c>
      <c r="F12" s="295">
        <v>43094</v>
      </c>
      <c r="G12" s="51" t="s">
        <v>154</v>
      </c>
      <c r="H12" s="67">
        <f>H14/2</f>
        <v>53.75</v>
      </c>
      <c r="I12" s="300"/>
      <c r="J12" s="312"/>
    </row>
    <row r="13" spans="1:10" x14ac:dyDescent="0.25">
      <c r="A13" s="303"/>
      <c r="B13" s="305"/>
      <c r="C13" s="305"/>
      <c r="D13" s="293"/>
      <c r="E13" s="285"/>
      <c r="F13" s="285"/>
      <c r="G13" s="7" t="s">
        <v>153</v>
      </c>
      <c r="H13" s="68">
        <f>H14/2</f>
        <v>53.75</v>
      </c>
      <c r="I13" s="300"/>
      <c r="J13" s="312"/>
    </row>
    <row r="14" spans="1:10" x14ac:dyDescent="0.25">
      <c r="A14" s="303"/>
      <c r="B14" s="305"/>
      <c r="C14" s="305"/>
      <c r="D14" s="293"/>
      <c r="E14" s="285"/>
      <c r="F14" s="285"/>
      <c r="G14" s="233" t="s">
        <v>40</v>
      </c>
      <c r="H14" s="68">
        <f>H9+37.5</f>
        <v>107.5</v>
      </c>
      <c r="I14" s="300"/>
      <c r="J14" s="312"/>
    </row>
    <row r="15" spans="1:10" x14ac:dyDescent="0.25">
      <c r="A15" s="303"/>
      <c r="B15" s="305"/>
      <c r="C15" s="305"/>
      <c r="D15" s="293"/>
      <c r="E15" s="285"/>
      <c r="F15" s="285"/>
      <c r="G15" s="233" t="s">
        <v>39</v>
      </c>
      <c r="H15" s="68">
        <f>H10+37.5</f>
        <v>125.5</v>
      </c>
      <c r="I15" s="300"/>
      <c r="J15" s="312"/>
    </row>
    <row r="16" spans="1:10" ht="15.75" thickBot="1" x14ac:dyDescent="0.3">
      <c r="A16" s="303"/>
      <c r="B16" s="305"/>
      <c r="C16" s="305"/>
      <c r="D16" s="293"/>
      <c r="E16" s="296"/>
      <c r="F16" s="296"/>
      <c r="G16" s="234" t="s">
        <v>41</v>
      </c>
      <c r="H16" s="88">
        <f>(H14*2+40)/3</f>
        <v>85</v>
      </c>
      <c r="I16" s="300"/>
      <c r="J16" s="312"/>
    </row>
    <row r="17" spans="1:10" x14ac:dyDescent="0.25">
      <c r="A17" s="303"/>
      <c r="B17" s="305"/>
      <c r="C17" s="305"/>
      <c r="D17" s="293"/>
      <c r="E17" s="295">
        <f>F12+1</f>
        <v>43095</v>
      </c>
      <c r="F17" s="295">
        <v>43099</v>
      </c>
      <c r="G17" s="51" t="s">
        <v>154</v>
      </c>
      <c r="H17" s="67">
        <f>H19/2</f>
        <v>35</v>
      </c>
      <c r="I17" s="300"/>
      <c r="J17" s="312"/>
    </row>
    <row r="18" spans="1:10" x14ac:dyDescent="0.25">
      <c r="A18" s="303"/>
      <c r="B18" s="305"/>
      <c r="C18" s="305"/>
      <c r="D18" s="293"/>
      <c r="E18" s="285"/>
      <c r="F18" s="285"/>
      <c r="G18" s="7" t="s">
        <v>153</v>
      </c>
      <c r="H18" s="68">
        <f>H19/2</f>
        <v>35</v>
      </c>
      <c r="I18" s="300"/>
      <c r="J18" s="312"/>
    </row>
    <row r="19" spans="1:10" x14ac:dyDescent="0.25">
      <c r="A19" s="303"/>
      <c r="B19" s="305"/>
      <c r="C19" s="305"/>
      <c r="D19" s="293"/>
      <c r="E19" s="285"/>
      <c r="F19" s="285"/>
      <c r="G19" s="233" t="s">
        <v>40</v>
      </c>
      <c r="H19" s="68">
        <f>H9</f>
        <v>70</v>
      </c>
      <c r="I19" s="300"/>
      <c r="J19" s="312"/>
    </row>
    <row r="20" spans="1:10" x14ac:dyDescent="0.25">
      <c r="A20" s="303"/>
      <c r="B20" s="305"/>
      <c r="C20" s="305"/>
      <c r="D20" s="293"/>
      <c r="E20" s="285"/>
      <c r="F20" s="285"/>
      <c r="G20" s="233" t="s">
        <v>39</v>
      </c>
      <c r="H20" s="68">
        <f>H10</f>
        <v>88</v>
      </c>
      <c r="I20" s="300"/>
      <c r="J20" s="312"/>
    </row>
    <row r="21" spans="1:10" ht="15.75" thickBot="1" x14ac:dyDescent="0.3">
      <c r="A21" s="303"/>
      <c r="B21" s="305"/>
      <c r="C21" s="305"/>
      <c r="D21" s="293"/>
      <c r="E21" s="296"/>
      <c r="F21" s="296"/>
      <c r="G21" s="234" t="s">
        <v>41</v>
      </c>
      <c r="H21" s="88">
        <f>(H19*2+40)/3</f>
        <v>60</v>
      </c>
      <c r="I21" s="300"/>
      <c r="J21" s="312"/>
    </row>
    <row r="22" spans="1:10" x14ac:dyDescent="0.25">
      <c r="A22" s="303"/>
      <c r="B22" s="305"/>
      <c r="C22" s="305"/>
      <c r="D22" s="293"/>
      <c r="E22" s="295">
        <f>F17+1</f>
        <v>43100</v>
      </c>
      <c r="F22" s="295">
        <v>43100</v>
      </c>
      <c r="G22" s="51" t="s">
        <v>154</v>
      </c>
      <c r="H22" s="67">
        <f>H24/2</f>
        <v>57.5</v>
      </c>
      <c r="I22" s="300"/>
      <c r="J22" s="312"/>
    </row>
    <row r="23" spans="1:10" x14ac:dyDescent="0.25">
      <c r="A23" s="303"/>
      <c r="B23" s="305"/>
      <c r="C23" s="305"/>
      <c r="D23" s="293"/>
      <c r="E23" s="285"/>
      <c r="F23" s="285"/>
      <c r="G23" s="7" t="s">
        <v>153</v>
      </c>
      <c r="H23" s="68">
        <f>H24/2</f>
        <v>57.5</v>
      </c>
      <c r="I23" s="300"/>
      <c r="J23" s="312"/>
    </row>
    <row r="24" spans="1:10" x14ac:dyDescent="0.25">
      <c r="A24" s="303"/>
      <c r="B24" s="305"/>
      <c r="C24" s="305"/>
      <c r="D24" s="293"/>
      <c r="E24" s="285"/>
      <c r="F24" s="285"/>
      <c r="G24" s="233" t="s">
        <v>40</v>
      </c>
      <c r="H24" s="68">
        <f>H19+45</f>
        <v>115</v>
      </c>
      <c r="I24" s="300"/>
      <c r="J24" s="312"/>
    </row>
    <row r="25" spans="1:10" x14ac:dyDescent="0.25">
      <c r="A25" s="303"/>
      <c r="B25" s="305"/>
      <c r="C25" s="305"/>
      <c r="D25" s="293"/>
      <c r="E25" s="285"/>
      <c r="F25" s="285"/>
      <c r="G25" s="233" t="s">
        <v>39</v>
      </c>
      <c r="H25" s="68">
        <f>H20+45</f>
        <v>133</v>
      </c>
      <c r="I25" s="300"/>
      <c r="J25" s="312"/>
    </row>
    <row r="26" spans="1:10" ht="15.75" thickBot="1" x14ac:dyDescent="0.3">
      <c r="A26" s="303"/>
      <c r="B26" s="305"/>
      <c r="C26" s="305"/>
      <c r="D26" s="293"/>
      <c r="E26" s="296"/>
      <c r="F26" s="296"/>
      <c r="G26" s="234" t="s">
        <v>41</v>
      </c>
      <c r="H26" s="88">
        <f>(H24*2+40)/3</f>
        <v>90</v>
      </c>
      <c r="I26" s="300"/>
      <c r="J26" s="312"/>
    </row>
    <row r="27" spans="1:10" x14ac:dyDescent="0.25">
      <c r="A27" s="303"/>
      <c r="B27" s="305"/>
      <c r="C27" s="305"/>
      <c r="D27" s="293"/>
      <c r="E27" s="295">
        <f>F22+1</f>
        <v>43101</v>
      </c>
      <c r="F27" s="295">
        <v>43104</v>
      </c>
      <c r="G27" s="51" t="s">
        <v>154</v>
      </c>
      <c r="H27" s="67">
        <f>H29/2</f>
        <v>35</v>
      </c>
      <c r="I27" s="300"/>
      <c r="J27" s="312"/>
    </row>
    <row r="28" spans="1:10" x14ac:dyDescent="0.25">
      <c r="A28" s="303"/>
      <c r="B28" s="305"/>
      <c r="C28" s="305"/>
      <c r="D28" s="293"/>
      <c r="E28" s="285"/>
      <c r="F28" s="285"/>
      <c r="G28" s="7" t="s">
        <v>153</v>
      </c>
      <c r="H28" s="68">
        <f>H29/2</f>
        <v>35</v>
      </c>
      <c r="I28" s="300"/>
      <c r="J28" s="312"/>
    </row>
    <row r="29" spans="1:10" x14ac:dyDescent="0.25">
      <c r="A29" s="303"/>
      <c r="B29" s="305"/>
      <c r="C29" s="305"/>
      <c r="D29" s="293"/>
      <c r="E29" s="285"/>
      <c r="F29" s="285"/>
      <c r="G29" s="233" t="s">
        <v>40</v>
      </c>
      <c r="H29" s="68">
        <f>H19</f>
        <v>70</v>
      </c>
      <c r="I29" s="300"/>
      <c r="J29" s="312"/>
    </row>
    <row r="30" spans="1:10" x14ac:dyDescent="0.25">
      <c r="A30" s="303"/>
      <c r="B30" s="305"/>
      <c r="C30" s="305"/>
      <c r="D30" s="293"/>
      <c r="E30" s="285"/>
      <c r="F30" s="285"/>
      <c r="G30" s="233" t="s">
        <v>39</v>
      </c>
      <c r="H30" s="68">
        <f>H20</f>
        <v>88</v>
      </c>
      <c r="I30" s="300"/>
      <c r="J30" s="312"/>
    </row>
    <row r="31" spans="1:10" ht="15.75" thickBot="1" x14ac:dyDescent="0.3">
      <c r="A31" s="303"/>
      <c r="B31" s="305"/>
      <c r="C31" s="305"/>
      <c r="D31" s="293"/>
      <c r="E31" s="296"/>
      <c r="F31" s="296"/>
      <c r="G31" s="234" t="s">
        <v>41</v>
      </c>
      <c r="H31" s="88">
        <f>(H29*2+40)/3</f>
        <v>60</v>
      </c>
      <c r="I31" s="300"/>
      <c r="J31" s="312"/>
    </row>
    <row r="32" spans="1:10" x14ac:dyDescent="0.25">
      <c r="A32" s="303"/>
      <c r="B32" s="305"/>
      <c r="C32" s="305"/>
      <c r="D32" s="329"/>
      <c r="E32" s="295">
        <f>F27+1</f>
        <v>43105</v>
      </c>
      <c r="F32" s="295">
        <v>43190</v>
      </c>
      <c r="G32" s="51" t="s">
        <v>154</v>
      </c>
      <c r="H32" s="67">
        <f>H34/2</f>
        <v>27.5</v>
      </c>
      <c r="I32" s="300"/>
      <c r="J32" s="312"/>
    </row>
    <row r="33" spans="1:10" x14ac:dyDescent="0.25">
      <c r="A33" s="303"/>
      <c r="B33" s="305"/>
      <c r="C33" s="305"/>
      <c r="D33" s="329"/>
      <c r="E33" s="285"/>
      <c r="F33" s="285"/>
      <c r="G33" s="7" t="s">
        <v>153</v>
      </c>
      <c r="H33" s="68">
        <f>H34/2</f>
        <v>27.5</v>
      </c>
      <c r="I33" s="300"/>
      <c r="J33" s="312"/>
    </row>
    <row r="34" spans="1:10" x14ac:dyDescent="0.25">
      <c r="A34" s="303"/>
      <c r="B34" s="305"/>
      <c r="C34" s="305"/>
      <c r="D34" s="329"/>
      <c r="E34" s="285"/>
      <c r="F34" s="285"/>
      <c r="G34" s="233" t="s">
        <v>40</v>
      </c>
      <c r="H34" s="68">
        <v>55</v>
      </c>
      <c r="I34" s="300"/>
      <c r="J34" s="312"/>
    </row>
    <row r="35" spans="1:10" x14ac:dyDescent="0.25">
      <c r="A35" s="303"/>
      <c r="B35" s="305"/>
      <c r="C35" s="305"/>
      <c r="D35" s="329"/>
      <c r="E35" s="285"/>
      <c r="F35" s="285"/>
      <c r="G35" s="233" t="s">
        <v>39</v>
      </c>
      <c r="H35" s="68">
        <v>73</v>
      </c>
      <c r="I35" s="300"/>
      <c r="J35" s="312"/>
    </row>
    <row r="36" spans="1:10" ht="15.75" thickBot="1" x14ac:dyDescent="0.3">
      <c r="A36" s="303"/>
      <c r="B36" s="305"/>
      <c r="C36" s="305"/>
      <c r="D36" s="329"/>
      <c r="E36" s="296"/>
      <c r="F36" s="296"/>
      <c r="G36" s="234" t="s">
        <v>41</v>
      </c>
      <c r="H36" s="88">
        <f>(H34*2+40)/3</f>
        <v>50</v>
      </c>
      <c r="I36" s="300"/>
      <c r="J36" s="312"/>
    </row>
    <row r="37" spans="1:10" x14ac:dyDescent="0.25">
      <c r="A37" s="303"/>
      <c r="B37" s="305"/>
      <c r="C37" s="305"/>
      <c r="D37" s="307"/>
      <c r="E37" s="295">
        <f>F32+1</f>
        <v>43191</v>
      </c>
      <c r="F37" s="295">
        <v>43220</v>
      </c>
      <c r="G37" s="51" t="s">
        <v>154</v>
      </c>
      <c r="H37" s="67">
        <f>H39/2</f>
        <v>23.125</v>
      </c>
      <c r="I37" s="300"/>
      <c r="J37" s="312"/>
    </row>
    <row r="38" spans="1:10" x14ac:dyDescent="0.25">
      <c r="A38" s="303"/>
      <c r="B38" s="305"/>
      <c r="C38" s="305"/>
      <c r="D38" s="307"/>
      <c r="E38" s="285"/>
      <c r="F38" s="285"/>
      <c r="G38" s="7" t="s">
        <v>153</v>
      </c>
      <c r="H38" s="68">
        <f>H39/2</f>
        <v>23.125</v>
      </c>
      <c r="I38" s="300"/>
      <c r="J38" s="312"/>
    </row>
    <row r="39" spans="1:10" x14ac:dyDescent="0.25">
      <c r="A39" s="303"/>
      <c r="B39" s="305"/>
      <c r="C39" s="305"/>
      <c r="D39" s="307"/>
      <c r="E39" s="285"/>
      <c r="F39" s="285"/>
      <c r="G39" s="233" t="s">
        <v>40</v>
      </c>
      <c r="H39" s="68">
        <v>46.25</v>
      </c>
      <c r="I39" s="300"/>
      <c r="J39" s="312"/>
    </row>
    <row r="40" spans="1:10" x14ac:dyDescent="0.25">
      <c r="A40" s="303"/>
      <c r="B40" s="305"/>
      <c r="C40" s="305"/>
      <c r="D40" s="307"/>
      <c r="E40" s="285"/>
      <c r="F40" s="285"/>
      <c r="G40" s="233" t="s">
        <v>39</v>
      </c>
      <c r="H40" s="68">
        <v>64.25</v>
      </c>
      <c r="I40" s="300"/>
      <c r="J40" s="312"/>
    </row>
    <row r="41" spans="1:10" ht="15.75" thickBot="1" x14ac:dyDescent="0.3">
      <c r="A41" s="303"/>
      <c r="B41" s="305"/>
      <c r="C41" s="305"/>
      <c r="D41" s="308"/>
      <c r="E41" s="297"/>
      <c r="F41" s="297"/>
      <c r="G41" s="234" t="s">
        <v>41</v>
      </c>
      <c r="H41" s="88">
        <f>(H39*2+40)/3</f>
        <v>44.166666666666664</v>
      </c>
      <c r="I41" s="301"/>
      <c r="J41" s="312"/>
    </row>
    <row r="42" spans="1:10" x14ac:dyDescent="0.25">
      <c r="A42" s="302" t="s">
        <v>305</v>
      </c>
      <c r="B42" s="304" t="s">
        <v>37</v>
      </c>
      <c r="C42" s="304" t="s">
        <v>191</v>
      </c>
      <c r="D42" s="291" t="s">
        <v>38</v>
      </c>
      <c r="E42" s="298">
        <v>43040</v>
      </c>
      <c r="F42" s="298">
        <v>43090</v>
      </c>
      <c r="G42" s="11" t="s">
        <v>154</v>
      </c>
      <c r="H42" s="67">
        <f>H44/2</f>
        <v>27.175000000000001</v>
      </c>
      <c r="I42" s="299"/>
      <c r="J42" s="311" t="s">
        <v>365</v>
      </c>
    </row>
    <row r="43" spans="1:10" x14ac:dyDescent="0.25">
      <c r="A43" s="303"/>
      <c r="B43" s="305"/>
      <c r="C43" s="305"/>
      <c r="D43" s="306"/>
      <c r="E43" s="285"/>
      <c r="F43" s="285"/>
      <c r="G43" s="7" t="s">
        <v>153</v>
      </c>
      <c r="H43" s="68">
        <f>H44/2</f>
        <v>27.175000000000001</v>
      </c>
      <c r="I43" s="300"/>
      <c r="J43" s="312"/>
    </row>
    <row r="44" spans="1:10" x14ac:dyDescent="0.25">
      <c r="A44" s="303"/>
      <c r="B44" s="305"/>
      <c r="C44" s="305"/>
      <c r="D44" s="307"/>
      <c r="E44" s="285"/>
      <c r="F44" s="285"/>
      <c r="G44" s="233" t="s">
        <v>40</v>
      </c>
      <c r="H44" s="68">
        <v>54.35</v>
      </c>
      <c r="I44" s="300"/>
      <c r="J44" s="312"/>
    </row>
    <row r="45" spans="1:10" x14ac:dyDescent="0.25">
      <c r="A45" s="303"/>
      <c r="B45" s="305"/>
      <c r="C45" s="305"/>
      <c r="D45" s="307"/>
      <c r="E45" s="285"/>
      <c r="F45" s="285"/>
      <c r="G45" s="233" t="s">
        <v>39</v>
      </c>
      <c r="H45" s="68">
        <v>64.349999999999994</v>
      </c>
      <c r="I45" s="300"/>
      <c r="J45" s="312"/>
    </row>
    <row r="46" spans="1:10" ht="15.75" thickBot="1" x14ac:dyDescent="0.3">
      <c r="A46" s="303"/>
      <c r="B46" s="305"/>
      <c r="C46" s="305"/>
      <c r="D46" s="307"/>
      <c r="E46" s="296"/>
      <c r="F46" s="296"/>
      <c r="G46" s="234" t="s">
        <v>41</v>
      </c>
      <c r="H46" s="88">
        <f>H44*0.95</f>
        <v>51.6325</v>
      </c>
      <c r="I46" s="300"/>
      <c r="J46" s="312"/>
    </row>
    <row r="47" spans="1:10" x14ac:dyDescent="0.25">
      <c r="A47" s="303"/>
      <c r="B47" s="305"/>
      <c r="C47" s="305"/>
      <c r="D47" s="293"/>
      <c r="E47" s="295">
        <f>F42+1</f>
        <v>43091</v>
      </c>
      <c r="F47" s="295">
        <v>43092</v>
      </c>
      <c r="G47" s="51" t="s">
        <v>154</v>
      </c>
      <c r="H47" s="67">
        <f>H49/2</f>
        <v>42.674999999999997</v>
      </c>
      <c r="I47" s="300"/>
      <c r="J47" s="312"/>
    </row>
    <row r="48" spans="1:10" x14ac:dyDescent="0.25">
      <c r="A48" s="303"/>
      <c r="B48" s="305"/>
      <c r="C48" s="305"/>
      <c r="D48" s="293"/>
      <c r="E48" s="285"/>
      <c r="F48" s="285"/>
      <c r="G48" s="7" t="s">
        <v>153</v>
      </c>
      <c r="H48" s="68">
        <f>H49/2</f>
        <v>42.674999999999997</v>
      </c>
      <c r="I48" s="300"/>
      <c r="J48" s="312"/>
    </row>
    <row r="49" spans="1:10" x14ac:dyDescent="0.25">
      <c r="A49" s="303"/>
      <c r="B49" s="305"/>
      <c r="C49" s="305"/>
      <c r="D49" s="293"/>
      <c r="E49" s="285"/>
      <c r="F49" s="285"/>
      <c r="G49" s="233" t="s">
        <v>40</v>
      </c>
      <c r="H49" s="68">
        <v>85.35</v>
      </c>
      <c r="I49" s="300"/>
      <c r="J49" s="312"/>
    </row>
    <row r="50" spans="1:10" x14ac:dyDescent="0.25">
      <c r="A50" s="303"/>
      <c r="B50" s="305"/>
      <c r="C50" s="305"/>
      <c r="D50" s="293"/>
      <c r="E50" s="285"/>
      <c r="F50" s="285"/>
      <c r="G50" s="233" t="s">
        <v>39</v>
      </c>
      <c r="H50" s="68">
        <v>103.95</v>
      </c>
      <c r="I50" s="300"/>
      <c r="J50" s="312"/>
    </row>
    <row r="51" spans="1:10" ht="15.75" thickBot="1" x14ac:dyDescent="0.3">
      <c r="A51" s="303"/>
      <c r="B51" s="305"/>
      <c r="C51" s="305"/>
      <c r="D51" s="293"/>
      <c r="E51" s="296"/>
      <c r="F51" s="296"/>
      <c r="G51" s="234" t="s">
        <v>41</v>
      </c>
      <c r="H51" s="68">
        <f>H49*0.95</f>
        <v>81.082499999999996</v>
      </c>
      <c r="I51" s="300"/>
      <c r="J51" s="312"/>
    </row>
    <row r="52" spans="1:10" x14ac:dyDescent="0.25">
      <c r="A52" s="303"/>
      <c r="B52" s="305"/>
      <c r="C52" s="305"/>
      <c r="D52" s="293"/>
      <c r="E52" s="295">
        <f>F47+1</f>
        <v>43093</v>
      </c>
      <c r="F52" s="295">
        <v>43094</v>
      </c>
      <c r="G52" s="51" t="s">
        <v>154</v>
      </c>
      <c r="H52" s="67">
        <f>H54/2</f>
        <v>62.05</v>
      </c>
      <c r="I52" s="300"/>
      <c r="J52" s="312"/>
    </row>
    <row r="53" spans="1:10" x14ac:dyDescent="0.25">
      <c r="A53" s="303"/>
      <c r="B53" s="305"/>
      <c r="C53" s="305"/>
      <c r="D53" s="293"/>
      <c r="E53" s="285"/>
      <c r="F53" s="285"/>
      <c r="G53" s="7" t="s">
        <v>153</v>
      </c>
      <c r="H53" s="68">
        <f>H54/2</f>
        <v>62.05</v>
      </c>
      <c r="I53" s="300"/>
      <c r="J53" s="312"/>
    </row>
    <row r="54" spans="1:10" x14ac:dyDescent="0.25">
      <c r="A54" s="303"/>
      <c r="B54" s="305"/>
      <c r="C54" s="305"/>
      <c r="D54" s="293"/>
      <c r="E54" s="285"/>
      <c r="F54" s="285"/>
      <c r="G54" s="233" t="s">
        <v>40</v>
      </c>
      <c r="H54" s="68">
        <f>H49+38.75</f>
        <v>124.1</v>
      </c>
      <c r="I54" s="300"/>
      <c r="J54" s="312"/>
    </row>
    <row r="55" spans="1:10" x14ac:dyDescent="0.25">
      <c r="A55" s="303"/>
      <c r="B55" s="305"/>
      <c r="C55" s="305"/>
      <c r="D55" s="293"/>
      <c r="E55" s="285"/>
      <c r="F55" s="285"/>
      <c r="G55" s="233" t="s">
        <v>39</v>
      </c>
      <c r="H55" s="68">
        <f>H50+38.5</f>
        <v>142.44999999999999</v>
      </c>
      <c r="I55" s="300"/>
      <c r="J55" s="312"/>
    </row>
    <row r="56" spans="1:10" ht="15.75" thickBot="1" x14ac:dyDescent="0.3">
      <c r="A56" s="303"/>
      <c r="B56" s="305"/>
      <c r="C56" s="305"/>
      <c r="D56" s="293"/>
      <c r="E56" s="296"/>
      <c r="F56" s="296"/>
      <c r="G56" s="234" t="s">
        <v>41</v>
      </c>
      <c r="H56" s="68">
        <f>H54*0.95</f>
        <v>117.895</v>
      </c>
      <c r="I56" s="300"/>
      <c r="J56" s="312"/>
    </row>
    <row r="57" spans="1:10" x14ac:dyDescent="0.25">
      <c r="A57" s="303"/>
      <c r="B57" s="305"/>
      <c r="C57" s="305"/>
      <c r="D57" s="293"/>
      <c r="E57" s="295">
        <f>F52+1</f>
        <v>43095</v>
      </c>
      <c r="F57" s="295">
        <v>43099</v>
      </c>
      <c r="G57" s="51" t="s">
        <v>154</v>
      </c>
      <c r="H57" s="67">
        <f>H59/2</f>
        <v>42.674999999999997</v>
      </c>
      <c r="I57" s="300"/>
      <c r="J57" s="312"/>
    </row>
    <row r="58" spans="1:10" x14ac:dyDescent="0.25">
      <c r="A58" s="303"/>
      <c r="B58" s="305"/>
      <c r="C58" s="305"/>
      <c r="D58" s="293"/>
      <c r="E58" s="285"/>
      <c r="F58" s="285"/>
      <c r="G58" s="7" t="s">
        <v>153</v>
      </c>
      <c r="H58" s="68">
        <f>H59/2</f>
        <v>42.674999999999997</v>
      </c>
      <c r="I58" s="300"/>
      <c r="J58" s="312"/>
    </row>
    <row r="59" spans="1:10" x14ac:dyDescent="0.25">
      <c r="A59" s="303"/>
      <c r="B59" s="305"/>
      <c r="C59" s="305"/>
      <c r="D59" s="293"/>
      <c r="E59" s="285"/>
      <c r="F59" s="285"/>
      <c r="G59" s="233" t="s">
        <v>40</v>
      </c>
      <c r="H59" s="68">
        <f>H49</f>
        <v>85.35</v>
      </c>
      <c r="I59" s="300"/>
      <c r="J59" s="312"/>
    </row>
    <row r="60" spans="1:10" x14ac:dyDescent="0.25">
      <c r="A60" s="303"/>
      <c r="B60" s="305"/>
      <c r="C60" s="305"/>
      <c r="D60" s="293"/>
      <c r="E60" s="285"/>
      <c r="F60" s="285"/>
      <c r="G60" s="233" t="s">
        <v>39</v>
      </c>
      <c r="H60" s="68">
        <f>H50</f>
        <v>103.95</v>
      </c>
      <c r="I60" s="300"/>
      <c r="J60" s="312"/>
    </row>
    <row r="61" spans="1:10" ht="15.75" thickBot="1" x14ac:dyDescent="0.3">
      <c r="A61" s="303"/>
      <c r="B61" s="305"/>
      <c r="C61" s="305"/>
      <c r="D61" s="293"/>
      <c r="E61" s="296"/>
      <c r="F61" s="296"/>
      <c r="G61" s="234" t="s">
        <v>41</v>
      </c>
      <c r="H61" s="68">
        <f>H59*0.95</f>
        <v>81.082499999999996</v>
      </c>
      <c r="I61" s="300"/>
      <c r="J61" s="312"/>
    </row>
    <row r="62" spans="1:10" x14ac:dyDescent="0.25">
      <c r="A62" s="303"/>
      <c r="B62" s="305"/>
      <c r="C62" s="305"/>
      <c r="D62" s="293"/>
      <c r="E62" s="295">
        <f>F57+1</f>
        <v>43100</v>
      </c>
      <c r="F62" s="295">
        <v>43100</v>
      </c>
      <c r="G62" s="51" t="s">
        <v>154</v>
      </c>
      <c r="H62" s="67">
        <f>H64/2</f>
        <v>65.924999999999997</v>
      </c>
      <c r="I62" s="300"/>
      <c r="J62" s="312"/>
    </row>
    <row r="63" spans="1:10" x14ac:dyDescent="0.25">
      <c r="A63" s="303"/>
      <c r="B63" s="305"/>
      <c r="C63" s="305"/>
      <c r="D63" s="293"/>
      <c r="E63" s="285"/>
      <c r="F63" s="285"/>
      <c r="G63" s="7" t="s">
        <v>153</v>
      </c>
      <c r="H63" s="68">
        <f>H64/2</f>
        <v>65.924999999999997</v>
      </c>
      <c r="I63" s="300"/>
      <c r="J63" s="312"/>
    </row>
    <row r="64" spans="1:10" x14ac:dyDescent="0.25">
      <c r="A64" s="303"/>
      <c r="B64" s="305"/>
      <c r="C64" s="305"/>
      <c r="D64" s="293"/>
      <c r="E64" s="285"/>
      <c r="F64" s="285"/>
      <c r="G64" s="233" t="s">
        <v>40</v>
      </c>
      <c r="H64" s="68">
        <f>H59+46.5</f>
        <v>131.85</v>
      </c>
      <c r="I64" s="300"/>
      <c r="J64" s="312"/>
    </row>
    <row r="65" spans="1:10" x14ac:dyDescent="0.25">
      <c r="A65" s="303"/>
      <c r="B65" s="305"/>
      <c r="C65" s="305"/>
      <c r="D65" s="293"/>
      <c r="E65" s="285"/>
      <c r="F65" s="285"/>
      <c r="G65" s="233" t="s">
        <v>39</v>
      </c>
      <c r="H65" s="68">
        <f>H60+46.5</f>
        <v>150.44999999999999</v>
      </c>
      <c r="I65" s="300"/>
      <c r="J65" s="312"/>
    </row>
    <row r="66" spans="1:10" ht="15.75" thickBot="1" x14ac:dyDescent="0.3">
      <c r="A66" s="303"/>
      <c r="B66" s="305"/>
      <c r="C66" s="305"/>
      <c r="D66" s="293"/>
      <c r="E66" s="296"/>
      <c r="F66" s="296"/>
      <c r="G66" s="234" t="s">
        <v>41</v>
      </c>
      <c r="H66" s="68">
        <f>H64*0.95</f>
        <v>125.25749999999999</v>
      </c>
      <c r="I66" s="300"/>
      <c r="J66" s="312"/>
    </row>
    <row r="67" spans="1:10" x14ac:dyDescent="0.25">
      <c r="A67" s="303"/>
      <c r="B67" s="305"/>
      <c r="C67" s="305"/>
      <c r="D67" s="293"/>
      <c r="E67" s="295">
        <f>F62+1</f>
        <v>43101</v>
      </c>
      <c r="F67" s="295">
        <v>43104</v>
      </c>
      <c r="G67" s="51" t="s">
        <v>154</v>
      </c>
      <c r="H67" s="67">
        <f>H69/2</f>
        <v>42.674999999999997</v>
      </c>
      <c r="I67" s="300"/>
      <c r="J67" s="312"/>
    </row>
    <row r="68" spans="1:10" x14ac:dyDescent="0.25">
      <c r="A68" s="303"/>
      <c r="B68" s="305"/>
      <c r="C68" s="305"/>
      <c r="D68" s="293"/>
      <c r="E68" s="285"/>
      <c r="F68" s="285"/>
      <c r="G68" s="7" t="s">
        <v>153</v>
      </c>
      <c r="H68" s="68">
        <f>H69/2</f>
        <v>42.674999999999997</v>
      </c>
      <c r="I68" s="300"/>
      <c r="J68" s="312"/>
    </row>
    <row r="69" spans="1:10" x14ac:dyDescent="0.25">
      <c r="A69" s="303"/>
      <c r="B69" s="305"/>
      <c r="C69" s="305"/>
      <c r="D69" s="293"/>
      <c r="E69" s="285"/>
      <c r="F69" s="285"/>
      <c r="G69" s="233" t="s">
        <v>40</v>
      </c>
      <c r="H69" s="68">
        <f>H59</f>
        <v>85.35</v>
      </c>
      <c r="I69" s="300"/>
      <c r="J69" s="312"/>
    </row>
    <row r="70" spans="1:10" x14ac:dyDescent="0.25">
      <c r="A70" s="303"/>
      <c r="B70" s="305"/>
      <c r="C70" s="305"/>
      <c r="D70" s="293"/>
      <c r="E70" s="285"/>
      <c r="F70" s="285"/>
      <c r="G70" s="233" t="s">
        <v>39</v>
      </c>
      <c r="H70" s="68">
        <f>H60</f>
        <v>103.95</v>
      </c>
      <c r="I70" s="300"/>
      <c r="J70" s="312"/>
    </row>
    <row r="71" spans="1:10" ht="15.75" thickBot="1" x14ac:dyDescent="0.3">
      <c r="A71" s="303"/>
      <c r="B71" s="305"/>
      <c r="C71" s="305"/>
      <c r="D71" s="293"/>
      <c r="E71" s="296"/>
      <c r="F71" s="296"/>
      <c r="G71" s="234" t="s">
        <v>41</v>
      </c>
      <c r="H71" s="68">
        <f>H69*0.95</f>
        <v>81.082499999999996</v>
      </c>
      <c r="I71" s="300"/>
      <c r="J71" s="312"/>
    </row>
    <row r="72" spans="1:10" x14ac:dyDescent="0.25">
      <c r="A72" s="303"/>
      <c r="B72" s="305"/>
      <c r="C72" s="305"/>
      <c r="D72" s="329"/>
      <c r="E72" s="295">
        <f>F67+1</f>
        <v>43105</v>
      </c>
      <c r="F72" s="295">
        <v>43190</v>
      </c>
      <c r="G72" s="51" t="s">
        <v>154</v>
      </c>
      <c r="H72" s="67">
        <f>H74/2</f>
        <v>35</v>
      </c>
      <c r="I72" s="300"/>
      <c r="J72" s="312"/>
    </row>
    <row r="73" spans="1:10" x14ac:dyDescent="0.25">
      <c r="A73" s="303"/>
      <c r="B73" s="305"/>
      <c r="C73" s="305"/>
      <c r="D73" s="329"/>
      <c r="E73" s="285"/>
      <c r="F73" s="285"/>
      <c r="G73" s="7" t="s">
        <v>153</v>
      </c>
      <c r="H73" s="68">
        <f>H74/2</f>
        <v>35</v>
      </c>
      <c r="I73" s="300"/>
      <c r="J73" s="312"/>
    </row>
    <row r="74" spans="1:10" x14ac:dyDescent="0.25">
      <c r="A74" s="303"/>
      <c r="B74" s="305"/>
      <c r="C74" s="305"/>
      <c r="D74" s="329"/>
      <c r="E74" s="285"/>
      <c r="F74" s="285"/>
      <c r="G74" s="233" t="s">
        <v>40</v>
      </c>
      <c r="H74" s="68">
        <v>70</v>
      </c>
      <c r="I74" s="300"/>
      <c r="J74" s="312"/>
    </row>
    <row r="75" spans="1:10" x14ac:dyDescent="0.25">
      <c r="A75" s="303"/>
      <c r="B75" s="305"/>
      <c r="C75" s="305"/>
      <c r="D75" s="329"/>
      <c r="E75" s="285"/>
      <c r="F75" s="285"/>
      <c r="G75" s="233" t="s">
        <v>39</v>
      </c>
      <c r="H75" s="68">
        <v>88.6</v>
      </c>
      <c r="I75" s="300"/>
      <c r="J75" s="312"/>
    </row>
    <row r="76" spans="1:10" ht="15.75" thickBot="1" x14ac:dyDescent="0.3">
      <c r="A76" s="303"/>
      <c r="B76" s="305"/>
      <c r="C76" s="305"/>
      <c r="D76" s="329"/>
      <c r="E76" s="296"/>
      <c r="F76" s="296"/>
      <c r="G76" s="234" t="s">
        <v>41</v>
      </c>
      <c r="H76" s="68">
        <f>H74*0.95</f>
        <v>66.5</v>
      </c>
      <c r="I76" s="300"/>
      <c r="J76" s="312"/>
    </row>
    <row r="77" spans="1:10" x14ac:dyDescent="0.25">
      <c r="A77" s="303"/>
      <c r="B77" s="305"/>
      <c r="C77" s="305"/>
      <c r="D77" s="307"/>
      <c r="E77" s="295">
        <f>F72+1</f>
        <v>43191</v>
      </c>
      <c r="F77" s="295">
        <v>43220</v>
      </c>
      <c r="G77" s="51" t="s">
        <v>154</v>
      </c>
      <c r="H77" s="67">
        <f>H79/2</f>
        <v>31.824999999999999</v>
      </c>
      <c r="I77" s="300"/>
      <c r="J77" s="312"/>
    </row>
    <row r="78" spans="1:10" x14ac:dyDescent="0.25">
      <c r="A78" s="303"/>
      <c r="B78" s="305"/>
      <c r="C78" s="305"/>
      <c r="D78" s="307"/>
      <c r="E78" s="285"/>
      <c r="F78" s="285"/>
      <c r="G78" s="7" t="s">
        <v>153</v>
      </c>
      <c r="H78" s="68">
        <f>H79/2</f>
        <v>31.824999999999999</v>
      </c>
      <c r="I78" s="300"/>
      <c r="J78" s="312"/>
    </row>
    <row r="79" spans="1:10" x14ac:dyDescent="0.25">
      <c r="A79" s="303"/>
      <c r="B79" s="305"/>
      <c r="C79" s="305"/>
      <c r="D79" s="307"/>
      <c r="E79" s="285"/>
      <c r="F79" s="285"/>
      <c r="G79" s="233" t="s">
        <v>40</v>
      </c>
      <c r="H79" s="68">
        <v>63.65</v>
      </c>
      <c r="I79" s="300"/>
      <c r="J79" s="312"/>
    </row>
    <row r="80" spans="1:10" x14ac:dyDescent="0.25">
      <c r="A80" s="303"/>
      <c r="B80" s="305"/>
      <c r="C80" s="305"/>
      <c r="D80" s="307"/>
      <c r="E80" s="285"/>
      <c r="F80" s="285"/>
      <c r="G80" s="233" t="s">
        <v>39</v>
      </c>
      <c r="H80" s="68">
        <v>82.25</v>
      </c>
      <c r="I80" s="300"/>
      <c r="J80" s="312"/>
    </row>
    <row r="81" spans="1:10" ht="15.75" thickBot="1" x14ac:dyDescent="0.3">
      <c r="A81" s="303"/>
      <c r="B81" s="305"/>
      <c r="C81" s="305"/>
      <c r="D81" s="308"/>
      <c r="E81" s="297"/>
      <c r="F81" s="297"/>
      <c r="G81" s="234" t="s">
        <v>41</v>
      </c>
      <c r="H81" s="68">
        <f>H79*0.95</f>
        <v>60.467499999999994</v>
      </c>
      <c r="I81" s="301"/>
      <c r="J81" s="312"/>
    </row>
    <row r="82" spans="1:10" x14ac:dyDescent="0.25">
      <c r="A82" s="303"/>
      <c r="B82" s="305"/>
      <c r="C82" s="305"/>
      <c r="D82" s="291" t="s">
        <v>42</v>
      </c>
      <c r="E82" s="298">
        <v>43040</v>
      </c>
      <c r="F82" s="298">
        <v>43090</v>
      </c>
      <c r="G82" s="11" t="s">
        <v>154</v>
      </c>
      <c r="H82" s="67">
        <f>H84/2</f>
        <v>38.799999999999997</v>
      </c>
      <c r="I82" s="299"/>
      <c r="J82" s="312"/>
    </row>
    <row r="83" spans="1:10" x14ac:dyDescent="0.25">
      <c r="A83" s="303"/>
      <c r="B83" s="305"/>
      <c r="C83" s="305"/>
      <c r="D83" s="306"/>
      <c r="E83" s="285"/>
      <c r="F83" s="285"/>
      <c r="G83" s="7" t="s">
        <v>153</v>
      </c>
      <c r="H83" s="68">
        <f>H84/2</f>
        <v>38.799999999999997</v>
      </c>
      <c r="I83" s="300"/>
      <c r="J83" s="312"/>
    </row>
    <row r="84" spans="1:10" x14ac:dyDescent="0.25">
      <c r="A84" s="303"/>
      <c r="B84" s="305"/>
      <c r="C84" s="305"/>
      <c r="D84" s="307"/>
      <c r="E84" s="285"/>
      <c r="F84" s="285"/>
      <c r="G84" s="233" t="s">
        <v>40</v>
      </c>
      <c r="H84" s="68">
        <v>77.599999999999994</v>
      </c>
      <c r="I84" s="300"/>
      <c r="J84" s="312"/>
    </row>
    <row r="85" spans="1:10" x14ac:dyDescent="0.25">
      <c r="A85" s="303"/>
      <c r="B85" s="305"/>
      <c r="C85" s="305"/>
      <c r="D85" s="307"/>
      <c r="E85" s="285"/>
      <c r="F85" s="285"/>
      <c r="G85" s="233" t="s">
        <v>39</v>
      </c>
      <c r="H85" s="68">
        <v>87.6</v>
      </c>
      <c r="I85" s="300"/>
      <c r="J85" s="312"/>
    </row>
    <row r="86" spans="1:10" ht="15.75" thickBot="1" x14ac:dyDescent="0.3">
      <c r="A86" s="303"/>
      <c r="B86" s="305"/>
      <c r="C86" s="305"/>
      <c r="D86" s="307"/>
      <c r="E86" s="296"/>
      <c r="F86" s="296"/>
      <c r="G86" s="234" t="s">
        <v>41</v>
      </c>
      <c r="H86" s="88">
        <f>H84*0.95</f>
        <v>73.719999999999985</v>
      </c>
      <c r="I86" s="300"/>
      <c r="J86" s="312"/>
    </row>
    <row r="87" spans="1:10" x14ac:dyDescent="0.25">
      <c r="A87" s="303"/>
      <c r="B87" s="305"/>
      <c r="C87" s="305"/>
      <c r="D87" s="307"/>
      <c r="E87" s="295">
        <f>F82+1</f>
        <v>43091</v>
      </c>
      <c r="F87" s="295">
        <v>43092</v>
      </c>
      <c r="G87" s="51" t="s">
        <v>154</v>
      </c>
      <c r="H87" s="67">
        <f>H89/2</f>
        <v>54.3</v>
      </c>
      <c r="I87" s="300"/>
      <c r="J87" s="312"/>
    </row>
    <row r="88" spans="1:10" x14ac:dyDescent="0.25">
      <c r="A88" s="303"/>
      <c r="B88" s="305"/>
      <c r="C88" s="305"/>
      <c r="D88" s="307"/>
      <c r="E88" s="285"/>
      <c r="F88" s="285"/>
      <c r="G88" s="7" t="s">
        <v>153</v>
      </c>
      <c r="H88" s="68">
        <f>H89/2</f>
        <v>54.3</v>
      </c>
      <c r="I88" s="300"/>
      <c r="J88" s="312"/>
    </row>
    <row r="89" spans="1:10" x14ac:dyDescent="0.25">
      <c r="A89" s="303"/>
      <c r="B89" s="305"/>
      <c r="C89" s="305"/>
      <c r="D89" s="307"/>
      <c r="E89" s="285"/>
      <c r="F89" s="285"/>
      <c r="G89" s="233" t="s">
        <v>40</v>
      </c>
      <c r="H89" s="68">
        <v>108.6</v>
      </c>
      <c r="I89" s="300"/>
      <c r="J89" s="312"/>
    </row>
    <row r="90" spans="1:10" x14ac:dyDescent="0.25">
      <c r="A90" s="303"/>
      <c r="B90" s="305"/>
      <c r="C90" s="305"/>
      <c r="D90" s="307"/>
      <c r="E90" s="285"/>
      <c r="F90" s="285"/>
      <c r="G90" s="233" t="s">
        <v>39</v>
      </c>
      <c r="H90" s="68">
        <v>127.2</v>
      </c>
      <c r="I90" s="300"/>
      <c r="J90" s="312"/>
    </row>
    <row r="91" spans="1:10" ht="15.75" thickBot="1" x14ac:dyDescent="0.3">
      <c r="A91" s="303"/>
      <c r="B91" s="305"/>
      <c r="C91" s="305"/>
      <c r="D91" s="307"/>
      <c r="E91" s="296"/>
      <c r="F91" s="296"/>
      <c r="G91" s="234" t="s">
        <v>41</v>
      </c>
      <c r="H91" s="68">
        <f>H89*0.95</f>
        <v>103.16999999999999</v>
      </c>
      <c r="I91" s="300"/>
      <c r="J91" s="312"/>
    </row>
    <row r="92" spans="1:10" x14ac:dyDescent="0.25">
      <c r="A92" s="303"/>
      <c r="B92" s="305"/>
      <c r="C92" s="305"/>
      <c r="D92" s="293"/>
      <c r="E92" s="295">
        <f>F87+1</f>
        <v>43093</v>
      </c>
      <c r="F92" s="295">
        <v>43094</v>
      </c>
      <c r="G92" s="51" t="s">
        <v>154</v>
      </c>
      <c r="H92" s="67">
        <f>H94/2</f>
        <v>73.674999999999997</v>
      </c>
      <c r="I92" s="300"/>
      <c r="J92" s="312"/>
    </row>
    <row r="93" spans="1:10" x14ac:dyDescent="0.25">
      <c r="A93" s="303"/>
      <c r="B93" s="305"/>
      <c r="C93" s="305"/>
      <c r="D93" s="293"/>
      <c r="E93" s="285"/>
      <c r="F93" s="285"/>
      <c r="G93" s="7" t="s">
        <v>153</v>
      </c>
      <c r="H93" s="68">
        <f>H94/2</f>
        <v>73.674999999999997</v>
      </c>
      <c r="I93" s="300"/>
      <c r="J93" s="312"/>
    </row>
    <row r="94" spans="1:10" x14ac:dyDescent="0.25">
      <c r="A94" s="303"/>
      <c r="B94" s="305"/>
      <c r="C94" s="305"/>
      <c r="D94" s="293"/>
      <c r="E94" s="285"/>
      <c r="F94" s="285"/>
      <c r="G94" s="233" t="s">
        <v>40</v>
      </c>
      <c r="H94" s="68">
        <f>H89+38.75</f>
        <v>147.35</v>
      </c>
      <c r="I94" s="300"/>
      <c r="J94" s="312"/>
    </row>
    <row r="95" spans="1:10" x14ac:dyDescent="0.25">
      <c r="A95" s="303"/>
      <c r="B95" s="305"/>
      <c r="C95" s="305"/>
      <c r="D95" s="293"/>
      <c r="E95" s="285"/>
      <c r="F95" s="285"/>
      <c r="G95" s="233" t="s">
        <v>39</v>
      </c>
      <c r="H95" s="68">
        <f>H90+38.5</f>
        <v>165.7</v>
      </c>
      <c r="I95" s="300"/>
      <c r="J95" s="312"/>
    </row>
    <row r="96" spans="1:10" ht="15.75" thickBot="1" x14ac:dyDescent="0.3">
      <c r="A96" s="303"/>
      <c r="B96" s="305"/>
      <c r="C96" s="305"/>
      <c r="D96" s="293"/>
      <c r="E96" s="296"/>
      <c r="F96" s="296"/>
      <c r="G96" s="234" t="s">
        <v>41</v>
      </c>
      <c r="H96" s="68">
        <f>H94*0.95</f>
        <v>139.98249999999999</v>
      </c>
      <c r="I96" s="300"/>
      <c r="J96" s="312"/>
    </row>
    <row r="97" spans="1:10" x14ac:dyDescent="0.25">
      <c r="A97" s="303"/>
      <c r="B97" s="305"/>
      <c r="C97" s="305"/>
      <c r="D97" s="293"/>
      <c r="E97" s="295">
        <f>F92+1</f>
        <v>43095</v>
      </c>
      <c r="F97" s="295">
        <v>43099</v>
      </c>
      <c r="G97" s="51" t="s">
        <v>154</v>
      </c>
      <c r="H97" s="67">
        <f>H99/2</f>
        <v>54.3</v>
      </c>
      <c r="I97" s="300"/>
      <c r="J97" s="312"/>
    </row>
    <row r="98" spans="1:10" x14ac:dyDescent="0.25">
      <c r="A98" s="303"/>
      <c r="B98" s="305"/>
      <c r="C98" s="305"/>
      <c r="D98" s="293"/>
      <c r="E98" s="285"/>
      <c r="F98" s="285"/>
      <c r="G98" s="7" t="s">
        <v>153</v>
      </c>
      <c r="H98" s="68">
        <f>H99/2</f>
        <v>54.3</v>
      </c>
      <c r="I98" s="300"/>
      <c r="J98" s="312"/>
    </row>
    <row r="99" spans="1:10" x14ac:dyDescent="0.25">
      <c r="A99" s="303"/>
      <c r="B99" s="305"/>
      <c r="C99" s="305"/>
      <c r="D99" s="293"/>
      <c r="E99" s="285"/>
      <c r="F99" s="285"/>
      <c r="G99" s="233" t="s">
        <v>40</v>
      </c>
      <c r="H99" s="68">
        <f>H89</f>
        <v>108.6</v>
      </c>
      <c r="I99" s="300"/>
      <c r="J99" s="312"/>
    </row>
    <row r="100" spans="1:10" x14ac:dyDescent="0.25">
      <c r="A100" s="303"/>
      <c r="B100" s="305"/>
      <c r="C100" s="305"/>
      <c r="D100" s="293"/>
      <c r="E100" s="285"/>
      <c r="F100" s="285"/>
      <c r="G100" s="233" t="s">
        <v>39</v>
      </c>
      <c r="H100" s="68">
        <f>H90</f>
        <v>127.2</v>
      </c>
      <c r="I100" s="300"/>
      <c r="J100" s="312"/>
    </row>
    <row r="101" spans="1:10" ht="15.75" thickBot="1" x14ac:dyDescent="0.3">
      <c r="A101" s="303"/>
      <c r="B101" s="305"/>
      <c r="C101" s="305"/>
      <c r="D101" s="293"/>
      <c r="E101" s="296"/>
      <c r="F101" s="296"/>
      <c r="G101" s="234" t="s">
        <v>41</v>
      </c>
      <c r="H101" s="68">
        <f>H99*0.95</f>
        <v>103.16999999999999</v>
      </c>
      <c r="I101" s="300"/>
      <c r="J101" s="312"/>
    </row>
    <row r="102" spans="1:10" x14ac:dyDescent="0.25">
      <c r="A102" s="303"/>
      <c r="B102" s="305"/>
      <c r="C102" s="305"/>
      <c r="D102" s="293"/>
      <c r="E102" s="295">
        <f>F97+1</f>
        <v>43100</v>
      </c>
      <c r="F102" s="295">
        <v>43100</v>
      </c>
      <c r="G102" s="51" t="s">
        <v>154</v>
      </c>
      <c r="H102" s="67">
        <f>H104/2</f>
        <v>77.55</v>
      </c>
      <c r="I102" s="300"/>
      <c r="J102" s="312"/>
    </row>
    <row r="103" spans="1:10" x14ac:dyDescent="0.25">
      <c r="A103" s="303"/>
      <c r="B103" s="305"/>
      <c r="C103" s="305"/>
      <c r="D103" s="293"/>
      <c r="E103" s="285"/>
      <c r="F103" s="285"/>
      <c r="G103" s="7" t="s">
        <v>153</v>
      </c>
      <c r="H103" s="68">
        <f>H104/2</f>
        <v>77.55</v>
      </c>
      <c r="I103" s="300"/>
      <c r="J103" s="312"/>
    </row>
    <row r="104" spans="1:10" x14ac:dyDescent="0.25">
      <c r="A104" s="303"/>
      <c r="B104" s="305"/>
      <c r="C104" s="305"/>
      <c r="D104" s="293"/>
      <c r="E104" s="285"/>
      <c r="F104" s="285"/>
      <c r="G104" s="233" t="s">
        <v>40</v>
      </c>
      <c r="H104" s="68">
        <f>H99+46.5</f>
        <v>155.1</v>
      </c>
      <c r="I104" s="300"/>
      <c r="J104" s="312"/>
    </row>
    <row r="105" spans="1:10" x14ac:dyDescent="0.25">
      <c r="A105" s="303"/>
      <c r="B105" s="305"/>
      <c r="C105" s="305"/>
      <c r="D105" s="293"/>
      <c r="E105" s="285"/>
      <c r="F105" s="285"/>
      <c r="G105" s="233" t="s">
        <v>39</v>
      </c>
      <c r="H105" s="68">
        <f>H100+46.5</f>
        <v>173.7</v>
      </c>
      <c r="I105" s="300"/>
      <c r="J105" s="312"/>
    </row>
    <row r="106" spans="1:10" ht="15.75" thickBot="1" x14ac:dyDescent="0.3">
      <c r="A106" s="303"/>
      <c r="B106" s="305"/>
      <c r="C106" s="305"/>
      <c r="D106" s="293"/>
      <c r="E106" s="296"/>
      <c r="F106" s="296"/>
      <c r="G106" s="234" t="s">
        <v>41</v>
      </c>
      <c r="H106" s="68">
        <f>H104*0.95</f>
        <v>147.345</v>
      </c>
      <c r="I106" s="300"/>
      <c r="J106" s="312"/>
    </row>
    <row r="107" spans="1:10" x14ac:dyDescent="0.25">
      <c r="A107" s="303"/>
      <c r="B107" s="305"/>
      <c r="C107" s="305"/>
      <c r="D107" s="293"/>
      <c r="E107" s="295">
        <f>F102+1</f>
        <v>43101</v>
      </c>
      <c r="F107" s="295">
        <v>43104</v>
      </c>
      <c r="G107" s="51" t="s">
        <v>154</v>
      </c>
      <c r="H107" s="67">
        <f>H109/2</f>
        <v>54.3</v>
      </c>
      <c r="I107" s="300"/>
      <c r="J107" s="312"/>
    </row>
    <row r="108" spans="1:10" x14ac:dyDescent="0.25">
      <c r="A108" s="303"/>
      <c r="B108" s="305"/>
      <c r="C108" s="305"/>
      <c r="D108" s="293"/>
      <c r="E108" s="285"/>
      <c r="F108" s="285"/>
      <c r="G108" s="7" t="s">
        <v>153</v>
      </c>
      <c r="H108" s="68">
        <f>H109/2</f>
        <v>54.3</v>
      </c>
      <c r="I108" s="300"/>
      <c r="J108" s="312"/>
    </row>
    <row r="109" spans="1:10" x14ac:dyDescent="0.25">
      <c r="A109" s="303"/>
      <c r="B109" s="305"/>
      <c r="C109" s="305"/>
      <c r="D109" s="293"/>
      <c r="E109" s="285"/>
      <c r="F109" s="285"/>
      <c r="G109" s="233" t="s">
        <v>40</v>
      </c>
      <c r="H109" s="68">
        <f>H99</f>
        <v>108.6</v>
      </c>
      <c r="I109" s="300"/>
      <c r="J109" s="312"/>
    </row>
    <row r="110" spans="1:10" x14ac:dyDescent="0.25">
      <c r="A110" s="303"/>
      <c r="B110" s="305"/>
      <c r="C110" s="305"/>
      <c r="D110" s="293"/>
      <c r="E110" s="285"/>
      <c r="F110" s="285"/>
      <c r="G110" s="233" t="s">
        <v>39</v>
      </c>
      <c r="H110" s="68">
        <f>H100</f>
        <v>127.2</v>
      </c>
      <c r="I110" s="300"/>
      <c r="J110" s="312"/>
    </row>
    <row r="111" spans="1:10" ht="15.75" thickBot="1" x14ac:dyDescent="0.3">
      <c r="A111" s="303"/>
      <c r="B111" s="305"/>
      <c r="C111" s="305"/>
      <c r="D111" s="293"/>
      <c r="E111" s="296"/>
      <c r="F111" s="296"/>
      <c r="G111" s="234" t="s">
        <v>41</v>
      </c>
      <c r="H111" s="68">
        <f>H109*0.95</f>
        <v>103.16999999999999</v>
      </c>
      <c r="I111" s="300"/>
      <c r="J111" s="312"/>
    </row>
    <row r="112" spans="1:10" x14ac:dyDescent="0.25">
      <c r="A112" s="303"/>
      <c r="B112" s="305"/>
      <c r="C112" s="305"/>
      <c r="D112" s="293"/>
      <c r="E112" s="295">
        <f>F107+1</f>
        <v>43105</v>
      </c>
      <c r="F112" s="295">
        <v>43190</v>
      </c>
      <c r="G112" s="51" t="s">
        <v>154</v>
      </c>
      <c r="H112" s="67">
        <f>H114/2</f>
        <v>46.625</v>
      </c>
      <c r="I112" s="300"/>
      <c r="J112" s="312"/>
    </row>
    <row r="113" spans="1:10" x14ac:dyDescent="0.25">
      <c r="A113" s="303"/>
      <c r="B113" s="305"/>
      <c r="C113" s="305"/>
      <c r="D113" s="293"/>
      <c r="E113" s="285"/>
      <c r="F113" s="285"/>
      <c r="G113" s="7" t="s">
        <v>153</v>
      </c>
      <c r="H113" s="68">
        <f>H114/2</f>
        <v>46.625</v>
      </c>
      <c r="I113" s="300"/>
      <c r="J113" s="312"/>
    </row>
    <row r="114" spans="1:10" x14ac:dyDescent="0.25">
      <c r="A114" s="303"/>
      <c r="B114" s="305"/>
      <c r="C114" s="305"/>
      <c r="D114" s="293"/>
      <c r="E114" s="285"/>
      <c r="F114" s="285"/>
      <c r="G114" s="233" t="s">
        <v>40</v>
      </c>
      <c r="H114" s="68">
        <v>93.25</v>
      </c>
      <c r="I114" s="300"/>
      <c r="J114" s="312"/>
    </row>
    <row r="115" spans="1:10" x14ac:dyDescent="0.25">
      <c r="A115" s="303"/>
      <c r="B115" s="305"/>
      <c r="C115" s="305"/>
      <c r="D115" s="293"/>
      <c r="E115" s="285"/>
      <c r="F115" s="285"/>
      <c r="G115" s="233" t="s">
        <v>39</v>
      </c>
      <c r="H115" s="68">
        <v>111.85</v>
      </c>
      <c r="I115" s="300"/>
      <c r="J115" s="312"/>
    </row>
    <row r="116" spans="1:10" ht="15.75" thickBot="1" x14ac:dyDescent="0.3">
      <c r="A116" s="303"/>
      <c r="B116" s="305"/>
      <c r="C116" s="305"/>
      <c r="D116" s="293"/>
      <c r="E116" s="296"/>
      <c r="F116" s="296"/>
      <c r="G116" s="234" t="s">
        <v>41</v>
      </c>
      <c r="H116" s="68">
        <f>H114*0.95</f>
        <v>88.587499999999991</v>
      </c>
      <c r="I116" s="300"/>
      <c r="J116" s="312"/>
    </row>
    <row r="117" spans="1:10" x14ac:dyDescent="0.25">
      <c r="A117" s="303"/>
      <c r="B117" s="305"/>
      <c r="C117" s="305"/>
      <c r="D117" s="307"/>
      <c r="E117" s="295">
        <f>F112+1</f>
        <v>43191</v>
      </c>
      <c r="F117" s="295">
        <v>43220</v>
      </c>
      <c r="G117" s="51" t="s">
        <v>154</v>
      </c>
      <c r="H117" s="67">
        <f>H119/2</f>
        <v>43.45</v>
      </c>
      <c r="I117" s="300"/>
      <c r="J117" s="312"/>
    </row>
    <row r="118" spans="1:10" x14ac:dyDescent="0.25">
      <c r="A118" s="303"/>
      <c r="B118" s="305"/>
      <c r="C118" s="305"/>
      <c r="D118" s="307"/>
      <c r="E118" s="285"/>
      <c r="F118" s="285"/>
      <c r="G118" s="7" t="s">
        <v>153</v>
      </c>
      <c r="H118" s="68">
        <f>H119/2</f>
        <v>43.45</v>
      </c>
      <c r="I118" s="300"/>
      <c r="J118" s="312"/>
    </row>
    <row r="119" spans="1:10" x14ac:dyDescent="0.25">
      <c r="A119" s="303"/>
      <c r="B119" s="305"/>
      <c r="C119" s="305"/>
      <c r="D119" s="307"/>
      <c r="E119" s="285"/>
      <c r="F119" s="285"/>
      <c r="G119" s="233" t="s">
        <v>40</v>
      </c>
      <c r="H119" s="68">
        <v>86.9</v>
      </c>
      <c r="I119" s="300"/>
      <c r="J119" s="312"/>
    </row>
    <row r="120" spans="1:10" x14ac:dyDescent="0.25">
      <c r="A120" s="303"/>
      <c r="B120" s="305"/>
      <c r="C120" s="305"/>
      <c r="D120" s="307"/>
      <c r="E120" s="285"/>
      <c r="F120" s="285"/>
      <c r="G120" s="233" t="s">
        <v>39</v>
      </c>
      <c r="H120" s="68">
        <v>105.5</v>
      </c>
      <c r="I120" s="300"/>
      <c r="J120" s="312"/>
    </row>
    <row r="121" spans="1:10" ht="15.75" thickBot="1" x14ac:dyDescent="0.3">
      <c r="A121" s="303"/>
      <c r="B121" s="305"/>
      <c r="C121" s="305"/>
      <c r="D121" s="308"/>
      <c r="E121" s="297"/>
      <c r="F121" s="297"/>
      <c r="G121" s="234" t="s">
        <v>41</v>
      </c>
      <c r="H121" s="68">
        <f>H119*0.95</f>
        <v>82.555000000000007</v>
      </c>
      <c r="I121" s="301"/>
      <c r="J121" s="312"/>
    </row>
    <row r="122" spans="1:10" x14ac:dyDescent="0.25">
      <c r="A122" s="302" t="s">
        <v>176</v>
      </c>
      <c r="B122" s="304" t="s">
        <v>37</v>
      </c>
      <c r="C122" s="304" t="s">
        <v>191</v>
      </c>
      <c r="D122" s="291" t="s">
        <v>38</v>
      </c>
      <c r="E122" s="298">
        <v>43040</v>
      </c>
      <c r="F122" s="298">
        <v>43069</v>
      </c>
      <c r="G122" s="11" t="s">
        <v>154</v>
      </c>
      <c r="H122" s="67">
        <v>0</v>
      </c>
      <c r="I122" s="299"/>
      <c r="J122" s="311"/>
    </row>
    <row r="123" spans="1:10" x14ac:dyDescent="0.25">
      <c r="A123" s="303"/>
      <c r="B123" s="305"/>
      <c r="C123" s="305"/>
      <c r="D123" s="306"/>
      <c r="E123" s="285"/>
      <c r="F123" s="285"/>
      <c r="G123" s="7" t="s">
        <v>153</v>
      </c>
      <c r="H123" s="68" t="e">
        <f>NA()</f>
        <v>#N/A</v>
      </c>
      <c r="I123" s="300"/>
      <c r="J123" s="312"/>
    </row>
    <row r="124" spans="1:10" x14ac:dyDescent="0.25">
      <c r="A124" s="303"/>
      <c r="B124" s="305"/>
      <c r="C124" s="305"/>
      <c r="D124" s="307"/>
      <c r="E124" s="285"/>
      <c r="F124" s="285"/>
      <c r="G124" s="102" t="s">
        <v>40</v>
      </c>
      <c r="H124" s="68">
        <v>70</v>
      </c>
      <c r="I124" s="300"/>
      <c r="J124" s="312"/>
    </row>
    <row r="125" spans="1:10" x14ac:dyDescent="0.25">
      <c r="A125" s="303"/>
      <c r="B125" s="305"/>
      <c r="C125" s="305"/>
      <c r="D125" s="307"/>
      <c r="E125" s="285"/>
      <c r="F125" s="285"/>
      <c r="G125" s="102" t="s">
        <v>39</v>
      </c>
      <c r="H125" s="68">
        <v>85</v>
      </c>
      <c r="I125" s="300"/>
      <c r="J125" s="312"/>
    </row>
    <row r="126" spans="1:10" ht="15.75" thickBot="1" x14ac:dyDescent="0.3">
      <c r="A126" s="303"/>
      <c r="B126" s="305"/>
      <c r="C126" s="305"/>
      <c r="D126" s="307"/>
      <c r="E126" s="296"/>
      <c r="F126" s="296"/>
      <c r="G126" s="103" t="s">
        <v>41</v>
      </c>
      <c r="H126" s="88" t="e">
        <f>NA()</f>
        <v>#N/A</v>
      </c>
      <c r="I126" s="300"/>
      <c r="J126" s="312"/>
    </row>
    <row r="127" spans="1:10" x14ac:dyDescent="0.25">
      <c r="A127" s="303"/>
      <c r="B127" s="305"/>
      <c r="C127" s="305"/>
      <c r="D127" s="307"/>
      <c r="E127" s="295">
        <f>F122+1</f>
        <v>43070</v>
      </c>
      <c r="F127" s="295">
        <v>43090</v>
      </c>
      <c r="G127" s="51" t="s">
        <v>154</v>
      </c>
      <c r="H127" s="67">
        <v>0</v>
      </c>
      <c r="I127" s="300"/>
      <c r="J127" s="312"/>
    </row>
    <row r="128" spans="1:10" x14ac:dyDescent="0.25">
      <c r="A128" s="303"/>
      <c r="B128" s="305"/>
      <c r="C128" s="305"/>
      <c r="D128" s="307"/>
      <c r="E128" s="285"/>
      <c r="F128" s="285"/>
      <c r="G128" s="7" t="s">
        <v>153</v>
      </c>
      <c r="H128" s="68" t="e">
        <f>NA()</f>
        <v>#N/A</v>
      </c>
      <c r="I128" s="300"/>
      <c r="J128" s="312"/>
    </row>
    <row r="129" spans="1:10" x14ac:dyDescent="0.25">
      <c r="A129" s="303"/>
      <c r="B129" s="305"/>
      <c r="C129" s="305"/>
      <c r="D129" s="307"/>
      <c r="E129" s="285"/>
      <c r="F129" s="285"/>
      <c r="G129" s="102" t="s">
        <v>40</v>
      </c>
      <c r="H129" s="68">
        <v>62</v>
      </c>
      <c r="I129" s="300"/>
      <c r="J129" s="312"/>
    </row>
    <row r="130" spans="1:10" x14ac:dyDescent="0.25">
      <c r="A130" s="303"/>
      <c r="B130" s="305"/>
      <c r="C130" s="305"/>
      <c r="D130" s="307"/>
      <c r="E130" s="285"/>
      <c r="F130" s="285"/>
      <c r="G130" s="102" t="s">
        <v>39</v>
      </c>
      <c r="H130" s="68">
        <v>77</v>
      </c>
      <c r="I130" s="300"/>
      <c r="J130" s="312"/>
    </row>
    <row r="131" spans="1:10" ht="15.75" thickBot="1" x14ac:dyDescent="0.3">
      <c r="A131" s="303"/>
      <c r="B131" s="305"/>
      <c r="C131" s="305"/>
      <c r="D131" s="307"/>
      <c r="E131" s="296"/>
      <c r="F131" s="296"/>
      <c r="G131" s="103" t="s">
        <v>41</v>
      </c>
      <c r="H131" s="88" t="e">
        <f>NA()</f>
        <v>#N/A</v>
      </c>
      <c r="I131" s="300"/>
      <c r="J131" s="312"/>
    </row>
    <row r="132" spans="1:10" x14ac:dyDescent="0.25">
      <c r="A132" s="303"/>
      <c r="B132" s="305"/>
      <c r="C132" s="305"/>
      <c r="D132" s="293"/>
      <c r="E132" s="295">
        <f>F127+1</f>
        <v>43091</v>
      </c>
      <c r="F132" s="295">
        <v>43092</v>
      </c>
      <c r="G132" s="51" t="s">
        <v>154</v>
      </c>
      <c r="H132" s="67">
        <v>0</v>
      </c>
      <c r="I132" s="300"/>
      <c r="J132" s="312"/>
    </row>
    <row r="133" spans="1:10" x14ac:dyDescent="0.25">
      <c r="A133" s="303"/>
      <c r="B133" s="305"/>
      <c r="C133" s="305"/>
      <c r="D133" s="293"/>
      <c r="E133" s="285"/>
      <c r="F133" s="285"/>
      <c r="G133" s="7" t="s">
        <v>153</v>
      </c>
      <c r="H133" s="68" t="e">
        <f>NA()</f>
        <v>#N/A</v>
      </c>
      <c r="I133" s="300"/>
      <c r="J133" s="312"/>
    </row>
    <row r="134" spans="1:10" x14ac:dyDescent="0.25">
      <c r="A134" s="303"/>
      <c r="B134" s="305"/>
      <c r="C134" s="305"/>
      <c r="D134" s="293"/>
      <c r="E134" s="285"/>
      <c r="F134" s="285"/>
      <c r="G134" s="102" t="s">
        <v>40</v>
      </c>
      <c r="H134" s="68">
        <f>H124</f>
        <v>70</v>
      </c>
      <c r="I134" s="300"/>
      <c r="J134" s="312"/>
    </row>
    <row r="135" spans="1:10" x14ac:dyDescent="0.25">
      <c r="A135" s="303"/>
      <c r="B135" s="305"/>
      <c r="C135" s="305"/>
      <c r="D135" s="293"/>
      <c r="E135" s="285"/>
      <c r="F135" s="285"/>
      <c r="G135" s="102" t="s">
        <v>39</v>
      </c>
      <c r="H135" s="68">
        <f>H125</f>
        <v>85</v>
      </c>
      <c r="I135" s="300"/>
      <c r="J135" s="312"/>
    </row>
    <row r="136" spans="1:10" ht="15.75" thickBot="1" x14ac:dyDescent="0.3">
      <c r="A136" s="303"/>
      <c r="B136" s="305"/>
      <c r="C136" s="305"/>
      <c r="D136" s="293"/>
      <c r="E136" s="296"/>
      <c r="F136" s="296"/>
      <c r="G136" s="103" t="s">
        <v>41</v>
      </c>
      <c r="H136" s="68" t="e">
        <f>H126</f>
        <v>#N/A</v>
      </c>
      <c r="I136" s="300"/>
      <c r="J136" s="312"/>
    </row>
    <row r="137" spans="1:10" x14ac:dyDescent="0.25">
      <c r="A137" s="303"/>
      <c r="B137" s="305"/>
      <c r="C137" s="305"/>
      <c r="D137" s="293"/>
      <c r="E137" s="295">
        <f>F132+1</f>
        <v>43093</v>
      </c>
      <c r="F137" s="295">
        <v>43094</v>
      </c>
      <c r="G137" s="51" t="s">
        <v>154</v>
      </c>
      <c r="H137" s="67">
        <v>0</v>
      </c>
      <c r="I137" s="300"/>
      <c r="J137" s="312"/>
    </row>
    <row r="138" spans="1:10" x14ac:dyDescent="0.25">
      <c r="A138" s="303"/>
      <c r="B138" s="305"/>
      <c r="C138" s="305"/>
      <c r="D138" s="293"/>
      <c r="E138" s="285"/>
      <c r="F138" s="285"/>
      <c r="G138" s="7" t="s">
        <v>153</v>
      </c>
      <c r="H138" s="68" t="e">
        <f>NA()</f>
        <v>#N/A</v>
      </c>
      <c r="I138" s="300"/>
      <c r="J138" s="312"/>
    </row>
    <row r="139" spans="1:10" x14ac:dyDescent="0.25">
      <c r="A139" s="303"/>
      <c r="B139" s="305"/>
      <c r="C139" s="305"/>
      <c r="D139" s="293"/>
      <c r="E139" s="285"/>
      <c r="F139" s="285"/>
      <c r="G139" s="102" t="s">
        <v>40</v>
      </c>
      <c r="H139" s="68">
        <f>H134+20</f>
        <v>90</v>
      </c>
      <c r="I139" s="300"/>
      <c r="J139" s="312"/>
    </row>
    <row r="140" spans="1:10" x14ac:dyDescent="0.25">
      <c r="A140" s="303"/>
      <c r="B140" s="305"/>
      <c r="C140" s="305"/>
      <c r="D140" s="293"/>
      <c r="E140" s="285"/>
      <c r="F140" s="285"/>
      <c r="G140" s="102" t="s">
        <v>39</v>
      </c>
      <c r="H140" s="68">
        <f>H135+20</f>
        <v>105</v>
      </c>
      <c r="I140" s="300"/>
      <c r="J140" s="312"/>
    </row>
    <row r="141" spans="1:10" ht="15.75" thickBot="1" x14ac:dyDescent="0.3">
      <c r="A141" s="303"/>
      <c r="B141" s="305"/>
      <c r="C141" s="305"/>
      <c r="D141" s="293"/>
      <c r="E141" s="296"/>
      <c r="F141" s="296"/>
      <c r="G141" s="103" t="s">
        <v>41</v>
      </c>
      <c r="H141" s="68" t="e">
        <f>H136+15</f>
        <v>#N/A</v>
      </c>
      <c r="I141" s="300"/>
      <c r="J141" s="312"/>
    </row>
    <row r="142" spans="1:10" x14ac:dyDescent="0.25">
      <c r="A142" s="303"/>
      <c r="B142" s="305"/>
      <c r="C142" s="305"/>
      <c r="D142" s="293"/>
      <c r="E142" s="295">
        <f>F137+1</f>
        <v>43095</v>
      </c>
      <c r="F142" s="295">
        <v>43099</v>
      </c>
      <c r="G142" s="51" t="s">
        <v>154</v>
      </c>
      <c r="H142" s="67">
        <v>0</v>
      </c>
      <c r="I142" s="300"/>
      <c r="J142" s="312"/>
    </row>
    <row r="143" spans="1:10" x14ac:dyDescent="0.25">
      <c r="A143" s="303"/>
      <c r="B143" s="305"/>
      <c r="C143" s="305"/>
      <c r="D143" s="293"/>
      <c r="E143" s="285"/>
      <c r="F143" s="285"/>
      <c r="G143" s="7" t="s">
        <v>153</v>
      </c>
      <c r="H143" s="68" t="e">
        <f>NA()</f>
        <v>#N/A</v>
      </c>
      <c r="I143" s="300"/>
      <c r="J143" s="312"/>
    </row>
    <row r="144" spans="1:10" x14ac:dyDescent="0.25">
      <c r="A144" s="303"/>
      <c r="B144" s="305"/>
      <c r="C144" s="305"/>
      <c r="D144" s="293"/>
      <c r="E144" s="285"/>
      <c r="F144" s="285"/>
      <c r="G144" s="102" t="s">
        <v>40</v>
      </c>
      <c r="H144" s="68">
        <f>H134</f>
        <v>70</v>
      </c>
      <c r="I144" s="300"/>
      <c r="J144" s="312"/>
    </row>
    <row r="145" spans="1:10" x14ac:dyDescent="0.25">
      <c r="A145" s="303"/>
      <c r="B145" s="305"/>
      <c r="C145" s="305"/>
      <c r="D145" s="293"/>
      <c r="E145" s="285"/>
      <c r="F145" s="285"/>
      <c r="G145" s="102" t="s">
        <v>39</v>
      </c>
      <c r="H145" s="68">
        <f>H135</f>
        <v>85</v>
      </c>
      <c r="I145" s="300"/>
      <c r="J145" s="312"/>
    </row>
    <row r="146" spans="1:10" ht="15.75" thickBot="1" x14ac:dyDescent="0.3">
      <c r="A146" s="303"/>
      <c r="B146" s="305"/>
      <c r="C146" s="305"/>
      <c r="D146" s="293"/>
      <c r="E146" s="296"/>
      <c r="F146" s="296"/>
      <c r="G146" s="103" t="s">
        <v>41</v>
      </c>
      <c r="H146" s="68" t="e">
        <f>H136</f>
        <v>#N/A</v>
      </c>
      <c r="I146" s="300"/>
      <c r="J146" s="312"/>
    </row>
    <row r="147" spans="1:10" x14ac:dyDescent="0.25">
      <c r="A147" s="303"/>
      <c r="B147" s="305"/>
      <c r="C147" s="305"/>
      <c r="D147" s="293"/>
      <c r="E147" s="295">
        <f>F142+1</f>
        <v>43100</v>
      </c>
      <c r="F147" s="295">
        <v>43100</v>
      </c>
      <c r="G147" s="51" t="s">
        <v>154</v>
      </c>
      <c r="H147" s="67">
        <v>0</v>
      </c>
      <c r="I147" s="300"/>
      <c r="J147" s="312"/>
    </row>
    <row r="148" spans="1:10" x14ac:dyDescent="0.25">
      <c r="A148" s="303"/>
      <c r="B148" s="305"/>
      <c r="C148" s="305"/>
      <c r="D148" s="293"/>
      <c r="E148" s="285"/>
      <c r="F148" s="285"/>
      <c r="G148" s="7" t="s">
        <v>153</v>
      </c>
      <c r="H148" s="68" t="e">
        <f>NA()</f>
        <v>#N/A</v>
      </c>
      <c r="I148" s="300"/>
      <c r="J148" s="312"/>
    </row>
    <row r="149" spans="1:10" x14ac:dyDescent="0.25">
      <c r="A149" s="303"/>
      <c r="B149" s="305"/>
      <c r="C149" s="305"/>
      <c r="D149" s="293"/>
      <c r="E149" s="285"/>
      <c r="F149" s="285"/>
      <c r="G149" s="102" t="s">
        <v>40</v>
      </c>
      <c r="H149" s="68">
        <f>H144+20</f>
        <v>90</v>
      </c>
      <c r="I149" s="300"/>
      <c r="J149" s="312"/>
    </row>
    <row r="150" spans="1:10" x14ac:dyDescent="0.25">
      <c r="A150" s="303"/>
      <c r="B150" s="305"/>
      <c r="C150" s="305"/>
      <c r="D150" s="293"/>
      <c r="E150" s="285"/>
      <c r="F150" s="285"/>
      <c r="G150" s="102" t="s">
        <v>39</v>
      </c>
      <c r="H150" s="68">
        <f>H145+20</f>
        <v>105</v>
      </c>
      <c r="I150" s="300"/>
      <c r="J150" s="312"/>
    </row>
    <row r="151" spans="1:10" ht="15.75" thickBot="1" x14ac:dyDescent="0.3">
      <c r="A151" s="303"/>
      <c r="B151" s="305"/>
      <c r="C151" s="305"/>
      <c r="D151" s="293"/>
      <c r="E151" s="296"/>
      <c r="F151" s="296"/>
      <c r="G151" s="103" t="s">
        <v>41</v>
      </c>
      <c r="H151" s="68" t="e">
        <f>H146+15</f>
        <v>#N/A</v>
      </c>
      <c r="I151" s="300"/>
      <c r="J151" s="312"/>
    </row>
    <row r="152" spans="1:10" x14ac:dyDescent="0.25">
      <c r="A152" s="303"/>
      <c r="B152" s="305"/>
      <c r="C152" s="305"/>
      <c r="D152" s="293"/>
      <c r="E152" s="295">
        <f>F147+1</f>
        <v>43101</v>
      </c>
      <c r="F152" s="295">
        <v>43174</v>
      </c>
      <c r="G152" s="51" t="s">
        <v>154</v>
      </c>
      <c r="H152" s="67">
        <v>0</v>
      </c>
      <c r="I152" s="300"/>
      <c r="J152" s="312"/>
    </row>
    <row r="153" spans="1:10" x14ac:dyDescent="0.25">
      <c r="A153" s="303"/>
      <c r="B153" s="305"/>
      <c r="C153" s="305"/>
      <c r="D153" s="293"/>
      <c r="E153" s="285"/>
      <c r="F153" s="285"/>
      <c r="G153" s="7" t="s">
        <v>153</v>
      </c>
      <c r="H153" s="68" t="e">
        <f>NA()</f>
        <v>#N/A</v>
      </c>
      <c r="I153" s="300"/>
      <c r="J153" s="312"/>
    </row>
    <row r="154" spans="1:10" x14ac:dyDescent="0.25">
      <c r="A154" s="303"/>
      <c r="B154" s="305"/>
      <c r="C154" s="305"/>
      <c r="D154" s="293"/>
      <c r="E154" s="285"/>
      <c r="F154" s="285"/>
      <c r="G154" s="102" t="s">
        <v>40</v>
      </c>
      <c r="H154" s="68">
        <f>H144</f>
        <v>70</v>
      </c>
      <c r="I154" s="300"/>
      <c r="J154" s="312"/>
    </row>
    <row r="155" spans="1:10" x14ac:dyDescent="0.25">
      <c r="A155" s="303"/>
      <c r="B155" s="305"/>
      <c r="C155" s="305"/>
      <c r="D155" s="293"/>
      <c r="E155" s="285"/>
      <c r="F155" s="285"/>
      <c r="G155" s="102" t="s">
        <v>39</v>
      </c>
      <c r="H155" s="68">
        <f>H145</f>
        <v>85</v>
      </c>
      <c r="I155" s="300"/>
      <c r="J155" s="312"/>
    </row>
    <row r="156" spans="1:10" ht="15.75" thickBot="1" x14ac:dyDescent="0.3">
      <c r="A156" s="303"/>
      <c r="B156" s="305"/>
      <c r="C156" s="305"/>
      <c r="D156" s="293"/>
      <c r="E156" s="296"/>
      <c r="F156" s="296"/>
      <c r="G156" s="103" t="s">
        <v>41</v>
      </c>
      <c r="H156" s="68" t="e">
        <f>H146</f>
        <v>#N/A</v>
      </c>
      <c r="I156" s="300"/>
      <c r="J156" s="312"/>
    </row>
    <row r="157" spans="1:10" x14ac:dyDescent="0.25">
      <c r="A157" s="303"/>
      <c r="B157" s="305"/>
      <c r="C157" s="305"/>
      <c r="D157" s="307"/>
      <c r="E157" s="295">
        <f>F152+1</f>
        <v>43175</v>
      </c>
      <c r="F157" s="295">
        <v>43220</v>
      </c>
      <c r="G157" s="51" t="s">
        <v>154</v>
      </c>
      <c r="H157" s="67">
        <v>0</v>
      </c>
      <c r="I157" s="300"/>
      <c r="J157" s="312"/>
    </row>
    <row r="158" spans="1:10" x14ac:dyDescent="0.25">
      <c r="A158" s="303"/>
      <c r="B158" s="305"/>
      <c r="C158" s="305"/>
      <c r="D158" s="307"/>
      <c r="E158" s="285"/>
      <c r="F158" s="285"/>
      <c r="G158" s="7" t="s">
        <v>153</v>
      </c>
      <c r="H158" s="68" t="e">
        <f>NA()</f>
        <v>#N/A</v>
      </c>
      <c r="I158" s="300"/>
      <c r="J158" s="312"/>
    </row>
    <row r="159" spans="1:10" x14ac:dyDescent="0.25">
      <c r="A159" s="303"/>
      <c r="B159" s="305"/>
      <c r="C159" s="305"/>
      <c r="D159" s="307"/>
      <c r="E159" s="285"/>
      <c r="F159" s="285"/>
      <c r="G159" s="102" t="s">
        <v>40</v>
      </c>
      <c r="H159" s="68">
        <f>H129</f>
        <v>62</v>
      </c>
      <c r="I159" s="300"/>
      <c r="J159" s="312"/>
    </row>
    <row r="160" spans="1:10" x14ac:dyDescent="0.25">
      <c r="A160" s="303"/>
      <c r="B160" s="305"/>
      <c r="C160" s="305"/>
      <c r="D160" s="307"/>
      <c r="E160" s="285"/>
      <c r="F160" s="285"/>
      <c r="G160" s="102" t="s">
        <v>39</v>
      </c>
      <c r="H160" s="68">
        <f>H130</f>
        <v>77</v>
      </c>
      <c r="I160" s="300"/>
      <c r="J160" s="312"/>
    </row>
    <row r="161" spans="1:10" ht="15.75" thickBot="1" x14ac:dyDescent="0.3">
      <c r="A161" s="303"/>
      <c r="B161" s="305"/>
      <c r="C161" s="305"/>
      <c r="D161" s="308"/>
      <c r="E161" s="297"/>
      <c r="F161" s="297"/>
      <c r="G161" s="103" t="s">
        <v>41</v>
      </c>
      <c r="H161" s="68" t="e">
        <f>NA()</f>
        <v>#N/A</v>
      </c>
      <c r="I161" s="301"/>
      <c r="J161" s="312"/>
    </row>
    <row r="162" spans="1:10" x14ac:dyDescent="0.25">
      <c r="A162" s="303"/>
      <c r="B162" s="305"/>
      <c r="C162" s="305"/>
      <c r="D162" s="291" t="s">
        <v>209</v>
      </c>
      <c r="E162" s="298">
        <v>43040</v>
      </c>
      <c r="F162" s="298">
        <v>43069</v>
      </c>
      <c r="G162" s="11" t="s">
        <v>154</v>
      </c>
      <c r="H162" s="67">
        <v>0</v>
      </c>
      <c r="I162" s="299"/>
      <c r="J162" s="312"/>
    </row>
    <row r="163" spans="1:10" x14ac:dyDescent="0.25">
      <c r="A163" s="303"/>
      <c r="B163" s="305"/>
      <c r="C163" s="305"/>
      <c r="D163" s="306"/>
      <c r="E163" s="285"/>
      <c r="F163" s="285"/>
      <c r="G163" s="7" t="s">
        <v>153</v>
      </c>
      <c r="H163" s="68" t="e">
        <f>NA()</f>
        <v>#N/A</v>
      </c>
      <c r="I163" s="300"/>
      <c r="J163" s="312"/>
    </row>
    <row r="164" spans="1:10" x14ac:dyDescent="0.25">
      <c r="A164" s="303"/>
      <c r="B164" s="305"/>
      <c r="C164" s="305"/>
      <c r="D164" s="307"/>
      <c r="E164" s="285"/>
      <c r="F164" s="285"/>
      <c r="G164" s="102" t="s">
        <v>40</v>
      </c>
      <c r="H164" s="68">
        <v>74</v>
      </c>
      <c r="I164" s="300"/>
      <c r="J164" s="312"/>
    </row>
    <row r="165" spans="1:10" x14ac:dyDescent="0.25">
      <c r="A165" s="303"/>
      <c r="B165" s="305"/>
      <c r="C165" s="305"/>
      <c r="D165" s="307"/>
      <c r="E165" s="285"/>
      <c r="F165" s="285"/>
      <c r="G165" s="102" t="s">
        <v>39</v>
      </c>
      <c r="H165" s="68">
        <v>89</v>
      </c>
      <c r="I165" s="300"/>
      <c r="J165" s="312"/>
    </row>
    <row r="166" spans="1:10" ht="15.75" thickBot="1" x14ac:dyDescent="0.3">
      <c r="A166" s="303"/>
      <c r="B166" s="305"/>
      <c r="C166" s="305"/>
      <c r="D166" s="307"/>
      <c r="E166" s="296"/>
      <c r="F166" s="296"/>
      <c r="G166" s="103" t="s">
        <v>41</v>
      </c>
      <c r="H166" s="88" t="e">
        <f>NA()</f>
        <v>#N/A</v>
      </c>
      <c r="I166" s="300"/>
      <c r="J166" s="312"/>
    </row>
    <row r="167" spans="1:10" x14ac:dyDescent="0.25">
      <c r="A167" s="303"/>
      <c r="B167" s="305"/>
      <c r="C167" s="305"/>
      <c r="D167" s="307"/>
      <c r="E167" s="295">
        <f>F162+1</f>
        <v>43070</v>
      </c>
      <c r="F167" s="295">
        <v>43090</v>
      </c>
      <c r="G167" s="51" t="s">
        <v>154</v>
      </c>
      <c r="H167" s="67">
        <v>0</v>
      </c>
      <c r="I167" s="300"/>
      <c r="J167" s="312"/>
    </row>
    <row r="168" spans="1:10" x14ac:dyDescent="0.25">
      <c r="A168" s="303"/>
      <c r="B168" s="305"/>
      <c r="C168" s="305"/>
      <c r="D168" s="307"/>
      <c r="E168" s="285"/>
      <c r="F168" s="285"/>
      <c r="G168" s="7" t="s">
        <v>153</v>
      </c>
      <c r="H168" s="68" t="e">
        <f>NA()</f>
        <v>#N/A</v>
      </c>
      <c r="I168" s="300"/>
      <c r="J168" s="312"/>
    </row>
    <row r="169" spans="1:10" x14ac:dyDescent="0.25">
      <c r="A169" s="303"/>
      <c r="B169" s="305"/>
      <c r="C169" s="305"/>
      <c r="D169" s="307"/>
      <c r="E169" s="285"/>
      <c r="F169" s="285"/>
      <c r="G169" s="102" t="s">
        <v>40</v>
      </c>
      <c r="H169" s="68">
        <v>64</v>
      </c>
      <c r="I169" s="300"/>
      <c r="J169" s="312"/>
    </row>
    <row r="170" spans="1:10" x14ac:dyDescent="0.25">
      <c r="A170" s="303"/>
      <c r="B170" s="305"/>
      <c r="C170" s="305"/>
      <c r="D170" s="307"/>
      <c r="E170" s="285"/>
      <c r="F170" s="285"/>
      <c r="G170" s="102" t="s">
        <v>39</v>
      </c>
      <c r="H170" s="68">
        <v>79</v>
      </c>
      <c r="I170" s="300"/>
      <c r="J170" s="312"/>
    </row>
    <row r="171" spans="1:10" ht="15.75" thickBot="1" x14ac:dyDescent="0.3">
      <c r="A171" s="303"/>
      <c r="B171" s="305"/>
      <c r="C171" s="305"/>
      <c r="D171" s="307"/>
      <c r="E171" s="296"/>
      <c r="F171" s="296"/>
      <c r="G171" s="103" t="s">
        <v>41</v>
      </c>
      <c r="H171" s="107" t="e">
        <f>NA()</f>
        <v>#N/A</v>
      </c>
      <c r="I171" s="300"/>
      <c r="J171" s="312"/>
    </row>
    <row r="172" spans="1:10" x14ac:dyDescent="0.25">
      <c r="A172" s="303"/>
      <c r="B172" s="305"/>
      <c r="C172" s="305"/>
      <c r="D172" s="293"/>
      <c r="E172" s="295">
        <f>F167+1</f>
        <v>43091</v>
      </c>
      <c r="F172" s="295">
        <v>43092</v>
      </c>
      <c r="G172" s="51" t="s">
        <v>154</v>
      </c>
      <c r="H172" s="67">
        <v>0</v>
      </c>
      <c r="I172" s="300"/>
      <c r="J172" s="312"/>
    </row>
    <row r="173" spans="1:10" x14ac:dyDescent="0.25">
      <c r="A173" s="303"/>
      <c r="B173" s="305"/>
      <c r="C173" s="305"/>
      <c r="D173" s="293"/>
      <c r="E173" s="285"/>
      <c r="F173" s="285"/>
      <c r="G173" s="7" t="s">
        <v>153</v>
      </c>
      <c r="H173" s="68" t="e">
        <f>NA()</f>
        <v>#N/A</v>
      </c>
      <c r="I173" s="300"/>
      <c r="J173" s="312"/>
    </row>
    <row r="174" spans="1:10" x14ac:dyDescent="0.25">
      <c r="A174" s="303"/>
      <c r="B174" s="305"/>
      <c r="C174" s="305"/>
      <c r="D174" s="293"/>
      <c r="E174" s="285"/>
      <c r="F174" s="285"/>
      <c r="G174" s="102" t="s">
        <v>40</v>
      </c>
      <c r="H174" s="68">
        <f>H164</f>
        <v>74</v>
      </c>
      <c r="I174" s="300"/>
      <c r="J174" s="312"/>
    </row>
    <row r="175" spans="1:10" x14ac:dyDescent="0.25">
      <c r="A175" s="303"/>
      <c r="B175" s="305"/>
      <c r="C175" s="305"/>
      <c r="D175" s="293"/>
      <c r="E175" s="285"/>
      <c r="F175" s="285"/>
      <c r="G175" s="102" t="s">
        <v>39</v>
      </c>
      <c r="H175" s="68">
        <f>H165</f>
        <v>89</v>
      </c>
      <c r="I175" s="300"/>
      <c r="J175" s="312"/>
    </row>
    <row r="176" spans="1:10" ht="15.75" thickBot="1" x14ac:dyDescent="0.3">
      <c r="A176" s="303"/>
      <c r="B176" s="305"/>
      <c r="C176" s="305"/>
      <c r="D176" s="293"/>
      <c r="E176" s="296"/>
      <c r="F176" s="296"/>
      <c r="G176" s="103" t="s">
        <v>41</v>
      </c>
      <c r="H176" s="68" t="e">
        <f>H166</f>
        <v>#N/A</v>
      </c>
      <c r="I176" s="300"/>
      <c r="J176" s="312"/>
    </row>
    <row r="177" spans="1:10" x14ac:dyDescent="0.25">
      <c r="A177" s="303"/>
      <c r="B177" s="305"/>
      <c r="C177" s="305"/>
      <c r="D177" s="293"/>
      <c r="E177" s="295">
        <f>F172+1</f>
        <v>43093</v>
      </c>
      <c r="F177" s="295">
        <v>43094</v>
      </c>
      <c r="G177" s="51" t="s">
        <v>154</v>
      </c>
      <c r="H177" s="67">
        <v>0</v>
      </c>
      <c r="I177" s="300"/>
      <c r="J177" s="312"/>
    </row>
    <row r="178" spans="1:10" x14ac:dyDescent="0.25">
      <c r="A178" s="303"/>
      <c r="B178" s="305"/>
      <c r="C178" s="305"/>
      <c r="D178" s="293"/>
      <c r="E178" s="285"/>
      <c r="F178" s="285"/>
      <c r="G178" s="7" t="s">
        <v>153</v>
      </c>
      <c r="H178" s="68" t="e">
        <f>NA()</f>
        <v>#N/A</v>
      </c>
      <c r="I178" s="300"/>
      <c r="J178" s="312"/>
    </row>
    <row r="179" spans="1:10" x14ac:dyDescent="0.25">
      <c r="A179" s="303"/>
      <c r="B179" s="305"/>
      <c r="C179" s="305"/>
      <c r="D179" s="293"/>
      <c r="E179" s="285"/>
      <c r="F179" s="285"/>
      <c r="G179" s="102" t="s">
        <v>40</v>
      </c>
      <c r="H179" s="68">
        <f>H174+20</f>
        <v>94</v>
      </c>
      <c r="I179" s="300"/>
      <c r="J179" s="312"/>
    </row>
    <row r="180" spans="1:10" x14ac:dyDescent="0.25">
      <c r="A180" s="303"/>
      <c r="B180" s="305"/>
      <c r="C180" s="305"/>
      <c r="D180" s="293"/>
      <c r="E180" s="285"/>
      <c r="F180" s="285"/>
      <c r="G180" s="102" t="s">
        <v>39</v>
      </c>
      <c r="H180" s="68">
        <f>H175+20</f>
        <v>109</v>
      </c>
      <c r="I180" s="300"/>
      <c r="J180" s="312"/>
    </row>
    <row r="181" spans="1:10" ht="15.75" thickBot="1" x14ac:dyDescent="0.3">
      <c r="A181" s="303"/>
      <c r="B181" s="305"/>
      <c r="C181" s="305"/>
      <c r="D181" s="293"/>
      <c r="E181" s="296"/>
      <c r="F181" s="296"/>
      <c r="G181" s="103" t="s">
        <v>41</v>
      </c>
      <c r="H181" s="68" t="e">
        <f>H176+15</f>
        <v>#N/A</v>
      </c>
      <c r="I181" s="300"/>
      <c r="J181" s="312"/>
    </row>
    <row r="182" spans="1:10" x14ac:dyDescent="0.25">
      <c r="A182" s="303"/>
      <c r="B182" s="305"/>
      <c r="C182" s="305"/>
      <c r="D182" s="293"/>
      <c r="E182" s="295">
        <f>F177+1</f>
        <v>43095</v>
      </c>
      <c r="F182" s="295">
        <v>43099</v>
      </c>
      <c r="G182" s="51" t="s">
        <v>154</v>
      </c>
      <c r="H182" s="67">
        <v>0</v>
      </c>
      <c r="I182" s="300"/>
      <c r="J182" s="312"/>
    </row>
    <row r="183" spans="1:10" x14ac:dyDescent="0.25">
      <c r="A183" s="303"/>
      <c r="B183" s="305"/>
      <c r="C183" s="305"/>
      <c r="D183" s="293"/>
      <c r="E183" s="285"/>
      <c r="F183" s="285"/>
      <c r="G183" s="7" t="s">
        <v>153</v>
      </c>
      <c r="H183" s="68" t="e">
        <f>NA()</f>
        <v>#N/A</v>
      </c>
      <c r="I183" s="300"/>
      <c r="J183" s="312"/>
    </row>
    <row r="184" spans="1:10" x14ac:dyDescent="0.25">
      <c r="A184" s="303"/>
      <c r="B184" s="305"/>
      <c r="C184" s="305"/>
      <c r="D184" s="293"/>
      <c r="E184" s="285"/>
      <c r="F184" s="285"/>
      <c r="G184" s="102" t="s">
        <v>40</v>
      </c>
      <c r="H184" s="68">
        <f>H174</f>
        <v>74</v>
      </c>
      <c r="I184" s="300"/>
      <c r="J184" s="312"/>
    </row>
    <row r="185" spans="1:10" x14ac:dyDescent="0.25">
      <c r="A185" s="303"/>
      <c r="B185" s="305"/>
      <c r="C185" s="305"/>
      <c r="D185" s="293"/>
      <c r="E185" s="285"/>
      <c r="F185" s="285"/>
      <c r="G185" s="102" t="s">
        <v>39</v>
      </c>
      <c r="H185" s="68">
        <f>H175</f>
        <v>89</v>
      </c>
      <c r="I185" s="300"/>
      <c r="J185" s="312"/>
    </row>
    <row r="186" spans="1:10" ht="15.75" thickBot="1" x14ac:dyDescent="0.3">
      <c r="A186" s="303"/>
      <c r="B186" s="305"/>
      <c r="C186" s="305"/>
      <c r="D186" s="293"/>
      <c r="E186" s="296"/>
      <c r="F186" s="296"/>
      <c r="G186" s="103" t="s">
        <v>41</v>
      </c>
      <c r="H186" s="68" t="e">
        <f>H176</f>
        <v>#N/A</v>
      </c>
      <c r="I186" s="300"/>
      <c r="J186" s="312"/>
    </row>
    <row r="187" spans="1:10" x14ac:dyDescent="0.25">
      <c r="A187" s="303"/>
      <c r="B187" s="305"/>
      <c r="C187" s="305"/>
      <c r="D187" s="293"/>
      <c r="E187" s="295">
        <f>F182+1</f>
        <v>43100</v>
      </c>
      <c r="F187" s="295">
        <v>43100</v>
      </c>
      <c r="G187" s="51" t="s">
        <v>154</v>
      </c>
      <c r="H187" s="67">
        <v>0</v>
      </c>
      <c r="I187" s="300"/>
      <c r="J187" s="312"/>
    </row>
    <row r="188" spans="1:10" x14ac:dyDescent="0.25">
      <c r="A188" s="303"/>
      <c r="B188" s="305"/>
      <c r="C188" s="305"/>
      <c r="D188" s="293"/>
      <c r="E188" s="285"/>
      <c r="F188" s="285"/>
      <c r="G188" s="7" t="s">
        <v>153</v>
      </c>
      <c r="H188" s="68" t="e">
        <f>NA()</f>
        <v>#N/A</v>
      </c>
      <c r="I188" s="300"/>
      <c r="J188" s="312"/>
    </row>
    <row r="189" spans="1:10" x14ac:dyDescent="0.25">
      <c r="A189" s="303"/>
      <c r="B189" s="305"/>
      <c r="C189" s="305"/>
      <c r="D189" s="293"/>
      <c r="E189" s="285"/>
      <c r="F189" s="285"/>
      <c r="G189" s="102" t="s">
        <v>40</v>
      </c>
      <c r="H189" s="68">
        <f>H184+20</f>
        <v>94</v>
      </c>
      <c r="I189" s="300"/>
      <c r="J189" s="312"/>
    </row>
    <row r="190" spans="1:10" x14ac:dyDescent="0.25">
      <c r="A190" s="303"/>
      <c r="B190" s="305"/>
      <c r="C190" s="305"/>
      <c r="D190" s="293"/>
      <c r="E190" s="285"/>
      <c r="F190" s="285"/>
      <c r="G190" s="102" t="s">
        <v>39</v>
      </c>
      <c r="H190" s="68">
        <f>H185+20</f>
        <v>109</v>
      </c>
      <c r="I190" s="300"/>
      <c r="J190" s="312"/>
    </row>
    <row r="191" spans="1:10" ht="15.75" thickBot="1" x14ac:dyDescent="0.3">
      <c r="A191" s="303"/>
      <c r="B191" s="305"/>
      <c r="C191" s="305"/>
      <c r="D191" s="293"/>
      <c r="E191" s="296"/>
      <c r="F191" s="296"/>
      <c r="G191" s="103" t="s">
        <v>41</v>
      </c>
      <c r="H191" s="68" t="e">
        <f>H186+15</f>
        <v>#N/A</v>
      </c>
      <c r="I191" s="300"/>
      <c r="J191" s="312"/>
    </row>
    <row r="192" spans="1:10" x14ac:dyDescent="0.25">
      <c r="A192" s="303"/>
      <c r="B192" s="305"/>
      <c r="C192" s="305"/>
      <c r="D192" s="293"/>
      <c r="E192" s="295">
        <f>F187+1</f>
        <v>43101</v>
      </c>
      <c r="F192" s="295">
        <v>43174</v>
      </c>
      <c r="G192" s="51" t="s">
        <v>154</v>
      </c>
      <c r="H192" s="67">
        <v>0</v>
      </c>
      <c r="I192" s="300"/>
      <c r="J192" s="312"/>
    </row>
    <row r="193" spans="1:10" x14ac:dyDescent="0.25">
      <c r="A193" s="303"/>
      <c r="B193" s="305"/>
      <c r="C193" s="305"/>
      <c r="D193" s="293"/>
      <c r="E193" s="285"/>
      <c r="F193" s="285"/>
      <c r="G193" s="7" t="s">
        <v>153</v>
      </c>
      <c r="H193" s="68" t="e">
        <f>NA()</f>
        <v>#N/A</v>
      </c>
      <c r="I193" s="300"/>
      <c r="J193" s="312"/>
    </row>
    <row r="194" spans="1:10" x14ac:dyDescent="0.25">
      <c r="A194" s="303"/>
      <c r="B194" s="305"/>
      <c r="C194" s="305"/>
      <c r="D194" s="293"/>
      <c r="E194" s="285"/>
      <c r="F194" s="285"/>
      <c r="G194" s="102" t="s">
        <v>40</v>
      </c>
      <c r="H194" s="68">
        <f>H184</f>
        <v>74</v>
      </c>
      <c r="I194" s="300"/>
      <c r="J194" s="312"/>
    </row>
    <row r="195" spans="1:10" x14ac:dyDescent="0.25">
      <c r="A195" s="303"/>
      <c r="B195" s="305"/>
      <c r="C195" s="305"/>
      <c r="D195" s="293"/>
      <c r="E195" s="285"/>
      <c r="F195" s="285"/>
      <c r="G195" s="102" t="s">
        <v>39</v>
      </c>
      <c r="H195" s="68">
        <f>H185</f>
        <v>89</v>
      </c>
      <c r="I195" s="300"/>
      <c r="J195" s="312"/>
    </row>
    <row r="196" spans="1:10" ht="15.75" thickBot="1" x14ac:dyDescent="0.3">
      <c r="A196" s="303"/>
      <c r="B196" s="305"/>
      <c r="C196" s="305"/>
      <c r="D196" s="293"/>
      <c r="E196" s="296"/>
      <c r="F196" s="296"/>
      <c r="G196" s="103" t="s">
        <v>41</v>
      </c>
      <c r="H196" s="68" t="e">
        <f>H186</f>
        <v>#N/A</v>
      </c>
      <c r="I196" s="300"/>
      <c r="J196" s="312"/>
    </row>
    <row r="197" spans="1:10" x14ac:dyDescent="0.25">
      <c r="A197" s="303"/>
      <c r="B197" s="305"/>
      <c r="C197" s="305"/>
      <c r="D197" s="307"/>
      <c r="E197" s="295">
        <f>F192+1</f>
        <v>43175</v>
      </c>
      <c r="F197" s="295">
        <v>43220</v>
      </c>
      <c r="G197" s="51" t="s">
        <v>154</v>
      </c>
      <c r="H197" s="67">
        <v>0</v>
      </c>
      <c r="I197" s="300"/>
      <c r="J197" s="312"/>
    </row>
    <row r="198" spans="1:10" x14ac:dyDescent="0.25">
      <c r="A198" s="303"/>
      <c r="B198" s="305"/>
      <c r="C198" s="305"/>
      <c r="D198" s="307"/>
      <c r="E198" s="285"/>
      <c r="F198" s="285"/>
      <c r="G198" s="7" t="s">
        <v>153</v>
      </c>
      <c r="H198" s="68" t="e">
        <f>NA()</f>
        <v>#N/A</v>
      </c>
      <c r="I198" s="300"/>
      <c r="J198" s="312"/>
    </row>
    <row r="199" spans="1:10" x14ac:dyDescent="0.25">
      <c r="A199" s="303"/>
      <c r="B199" s="305"/>
      <c r="C199" s="305"/>
      <c r="D199" s="307"/>
      <c r="E199" s="285"/>
      <c r="F199" s="285"/>
      <c r="G199" s="102" t="s">
        <v>40</v>
      </c>
      <c r="H199" s="68">
        <f>H169</f>
        <v>64</v>
      </c>
      <c r="I199" s="300"/>
      <c r="J199" s="312"/>
    </row>
    <row r="200" spans="1:10" x14ac:dyDescent="0.25">
      <c r="A200" s="303"/>
      <c r="B200" s="305"/>
      <c r="C200" s="305"/>
      <c r="D200" s="307"/>
      <c r="E200" s="285"/>
      <c r="F200" s="285"/>
      <c r="G200" s="102" t="s">
        <v>39</v>
      </c>
      <c r="H200" s="68">
        <f>H170</f>
        <v>79</v>
      </c>
      <c r="I200" s="300"/>
      <c r="J200" s="312"/>
    </row>
    <row r="201" spans="1:10" ht="15.75" thickBot="1" x14ac:dyDescent="0.3">
      <c r="A201" s="303"/>
      <c r="B201" s="305"/>
      <c r="C201" s="305"/>
      <c r="D201" s="308"/>
      <c r="E201" s="297"/>
      <c r="F201" s="297"/>
      <c r="G201" s="103" t="s">
        <v>41</v>
      </c>
      <c r="H201" s="68" t="e">
        <f>NA()</f>
        <v>#N/A</v>
      </c>
      <c r="I201" s="301"/>
      <c r="J201" s="312"/>
    </row>
    <row r="202" spans="1:10" x14ac:dyDescent="0.25">
      <c r="A202" s="303"/>
      <c r="B202" s="305"/>
      <c r="C202" s="305"/>
      <c r="D202" s="291" t="s">
        <v>33</v>
      </c>
      <c r="E202" s="298">
        <v>43040</v>
      </c>
      <c r="F202" s="298">
        <v>43069</v>
      </c>
      <c r="G202" s="11" t="s">
        <v>154</v>
      </c>
      <c r="H202" s="67">
        <v>0</v>
      </c>
      <c r="I202" s="299"/>
      <c r="J202" s="312"/>
    </row>
    <row r="203" spans="1:10" x14ac:dyDescent="0.25">
      <c r="A203" s="303"/>
      <c r="B203" s="305"/>
      <c r="C203" s="305"/>
      <c r="D203" s="306"/>
      <c r="E203" s="285"/>
      <c r="F203" s="285"/>
      <c r="G203" s="7" t="s">
        <v>153</v>
      </c>
      <c r="H203" s="68" t="e">
        <f>NA()</f>
        <v>#N/A</v>
      </c>
      <c r="I203" s="300"/>
      <c r="J203" s="312"/>
    </row>
    <row r="204" spans="1:10" x14ac:dyDescent="0.25">
      <c r="A204" s="303"/>
      <c r="B204" s="305"/>
      <c r="C204" s="305"/>
      <c r="D204" s="307"/>
      <c r="E204" s="285"/>
      <c r="F204" s="285"/>
      <c r="G204" s="102" t="s">
        <v>40</v>
      </c>
      <c r="H204" s="68">
        <v>76</v>
      </c>
      <c r="I204" s="300"/>
      <c r="J204" s="312"/>
    </row>
    <row r="205" spans="1:10" x14ac:dyDescent="0.25">
      <c r="A205" s="303"/>
      <c r="B205" s="305"/>
      <c r="C205" s="305"/>
      <c r="D205" s="307"/>
      <c r="E205" s="285"/>
      <c r="F205" s="285"/>
      <c r="G205" s="102" t="s">
        <v>39</v>
      </c>
      <c r="H205" s="68">
        <v>96</v>
      </c>
      <c r="I205" s="300"/>
      <c r="J205" s="312"/>
    </row>
    <row r="206" spans="1:10" ht="15.75" thickBot="1" x14ac:dyDescent="0.3">
      <c r="A206" s="303"/>
      <c r="B206" s="305"/>
      <c r="C206" s="305"/>
      <c r="D206" s="307"/>
      <c r="E206" s="296"/>
      <c r="F206" s="296"/>
      <c r="G206" s="103" t="s">
        <v>41</v>
      </c>
      <c r="H206" s="88">
        <f>217/3</f>
        <v>72.333333333333329</v>
      </c>
      <c r="I206" s="300"/>
      <c r="J206" s="312"/>
    </row>
    <row r="207" spans="1:10" x14ac:dyDescent="0.25">
      <c r="A207" s="303"/>
      <c r="B207" s="305"/>
      <c r="C207" s="305"/>
      <c r="D207" s="307"/>
      <c r="E207" s="295">
        <f>F202+1</f>
        <v>43070</v>
      </c>
      <c r="F207" s="295">
        <v>43090</v>
      </c>
      <c r="G207" s="51" t="s">
        <v>154</v>
      </c>
      <c r="H207" s="67">
        <v>0</v>
      </c>
      <c r="I207" s="300"/>
      <c r="J207" s="312"/>
    </row>
    <row r="208" spans="1:10" x14ac:dyDescent="0.25">
      <c r="A208" s="303"/>
      <c r="B208" s="305"/>
      <c r="C208" s="305"/>
      <c r="D208" s="307"/>
      <c r="E208" s="285"/>
      <c r="F208" s="285"/>
      <c r="G208" s="7" t="s">
        <v>153</v>
      </c>
      <c r="H208" s="68" t="e">
        <f>NA()</f>
        <v>#N/A</v>
      </c>
      <c r="I208" s="300"/>
      <c r="J208" s="312"/>
    </row>
    <row r="209" spans="1:10" x14ac:dyDescent="0.25">
      <c r="A209" s="303"/>
      <c r="B209" s="305"/>
      <c r="C209" s="305"/>
      <c r="D209" s="307"/>
      <c r="E209" s="285"/>
      <c r="F209" s="285"/>
      <c r="G209" s="102" t="s">
        <v>40</v>
      </c>
      <c r="H209" s="68">
        <v>66</v>
      </c>
      <c r="I209" s="300"/>
      <c r="J209" s="312"/>
    </row>
    <row r="210" spans="1:10" x14ac:dyDescent="0.25">
      <c r="A210" s="303"/>
      <c r="B210" s="305"/>
      <c r="C210" s="305"/>
      <c r="D210" s="307"/>
      <c r="E210" s="285"/>
      <c r="F210" s="285"/>
      <c r="G210" s="102" t="s">
        <v>39</v>
      </c>
      <c r="H210" s="68">
        <v>86</v>
      </c>
      <c r="I210" s="300"/>
      <c r="J210" s="312"/>
    </row>
    <row r="211" spans="1:10" ht="15.75" thickBot="1" x14ac:dyDescent="0.3">
      <c r="A211" s="303"/>
      <c r="B211" s="305"/>
      <c r="C211" s="305"/>
      <c r="D211" s="307"/>
      <c r="E211" s="296"/>
      <c r="F211" s="296"/>
      <c r="G211" s="103" t="s">
        <v>41</v>
      </c>
      <c r="H211" s="107">
        <f>188/3</f>
        <v>62.666666666666664</v>
      </c>
      <c r="I211" s="300"/>
      <c r="J211" s="312"/>
    </row>
    <row r="212" spans="1:10" x14ac:dyDescent="0.25">
      <c r="A212" s="303"/>
      <c r="B212" s="305"/>
      <c r="C212" s="305"/>
      <c r="D212" s="293"/>
      <c r="E212" s="295">
        <f>F207+1</f>
        <v>43091</v>
      </c>
      <c r="F212" s="295">
        <v>43092</v>
      </c>
      <c r="G212" s="51" t="s">
        <v>154</v>
      </c>
      <c r="H212" s="67">
        <v>0</v>
      </c>
      <c r="I212" s="300"/>
      <c r="J212" s="312"/>
    </row>
    <row r="213" spans="1:10" x14ac:dyDescent="0.25">
      <c r="A213" s="303"/>
      <c r="B213" s="305"/>
      <c r="C213" s="305"/>
      <c r="D213" s="293"/>
      <c r="E213" s="285"/>
      <c r="F213" s="285"/>
      <c r="G213" s="7" t="s">
        <v>153</v>
      </c>
      <c r="H213" s="68" t="e">
        <f>NA()</f>
        <v>#N/A</v>
      </c>
      <c r="I213" s="300"/>
      <c r="J213" s="312"/>
    </row>
    <row r="214" spans="1:10" x14ac:dyDescent="0.25">
      <c r="A214" s="303"/>
      <c r="B214" s="305"/>
      <c r="C214" s="305"/>
      <c r="D214" s="293"/>
      <c r="E214" s="285"/>
      <c r="F214" s="285"/>
      <c r="G214" s="102" t="s">
        <v>40</v>
      </c>
      <c r="H214" s="68">
        <f>H204</f>
        <v>76</v>
      </c>
      <c r="I214" s="300"/>
      <c r="J214" s="312"/>
    </row>
    <row r="215" spans="1:10" x14ac:dyDescent="0.25">
      <c r="A215" s="303"/>
      <c r="B215" s="305"/>
      <c r="C215" s="305"/>
      <c r="D215" s="293"/>
      <c r="E215" s="285"/>
      <c r="F215" s="285"/>
      <c r="G215" s="102" t="s">
        <v>39</v>
      </c>
      <c r="H215" s="68">
        <f>H205</f>
        <v>96</v>
      </c>
      <c r="I215" s="300"/>
      <c r="J215" s="312"/>
    </row>
    <row r="216" spans="1:10" ht="15.75" thickBot="1" x14ac:dyDescent="0.3">
      <c r="A216" s="303"/>
      <c r="B216" s="305"/>
      <c r="C216" s="305"/>
      <c r="D216" s="293"/>
      <c r="E216" s="296"/>
      <c r="F216" s="296"/>
      <c r="G216" s="103" t="s">
        <v>41</v>
      </c>
      <c r="H216" s="68">
        <f>H206</f>
        <v>72.333333333333329</v>
      </c>
      <c r="I216" s="300"/>
      <c r="J216" s="312"/>
    </row>
    <row r="217" spans="1:10" x14ac:dyDescent="0.25">
      <c r="A217" s="303"/>
      <c r="B217" s="305"/>
      <c r="C217" s="305"/>
      <c r="D217" s="293"/>
      <c r="E217" s="295">
        <f>F212+1</f>
        <v>43093</v>
      </c>
      <c r="F217" s="295">
        <v>43094</v>
      </c>
      <c r="G217" s="51" t="s">
        <v>154</v>
      </c>
      <c r="H217" s="67">
        <v>0</v>
      </c>
      <c r="I217" s="300"/>
      <c r="J217" s="312"/>
    </row>
    <row r="218" spans="1:10" x14ac:dyDescent="0.25">
      <c r="A218" s="303"/>
      <c r="B218" s="305"/>
      <c r="C218" s="305"/>
      <c r="D218" s="293"/>
      <c r="E218" s="285"/>
      <c r="F218" s="285"/>
      <c r="G218" s="7" t="s">
        <v>153</v>
      </c>
      <c r="H218" s="68" t="e">
        <f>NA()</f>
        <v>#N/A</v>
      </c>
      <c r="I218" s="300"/>
      <c r="J218" s="312"/>
    </row>
    <row r="219" spans="1:10" x14ac:dyDescent="0.25">
      <c r="A219" s="303"/>
      <c r="B219" s="305"/>
      <c r="C219" s="305"/>
      <c r="D219" s="293"/>
      <c r="E219" s="285"/>
      <c r="F219" s="285"/>
      <c r="G219" s="102" t="s">
        <v>40</v>
      </c>
      <c r="H219" s="68">
        <f>H214+20</f>
        <v>96</v>
      </c>
      <c r="I219" s="300"/>
      <c r="J219" s="312"/>
    </row>
    <row r="220" spans="1:10" x14ac:dyDescent="0.25">
      <c r="A220" s="303"/>
      <c r="B220" s="305"/>
      <c r="C220" s="305"/>
      <c r="D220" s="293"/>
      <c r="E220" s="285"/>
      <c r="F220" s="285"/>
      <c r="G220" s="102" t="s">
        <v>39</v>
      </c>
      <c r="H220" s="68">
        <f>H215+20</f>
        <v>116</v>
      </c>
      <c r="I220" s="300"/>
      <c r="J220" s="312"/>
    </row>
    <row r="221" spans="1:10" ht="15.75" thickBot="1" x14ac:dyDescent="0.3">
      <c r="A221" s="303"/>
      <c r="B221" s="305"/>
      <c r="C221" s="305"/>
      <c r="D221" s="293"/>
      <c r="E221" s="296"/>
      <c r="F221" s="296"/>
      <c r="G221" s="103" t="s">
        <v>41</v>
      </c>
      <c r="H221" s="68">
        <f>H216+15</f>
        <v>87.333333333333329</v>
      </c>
      <c r="I221" s="300"/>
      <c r="J221" s="312"/>
    </row>
    <row r="222" spans="1:10" x14ac:dyDescent="0.25">
      <c r="A222" s="303"/>
      <c r="B222" s="305"/>
      <c r="C222" s="305"/>
      <c r="D222" s="293"/>
      <c r="E222" s="295">
        <f>F217+1</f>
        <v>43095</v>
      </c>
      <c r="F222" s="295">
        <v>43099</v>
      </c>
      <c r="G222" s="51" t="s">
        <v>154</v>
      </c>
      <c r="H222" s="67">
        <v>0</v>
      </c>
      <c r="I222" s="300"/>
      <c r="J222" s="312"/>
    </row>
    <row r="223" spans="1:10" x14ac:dyDescent="0.25">
      <c r="A223" s="303"/>
      <c r="B223" s="305"/>
      <c r="C223" s="305"/>
      <c r="D223" s="293"/>
      <c r="E223" s="285"/>
      <c r="F223" s="285"/>
      <c r="G223" s="7" t="s">
        <v>153</v>
      </c>
      <c r="H223" s="68" t="e">
        <f>NA()</f>
        <v>#N/A</v>
      </c>
      <c r="I223" s="300"/>
      <c r="J223" s="312"/>
    </row>
    <row r="224" spans="1:10" x14ac:dyDescent="0.25">
      <c r="A224" s="303"/>
      <c r="B224" s="305"/>
      <c r="C224" s="305"/>
      <c r="D224" s="293"/>
      <c r="E224" s="285"/>
      <c r="F224" s="285"/>
      <c r="G224" s="102" t="s">
        <v>40</v>
      </c>
      <c r="H224" s="68">
        <f>H214</f>
        <v>76</v>
      </c>
      <c r="I224" s="300"/>
      <c r="J224" s="312"/>
    </row>
    <row r="225" spans="1:10" x14ac:dyDescent="0.25">
      <c r="A225" s="303"/>
      <c r="B225" s="305"/>
      <c r="C225" s="305"/>
      <c r="D225" s="293"/>
      <c r="E225" s="285"/>
      <c r="F225" s="285"/>
      <c r="G225" s="102" t="s">
        <v>39</v>
      </c>
      <c r="H225" s="68">
        <f>H215</f>
        <v>96</v>
      </c>
      <c r="I225" s="300"/>
      <c r="J225" s="312"/>
    </row>
    <row r="226" spans="1:10" ht="15.75" thickBot="1" x14ac:dyDescent="0.3">
      <c r="A226" s="303"/>
      <c r="B226" s="305"/>
      <c r="C226" s="305"/>
      <c r="D226" s="293"/>
      <c r="E226" s="296"/>
      <c r="F226" s="296"/>
      <c r="G226" s="103" t="s">
        <v>41</v>
      </c>
      <c r="H226" s="68">
        <f>H216</f>
        <v>72.333333333333329</v>
      </c>
      <c r="I226" s="300"/>
      <c r="J226" s="312"/>
    </row>
    <row r="227" spans="1:10" x14ac:dyDescent="0.25">
      <c r="A227" s="303"/>
      <c r="B227" s="305"/>
      <c r="C227" s="305"/>
      <c r="D227" s="293"/>
      <c r="E227" s="295">
        <f>F222+1</f>
        <v>43100</v>
      </c>
      <c r="F227" s="295">
        <v>43100</v>
      </c>
      <c r="G227" s="51" t="s">
        <v>154</v>
      </c>
      <c r="H227" s="67">
        <v>0</v>
      </c>
      <c r="I227" s="300"/>
      <c r="J227" s="312"/>
    </row>
    <row r="228" spans="1:10" x14ac:dyDescent="0.25">
      <c r="A228" s="303"/>
      <c r="B228" s="305"/>
      <c r="C228" s="305"/>
      <c r="D228" s="293"/>
      <c r="E228" s="285"/>
      <c r="F228" s="285"/>
      <c r="G228" s="7" t="s">
        <v>153</v>
      </c>
      <c r="H228" s="68" t="e">
        <f>NA()</f>
        <v>#N/A</v>
      </c>
      <c r="I228" s="300"/>
      <c r="J228" s="312"/>
    </row>
    <row r="229" spans="1:10" x14ac:dyDescent="0.25">
      <c r="A229" s="303"/>
      <c r="B229" s="305"/>
      <c r="C229" s="305"/>
      <c r="D229" s="293"/>
      <c r="E229" s="285"/>
      <c r="F229" s="285"/>
      <c r="G229" s="102" t="s">
        <v>40</v>
      </c>
      <c r="H229" s="68">
        <f>H224+20</f>
        <v>96</v>
      </c>
      <c r="I229" s="300"/>
      <c r="J229" s="312"/>
    </row>
    <row r="230" spans="1:10" x14ac:dyDescent="0.25">
      <c r="A230" s="303"/>
      <c r="B230" s="305"/>
      <c r="C230" s="305"/>
      <c r="D230" s="293"/>
      <c r="E230" s="285"/>
      <c r="F230" s="285"/>
      <c r="G230" s="102" t="s">
        <v>39</v>
      </c>
      <c r="H230" s="68">
        <f>H225+20</f>
        <v>116</v>
      </c>
      <c r="I230" s="300"/>
      <c r="J230" s="312"/>
    </row>
    <row r="231" spans="1:10" ht="15.75" thickBot="1" x14ac:dyDescent="0.3">
      <c r="A231" s="303"/>
      <c r="B231" s="305"/>
      <c r="C231" s="305"/>
      <c r="D231" s="293"/>
      <c r="E231" s="296"/>
      <c r="F231" s="296"/>
      <c r="G231" s="103" t="s">
        <v>41</v>
      </c>
      <c r="H231" s="68">
        <f>H226+15</f>
        <v>87.333333333333329</v>
      </c>
      <c r="I231" s="300"/>
      <c r="J231" s="312"/>
    </row>
    <row r="232" spans="1:10" x14ac:dyDescent="0.25">
      <c r="A232" s="303"/>
      <c r="B232" s="305"/>
      <c r="C232" s="305"/>
      <c r="D232" s="293"/>
      <c r="E232" s="295">
        <f>F227+1</f>
        <v>43101</v>
      </c>
      <c r="F232" s="295">
        <v>43174</v>
      </c>
      <c r="G232" s="51" t="s">
        <v>154</v>
      </c>
      <c r="H232" s="67">
        <v>0</v>
      </c>
      <c r="I232" s="300"/>
      <c r="J232" s="312"/>
    </row>
    <row r="233" spans="1:10" x14ac:dyDescent="0.25">
      <c r="A233" s="303"/>
      <c r="B233" s="305"/>
      <c r="C233" s="305"/>
      <c r="D233" s="293"/>
      <c r="E233" s="285"/>
      <c r="F233" s="285"/>
      <c r="G233" s="7" t="s">
        <v>153</v>
      </c>
      <c r="H233" s="68" t="e">
        <f>NA()</f>
        <v>#N/A</v>
      </c>
      <c r="I233" s="300"/>
      <c r="J233" s="312"/>
    </row>
    <row r="234" spans="1:10" x14ac:dyDescent="0.25">
      <c r="A234" s="303"/>
      <c r="B234" s="305"/>
      <c r="C234" s="305"/>
      <c r="D234" s="293"/>
      <c r="E234" s="285"/>
      <c r="F234" s="285"/>
      <c r="G234" s="102" t="s">
        <v>40</v>
      </c>
      <c r="H234" s="68">
        <f>H224</f>
        <v>76</v>
      </c>
      <c r="I234" s="300"/>
      <c r="J234" s="312"/>
    </row>
    <row r="235" spans="1:10" x14ac:dyDescent="0.25">
      <c r="A235" s="303"/>
      <c r="B235" s="305"/>
      <c r="C235" s="305"/>
      <c r="D235" s="293"/>
      <c r="E235" s="285"/>
      <c r="F235" s="285"/>
      <c r="G235" s="102" t="s">
        <v>39</v>
      </c>
      <c r="H235" s="68">
        <f>H225</f>
        <v>96</v>
      </c>
      <c r="I235" s="300"/>
      <c r="J235" s="312"/>
    </row>
    <row r="236" spans="1:10" ht="15.75" thickBot="1" x14ac:dyDescent="0.3">
      <c r="A236" s="303"/>
      <c r="B236" s="305"/>
      <c r="C236" s="305"/>
      <c r="D236" s="293"/>
      <c r="E236" s="296"/>
      <c r="F236" s="296"/>
      <c r="G236" s="103" t="s">
        <v>41</v>
      </c>
      <c r="H236" s="68">
        <f>H226</f>
        <v>72.333333333333329</v>
      </c>
      <c r="I236" s="300"/>
      <c r="J236" s="312"/>
    </row>
    <row r="237" spans="1:10" x14ac:dyDescent="0.25">
      <c r="A237" s="303"/>
      <c r="B237" s="305"/>
      <c r="C237" s="305"/>
      <c r="D237" s="307"/>
      <c r="E237" s="295">
        <f>F232+1</f>
        <v>43175</v>
      </c>
      <c r="F237" s="295">
        <v>43220</v>
      </c>
      <c r="G237" s="51" t="s">
        <v>154</v>
      </c>
      <c r="H237" s="67">
        <v>0</v>
      </c>
      <c r="I237" s="300"/>
      <c r="J237" s="312"/>
    </row>
    <row r="238" spans="1:10" x14ac:dyDescent="0.25">
      <c r="A238" s="303"/>
      <c r="B238" s="305"/>
      <c r="C238" s="305"/>
      <c r="D238" s="307"/>
      <c r="E238" s="285"/>
      <c r="F238" s="285"/>
      <c r="G238" s="7" t="s">
        <v>153</v>
      </c>
      <c r="H238" s="68" t="e">
        <f>NA()</f>
        <v>#N/A</v>
      </c>
      <c r="I238" s="300"/>
      <c r="J238" s="312"/>
    </row>
    <row r="239" spans="1:10" x14ac:dyDescent="0.25">
      <c r="A239" s="303"/>
      <c r="B239" s="305"/>
      <c r="C239" s="305"/>
      <c r="D239" s="307"/>
      <c r="E239" s="285"/>
      <c r="F239" s="285"/>
      <c r="G239" s="102" t="s">
        <v>40</v>
      </c>
      <c r="H239" s="68">
        <f>H209</f>
        <v>66</v>
      </c>
      <c r="I239" s="300"/>
      <c r="J239" s="312"/>
    </row>
    <row r="240" spans="1:10" x14ac:dyDescent="0.25">
      <c r="A240" s="303"/>
      <c r="B240" s="305"/>
      <c r="C240" s="305"/>
      <c r="D240" s="307"/>
      <c r="E240" s="285"/>
      <c r="F240" s="285"/>
      <c r="G240" s="102" t="s">
        <v>39</v>
      </c>
      <c r="H240" s="68">
        <f>H210</f>
        <v>86</v>
      </c>
      <c r="I240" s="300"/>
      <c r="J240" s="312"/>
    </row>
    <row r="241" spans="1:10" ht="15.75" thickBot="1" x14ac:dyDescent="0.3">
      <c r="A241" s="303"/>
      <c r="B241" s="305"/>
      <c r="C241" s="305"/>
      <c r="D241" s="377"/>
      <c r="E241" s="285"/>
      <c r="F241" s="285"/>
      <c r="G241" s="203" t="s">
        <v>41</v>
      </c>
      <c r="H241" s="68">
        <f>188/3</f>
        <v>62.666666666666664</v>
      </c>
      <c r="I241" s="300"/>
      <c r="J241" s="312"/>
    </row>
    <row r="242" spans="1:10" ht="30.75" thickBot="1" x14ac:dyDescent="0.3">
      <c r="A242" s="207" t="s">
        <v>177</v>
      </c>
      <c r="B242" s="208" t="e">
        <f>NA()</f>
        <v>#N/A</v>
      </c>
      <c r="C242" s="192"/>
      <c r="D242" s="192"/>
      <c r="E242" s="193"/>
      <c r="F242" s="193"/>
      <c r="G242" s="194"/>
      <c r="H242" s="195"/>
      <c r="I242" s="209"/>
      <c r="J242" s="210"/>
    </row>
    <row r="243" spans="1:10" ht="15" customHeight="1" x14ac:dyDescent="0.25">
      <c r="A243" s="333" t="s">
        <v>30</v>
      </c>
      <c r="B243" s="336" t="s">
        <v>37</v>
      </c>
      <c r="C243" s="336" t="s">
        <v>191</v>
      </c>
      <c r="D243" s="304" t="s">
        <v>43</v>
      </c>
      <c r="E243" s="298">
        <v>43040</v>
      </c>
      <c r="F243" s="298">
        <v>43090</v>
      </c>
      <c r="G243" s="11" t="s">
        <v>154</v>
      </c>
      <c r="H243" s="67" t="e">
        <f>NA()</f>
        <v>#N/A</v>
      </c>
      <c r="I243" s="304"/>
      <c r="J243" s="347" t="s">
        <v>195</v>
      </c>
    </row>
    <row r="244" spans="1:10" x14ac:dyDescent="0.25">
      <c r="A244" s="334"/>
      <c r="B244" s="337"/>
      <c r="C244" s="337"/>
      <c r="D244" s="305"/>
      <c r="E244" s="285"/>
      <c r="F244" s="285"/>
      <c r="G244" s="7" t="s">
        <v>153</v>
      </c>
      <c r="H244" s="68" t="e">
        <f>NA()</f>
        <v>#N/A</v>
      </c>
      <c r="I244" s="305"/>
      <c r="J244" s="348"/>
    </row>
    <row r="245" spans="1:10" x14ac:dyDescent="0.25">
      <c r="A245" s="334"/>
      <c r="B245" s="337"/>
      <c r="C245" s="337"/>
      <c r="D245" s="305"/>
      <c r="E245" s="285"/>
      <c r="F245" s="285"/>
      <c r="G245" s="57" t="s">
        <v>40</v>
      </c>
      <c r="H245" s="68">
        <v>105</v>
      </c>
      <c r="I245" s="305"/>
      <c r="J245" s="348"/>
    </row>
    <row r="246" spans="1:10" x14ac:dyDescent="0.25">
      <c r="A246" s="334"/>
      <c r="B246" s="337"/>
      <c r="C246" s="337"/>
      <c r="D246" s="305"/>
      <c r="E246" s="285"/>
      <c r="F246" s="285"/>
      <c r="G246" s="57" t="s">
        <v>39</v>
      </c>
      <c r="H246" s="68">
        <f>H245+60</f>
        <v>165</v>
      </c>
      <c r="I246" s="305"/>
      <c r="J246" s="348"/>
    </row>
    <row r="247" spans="1:10" ht="15.75" thickBot="1" x14ac:dyDescent="0.3">
      <c r="A247" s="334"/>
      <c r="B247" s="337"/>
      <c r="C247" s="337"/>
      <c r="D247" s="305"/>
      <c r="E247" s="370"/>
      <c r="F247" s="370"/>
      <c r="G247" s="59" t="s">
        <v>41</v>
      </c>
      <c r="H247" s="69">
        <f>H245*0.95</f>
        <v>99.75</v>
      </c>
      <c r="I247" s="305"/>
      <c r="J247" s="348"/>
    </row>
    <row r="248" spans="1:10" x14ac:dyDescent="0.25">
      <c r="A248" s="334"/>
      <c r="B248" s="337"/>
      <c r="C248" s="337"/>
      <c r="D248" s="305"/>
      <c r="E248" s="295">
        <f>F243+1</f>
        <v>43091</v>
      </c>
      <c r="F248" s="295">
        <v>43103</v>
      </c>
      <c r="G248" s="51" t="s">
        <v>154</v>
      </c>
      <c r="H248" s="67" t="e">
        <f>NA()</f>
        <v>#N/A</v>
      </c>
      <c r="I248" s="305"/>
      <c r="J248" s="348"/>
    </row>
    <row r="249" spans="1:10" x14ac:dyDescent="0.25">
      <c r="A249" s="334"/>
      <c r="B249" s="337"/>
      <c r="C249" s="337"/>
      <c r="D249" s="305"/>
      <c r="E249" s="285"/>
      <c r="F249" s="285"/>
      <c r="G249" s="7" t="s">
        <v>153</v>
      </c>
      <c r="H249" s="68" t="e">
        <f>NA()</f>
        <v>#N/A</v>
      </c>
      <c r="I249" s="305"/>
      <c r="J249" s="348"/>
    </row>
    <row r="250" spans="1:10" x14ac:dyDescent="0.25">
      <c r="A250" s="334"/>
      <c r="B250" s="337"/>
      <c r="C250" s="337"/>
      <c r="D250" s="305"/>
      <c r="E250" s="285"/>
      <c r="F250" s="285"/>
      <c r="G250" s="115" t="s">
        <v>40</v>
      </c>
      <c r="H250" s="68">
        <v>160</v>
      </c>
      <c r="I250" s="305"/>
      <c r="J250" s="348"/>
    </row>
    <row r="251" spans="1:10" x14ac:dyDescent="0.25">
      <c r="A251" s="334"/>
      <c r="B251" s="337"/>
      <c r="C251" s="337"/>
      <c r="D251" s="305"/>
      <c r="E251" s="285"/>
      <c r="F251" s="285"/>
      <c r="G251" s="115" t="s">
        <v>39</v>
      </c>
      <c r="H251" s="68">
        <f>H250+60</f>
        <v>220</v>
      </c>
      <c r="I251" s="305"/>
      <c r="J251" s="348"/>
    </row>
    <row r="252" spans="1:10" ht="15.75" thickBot="1" x14ac:dyDescent="0.3">
      <c r="A252" s="334"/>
      <c r="B252" s="337"/>
      <c r="C252" s="337"/>
      <c r="D252" s="305"/>
      <c r="E252" s="370"/>
      <c r="F252" s="370"/>
      <c r="G252" s="117" t="s">
        <v>41</v>
      </c>
      <c r="H252" s="69">
        <f t="shared" ref="H252" si="0">H250*0.95</f>
        <v>152</v>
      </c>
      <c r="I252" s="305"/>
      <c r="J252" s="348"/>
    </row>
    <row r="253" spans="1:10" x14ac:dyDescent="0.25">
      <c r="A253" s="334"/>
      <c r="B253" s="337"/>
      <c r="C253" s="337"/>
      <c r="D253" s="305"/>
      <c r="E253" s="295">
        <f>F248+1</f>
        <v>43104</v>
      </c>
      <c r="F253" s="295">
        <v>43131</v>
      </c>
      <c r="G253" s="51" t="s">
        <v>154</v>
      </c>
      <c r="H253" s="67" t="e">
        <f>NA()</f>
        <v>#N/A</v>
      </c>
      <c r="I253" s="305"/>
      <c r="J253" s="348"/>
    </row>
    <row r="254" spans="1:10" x14ac:dyDescent="0.25">
      <c r="A254" s="334"/>
      <c r="B254" s="337"/>
      <c r="C254" s="337"/>
      <c r="D254" s="305"/>
      <c r="E254" s="285"/>
      <c r="F254" s="285"/>
      <c r="G254" s="7" t="s">
        <v>153</v>
      </c>
      <c r="H254" s="68" t="e">
        <f>NA()</f>
        <v>#N/A</v>
      </c>
      <c r="I254" s="305"/>
      <c r="J254" s="348"/>
    </row>
    <row r="255" spans="1:10" x14ac:dyDescent="0.25">
      <c r="A255" s="334"/>
      <c r="B255" s="337"/>
      <c r="C255" s="337"/>
      <c r="D255" s="305"/>
      <c r="E255" s="285"/>
      <c r="F255" s="285"/>
      <c r="G255" s="115" t="s">
        <v>40</v>
      </c>
      <c r="H255" s="68">
        <v>145</v>
      </c>
      <c r="I255" s="305"/>
      <c r="J255" s="348"/>
    </row>
    <row r="256" spans="1:10" x14ac:dyDescent="0.25">
      <c r="A256" s="334"/>
      <c r="B256" s="337"/>
      <c r="C256" s="337"/>
      <c r="D256" s="305"/>
      <c r="E256" s="285"/>
      <c r="F256" s="285"/>
      <c r="G256" s="115" t="s">
        <v>39</v>
      </c>
      <c r="H256" s="68">
        <f>H255+60</f>
        <v>205</v>
      </c>
      <c r="I256" s="305"/>
      <c r="J256" s="348"/>
    </row>
    <row r="257" spans="1:10" ht="15.75" thickBot="1" x14ac:dyDescent="0.3">
      <c r="A257" s="334"/>
      <c r="B257" s="337"/>
      <c r="C257" s="337"/>
      <c r="D257" s="305"/>
      <c r="E257" s="370"/>
      <c r="F257" s="370"/>
      <c r="G257" s="116" t="s">
        <v>41</v>
      </c>
      <c r="H257" s="69">
        <f t="shared" ref="H257" si="1">H255*0.95</f>
        <v>137.75</v>
      </c>
      <c r="I257" s="305"/>
      <c r="J257" s="348"/>
    </row>
    <row r="258" spans="1:10" x14ac:dyDescent="0.25">
      <c r="A258" s="334"/>
      <c r="B258" s="337"/>
      <c r="C258" s="337"/>
      <c r="D258" s="337"/>
      <c r="E258" s="295">
        <f>F253+1</f>
        <v>43132</v>
      </c>
      <c r="F258" s="295">
        <v>43190</v>
      </c>
      <c r="G258" s="51" t="s">
        <v>154</v>
      </c>
      <c r="H258" s="67" t="e">
        <f>NA()</f>
        <v>#N/A</v>
      </c>
      <c r="I258" s="305"/>
      <c r="J258" s="348"/>
    </row>
    <row r="259" spans="1:10" x14ac:dyDescent="0.25">
      <c r="A259" s="334"/>
      <c r="B259" s="337"/>
      <c r="C259" s="337"/>
      <c r="D259" s="337"/>
      <c r="E259" s="285"/>
      <c r="F259" s="285"/>
      <c r="G259" s="7" t="s">
        <v>153</v>
      </c>
      <c r="H259" s="68" t="e">
        <f>NA()</f>
        <v>#N/A</v>
      </c>
      <c r="I259" s="305"/>
      <c r="J259" s="348"/>
    </row>
    <row r="260" spans="1:10" x14ac:dyDescent="0.25">
      <c r="A260" s="334"/>
      <c r="B260" s="337"/>
      <c r="C260" s="337"/>
      <c r="D260" s="337"/>
      <c r="E260" s="285"/>
      <c r="F260" s="285"/>
      <c r="G260" s="57" t="s">
        <v>40</v>
      </c>
      <c r="H260" s="68">
        <v>167</v>
      </c>
      <c r="I260" s="305"/>
      <c r="J260" s="348"/>
    </row>
    <row r="261" spans="1:10" x14ac:dyDescent="0.25">
      <c r="A261" s="334"/>
      <c r="B261" s="337"/>
      <c r="C261" s="337"/>
      <c r="D261" s="337"/>
      <c r="E261" s="285"/>
      <c r="F261" s="285"/>
      <c r="G261" s="57" t="s">
        <v>39</v>
      </c>
      <c r="H261" s="68">
        <f>H260+60</f>
        <v>227</v>
      </c>
      <c r="I261" s="305"/>
      <c r="J261" s="348"/>
    </row>
    <row r="262" spans="1:10" ht="15.75" thickBot="1" x14ac:dyDescent="0.3">
      <c r="A262" s="334"/>
      <c r="B262" s="337"/>
      <c r="C262" s="337"/>
      <c r="D262" s="337"/>
      <c r="E262" s="370"/>
      <c r="F262" s="370"/>
      <c r="G262" s="59" t="s">
        <v>41</v>
      </c>
      <c r="H262" s="69">
        <f t="shared" ref="H262" si="2">H260*0.95</f>
        <v>158.65</v>
      </c>
      <c r="I262" s="305"/>
      <c r="J262" s="348"/>
    </row>
    <row r="263" spans="1:10" x14ac:dyDescent="0.25">
      <c r="A263" s="334"/>
      <c r="B263" s="337"/>
      <c r="C263" s="337"/>
      <c r="D263" s="337"/>
      <c r="E263" s="295">
        <f>F258+1</f>
        <v>43191</v>
      </c>
      <c r="F263" s="295">
        <v>43220</v>
      </c>
      <c r="G263" s="51" t="s">
        <v>154</v>
      </c>
      <c r="H263" s="67" t="e">
        <f>NA()</f>
        <v>#N/A</v>
      </c>
      <c r="I263" s="305"/>
      <c r="J263" s="348"/>
    </row>
    <row r="264" spans="1:10" x14ac:dyDescent="0.25">
      <c r="A264" s="334"/>
      <c r="B264" s="337"/>
      <c r="C264" s="337"/>
      <c r="D264" s="337"/>
      <c r="E264" s="285"/>
      <c r="F264" s="285"/>
      <c r="G264" s="7" t="s">
        <v>153</v>
      </c>
      <c r="H264" s="68" t="e">
        <f>NA()</f>
        <v>#N/A</v>
      </c>
      <c r="I264" s="305"/>
      <c r="J264" s="348"/>
    </row>
    <row r="265" spans="1:10" x14ac:dyDescent="0.25">
      <c r="A265" s="334"/>
      <c r="B265" s="337"/>
      <c r="C265" s="337"/>
      <c r="D265" s="337"/>
      <c r="E265" s="285"/>
      <c r="F265" s="285"/>
      <c r="G265" s="57" t="s">
        <v>40</v>
      </c>
      <c r="H265" s="68">
        <v>135</v>
      </c>
      <c r="I265" s="305"/>
      <c r="J265" s="348"/>
    </row>
    <row r="266" spans="1:10" x14ac:dyDescent="0.25">
      <c r="A266" s="334"/>
      <c r="B266" s="337"/>
      <c r="C266" s="337"/>
      <c r="D266" s="337"/>
      <c r="E266" s="285"/>
      <c r="F266" s="285"/>
      <c r="G266" s="57" t="s">
        <v>39</v>
      </c>
      <c r="H266" s="68">
        <f>H265+60</f>
        <v>195</v>
      </c>
      <c r="I266" s="305"/>
      <c r="J266" s="348"/>
    </row>
    <row r="267" spans="1:10" ht="15.75" thickBot="1" x14ac:dyDescent="0.3">
      <c r="A267" s="334"/>
      <c r="B267" s="337"/>
      <c r="C267" s="337"/>
      <c r="D267" s="395"/>
      <c r="E267" s="370"/>
      <c r="F267" s="370"/>
      <c r="G267" s="58" t="s">
        <v>41</v>
      </c>
      <c r="H267" s="69">
        <f t="shared" ref="H267" si="3">H265*0.95</f>
        <v>128.25</v>
      </c>
      <c r="I267" s="466"/>
      <c r="J267" s="348"/>
    </row>
    <row r="268" spans="1:10" x14ac:dyDescent="0.25">
      <c r="A268" s="334"/>
      <c r="B268" s="337"/>
      <c r="C268" s="337"/>
      <c r="D268" s="304" t="s">
        <v>1</v>
      </c>
      <c r="E268" s="298">
        <v>43040</v>
      </c>
      <c r="F268" s="298">
        <v>43090</v>
      </c>
      <c r="G268" s="11" t="s">
        <v>154</v>
      </c>
      <c r="H268" s="67" t="e">
        <f>NA()</f>
        <v>#N/A</v>
      </c>
      <c r="I268" s="336"/>
      <c r="J268" s="348"/>
    </row>
    <row r="269" spans="1:10" x14ac:dyDescent="0.25">
      <c r="A269" s="334"/>
      <c r="B269" s="337"/>
      <c r="C269" s="337"/>
      <c r="D269" s="305"/>
      <c r="E269" s="285"/>
      <c r="F269" s="285"/>
      <c r="G269" s="7" t="s">
        <v>153</v>
      </c>
      <c r="H269" s="68" t="e">
        <f>NA()</f>
        <v>#N/A</v>
      </c>
      <c r="I269" s="337"/>
      <c r="J269" s="348"/>
    </row>
    <row r="270" spans="1:10" x14ac:dyDescent="0.25">
      <c r="A270" s="334"/>
      <c r="B270" s="337"/>
      <c r="C270" s="337"/>
      <c r="D270" s="305"/>
      <c r="E270" s="285"/>
      <c r="F270" s="285"/>
      <c r="G270" s="57" t="s">
        <v>40</v>
      </c>
      <c r="H270" s="68">
        <v>160</v>
      </c>
      <c r="I270" s="337"/>
      <c r="J270" s="348"/>
    </row>
    <row r="271" spans="1:10" x14ac:dyDescent="0.25">
      <c r="A271" s="334"/>
      <c r="B271" s="337"/>
      <c r="C271" s="337"/>
      <c r="D271" s="305"/>
      <c r="E271" s="285"/>
      <c r="F271" s="285"/>
      <c r="G271" s="57" t="s">
        <v>39</v>
      </c>
      <c r="H271" s="68">
        <f>H270+70</f>
        <v>230</v>
      </c>
      <c r="I271" s="337"/>
      <c r="J271" s="348"/>
    </row>
    <row r="272" spans="1:10" ht="15.75" thickBot="1" x14ac:dyDescent="0.3">
      <c r="A272" s="334"/>
      <c r="B272" s="337"/>
      <c r="C272" s="337"/>
      <c r="D272" s="305"/>
      <c r="E272" s="370"/>
      <c r="F272" s="370"/>
      <c r="G272" s="59" t="s">
        <v>41</v>
      </c>
      <c r="H272" s="69">
        <f t="shared" ref="H272" si="4">H270*0.95</f>
        <v>152</v>
      </c>
      <c r="I272" s="337"/>
      <c r="J272" s="348"/>
    </row>
    <row r="273" spans="1:10" x14ac:dyDescent="0.25">
      <c r="A273" s="334"/>
      <c r="B273" s="337"/>
      <c r="C273" s="337"/>
      <c r="D273" s="305"/>
      <c r="E273" s="295">
        <f>F268+1</f>
        <v>43091</v>
      </c>
      <c r="F273" s="295">
        <v>43103</v>
      </c>
      <c r="G273" s="51" t="s">
        <v>154</v>
      </c>
      <c r="H273" s="67" t="e">
        <f>NA()</f>
        <v>#N/A</v>
      </c>
      <c r="I273" s="337"/>
      <c r="J273" s="348"/>
    </row>
    <row r="274" spans="1:10" x14ac:dyDescent="0.25">
      <c r="A274" s="334"/>
      <c r="B274" s="337"/>
      <c r="C274" s="337"/>
      <c r="D274" s="305"/>
      <c r="E274" s="285"/>
      <c r="F274" s="285"/>
      <c r="G274" s="7" t="s">
        <v>153</v>
      </c>
      <c r="H274" s="68" t="e">
        <f>NA()</f>
        <v>#N/A</v>
      </c>
      <c r="I274" s="337"/>
      <c r="J274" s="348"/>
    </row>
    <row r="275" spans="1:10" x14ac:dyDescent="0.25">
      <c r="A275" s="334"/>
      <c r="B275" s="337"/>
      <c r="C275" s="337"/>
      <c r="D275" s="305"/>
      <c r="E275" s="285"/>
      <c r="F275" s="285"/>
      <c r="G275" s="115" t="s">
        <v>40</v>
      </c>
      <c r="H275" s="68">
        <v>215</v>
      </c>
      <c r="I275" s="337"/>
      <c r="J275" s="348"/>
    </row>
    <row r="276" spans="1:10" x14ac:dyDescent="0.25">
      <c r="A276" s="334"/>
      <c r="B276" s="337"/>
      <c r="C276" s="337"/>
      <c r="D276" s="305"/>
      <c r="E276" s="285"/>
      <c r="F276" s="285"/>
      <c r="G276" s="115" t="s">
        <v>39</v>
      </c>
      <c r="H276" s="68">
        <f>H275+70</f>
        <v>285</v>
      </c>
      <c r="I276" s="337"/>
      <c r="J276" s="348"/>
    </row>
    <row r="277" spans="1:10" ht="15.75" thickBot="1" x14ac:dyDescent="0.3">
      <c r="A277" s="334"/>
      <c r="B277" s="337"/>
      <c r="C277" s="337"/>
      <c r="D277" s="305"/>
      <c r="E277" s="370"/>
      <c r="F277" s="370"/>
      <c r="G277" s="117" t="s">
        <v>41</v>
      </c>
      <c r="H277" s="69">
        <f t="shared" ref="H277:H337" si="5">H275*0.95</f>
        <v>204.25</v>
      </c>
      <c r="I277" s="337"/>
      <c r="J277" s="348"/>
    </row>
    <row r="278" spans="1:10" x14ac:dyDescent="0.25">
      <c r="A278" s="334"/>
      <c r="B278" s="337"/>
      <c r="C278" s="337"/>
      <c r="D278" s="305"/>
      <c r="E278" s="295">
        <f>F273+1</f>
        <v>43104</v>
      </c>
      <c r="F278" s="295">
        <v>43131</v>
      </c>
      <c r="G278" s="51" t="s">
        <v>154</v>
      </c>
      <c r="H278" s="67" t="e">
        <f>NA()</f>
        <v>#N/A</v>
      </c>
      <c r="I278" s="337"/>
      <c r="J278" s="348"/>
    </row>
    <row r="279" spans="1:10" x14ac:dyDescent="0.25">
      <c r="A279" s="334"/>
      <c r="B279" s="337"/>
      <c r="C279" s="337"/>
      <c r="D279" s="305"/>
      <c r="E279" s="285"/>
      <c r="F279" s="285"/>
      <c r="G279" s="7" t="s">
        <v>153</v>
      </c>
      <c r="H279" s="68" t="e">
        <f>NA()</f>
        <v>#N/A</v>
      </c>
      <c r="I279" s="337"/>
      <c r="J279" s="348"/>
    </row>
    <row r="280" spans="1:10" x14ac:dyDescent="0.25">
      <c r="A280" s="334"/>
      <c r="B280" s="337"/>
      <c r="C280" s="337"/>
      <c r="D280" s="305"/>
      <c r="E280" s="285"/>
      <c r="F280" s="285"/>
      <c r="G280" s="115" t="s">
        <v>40</v>
      </c>
      <c r="H280" s="68">
        <v>200</v>
      </c>
      <c r="I280" s="337"/>
      <c r="J280" s="348"/>
    </row>
    <row r="281" spans="1:10" x14ac:dyDescent="0.25">
      <c r="A281" s="334"/>
      <c r="B281" s="337"/>
      <c r="C281" s="337"/>
      <c r="D281" s="305"/>
      <c r="E281" s="285"/>
      <c r="F281" s="285"/>
      <c r="G281" s="115" t="s">
        <v>39</v>
      </c>
      <c r="H281" s="68">
        <f>H280+70</f>
        <v>270</v>
      </c>
      <c r="I281" s="337"/>
      <c r="J281" s="348"/>
    </row>
    <row r="282" spans="1:10" ht="15.75" thickBot="1" x14ac:dyDescent="0.3">
      <c r="A282" s="334"/>
      <c r="B282" s="337"/>
      <c r="C282" s="337"/>
      <c r="D282" s="305"/>
      <c r="E282" s="370"/>
      <c r="F282" s="370"/>
      <c r="G282" s="116" t="s">
        <v>41</v>
      </c>
      <c r="H282" s="69">
        <f t="shared" si="5"/>
        <v>190</v>
      </c>
      <c r="I282" s="337"/>
      <c r="J282" s="348"/>
    </row>
    <row r="283" spans="1:10" x14ac:dyDescent="0.25">
      <c r="A283" s="334"/>
      <c r="B283" s="337"/>
      <c r="C283" s="337"/>
      <c r="D283" s="337"/>
      <c r="E283" s="295">
        <f>F278+1</f>
        <v>43132</v>
      </c>
      <c r="F283" s="295">
        <v>43190</v>
      </c>
      <c r="G283" s="51" t="s">
        <v>154</v>
      </c>
      <c r="H283" s="67" t="e">
        <f>NA()</f>
        <v>#N/A</v>
      </c>
      <c r="I283" s="337"/>
      <c r="J283" s="348"/>
    </row>
    <row r="284" spans="1:10" x14ac:dyDescent="0.25">
      <c r="A284" s="334"/>
      <c r="B284" s="337"/>
      <c r="C284" s="337"/>
      <c r="D284" s="337"/>
      <c r="E284" s="285"/>
      <c r="F284" s="285"/>
      <c r="G284" s="7" t="s">
        <v>153</v>
      </c>
      <c r="H284" s="68" t="e">
        <f>NA()</f>
        <v>#N/A</v>
      </c>
      <c r="I284" s="337"/>
      <c r="J284" s="348"/>
    </row>
    <row r="285" spans="1:10" x14ac:dyDescent="0.25">
      <c r="A285" s="334"/>
      <c r="B285" s="337"/>
      <c r="C285" s="337"/>
      <c r="D285" s="337"/>
      <c r="E285" s="285"/>
      <c r="F285" s="285"/>
      <c r="G285" s="57" t="s">
        <v>40</v>
      </c>
      <c r="H285" s="68">
        <v>222</v>
      </c>
      <c r="I285" s="337"/>
      <c r="J285" s="348"/>
    </row>
    <row r="286" spans="1:10" x14ac:dyDescent="0.25">
      <c r="A286" s="334"/>
      <c r="B286" s="337"/>
      <c r="C286" s="337"/>
      <c r="D286" s="337"/>
      <c r="E286" s="285"/>
      <c r="F286" s="285"/>
      <c r="G286" s="57" t="s">
        <v>39</v>
      </c>
      <c r="H286" s="68">
        <f>H285+70</f>
        <v>292</v>
      </c>
      <c r="I286" s="337"/>
      <c r="J286" s="348"/>
    </row>
    <row r="287" spans="1:10" ht="15.75" thickBot="1" x14ac:dyDescent="0.3">
      <c r="A287" s="334"/>
      <c r="B287" s="337"/>
      <c r="C287" s="337"/>
      <c r="D287" s="337"/>
      <c r="E287" s="370"/>
      <c r="F287" s="370"/>
      <c r="G287" s="59" t="s">
        <v>41</v>
      </c>
      <c r="H287" s="69">
        <f t="shared" si="5"/>
        <v>210.89999999999998</v>
      </c>
      <c r="I287" s="337"/>
      <c r="J287" s="348"/>
    </row>
    <row r="288" spans="1:10" x14ac:dyDescent="0.25">
      <c r="A288" s="334"/>
      <c r="B288" s="337"/>
      <c r="C288" s="337"/>
      <c r="D288" s="337"/>
      <c r="E288" s="295">
        <f>F283+1</f>
        <v>43191</v>
      </c>
      <c r="F288" s="295">
        <v>43220</v>
      </c>
      <c r="G288" s="51" t="s">
        <v>154</v>
      </c>
      <c r="H288" s="67" t="e">
        <f>NA()</f>
        <v>#N/A</v>
      </c>
      <c r="I288" s="337"/>
      <c r="J288" s="348"/>
    </row>
    <row r="289" spans="1:10" x14ac:dyDescent="0.25">
      <c r="A289" s="334"/>
      <c r="B289" s="337"/>
      <c r="C289" s="337"/>
      <c r="D289" s="337"/>
      <c r="E289" s="285"/>
      <c r="F289" s="285"/>
      <c r="G289" s="7" t="s">
        <v>153</v>
      </c>
      <c r="H289" s="68" t="e">
        <f>NA()</f>
        <v>#N/A</v>
      </c>
      <c r="I289" s="337"/>
      <c r="J289" s="348"/>
    </row>
    <row r="290" spans="1:10" x14ac:dyDescent="0.25">
      <c r="A290" s="334"/>
      <c r="B290" s="337"/>
      <c r="C290" s="337"/>
      <c r="D290" s="337"/>
      <c r="E290" s="285"/>
      <c r="F290" s="285"/>
      <c r="G290" s="57" t="s">
        <v>40</v>
      </c>
      <c r="H290" s="68">
        <v>190</v>
      </c>
      <c r="I290" s="337"/>
      <c r="J290" s="348"/>
    </row>
    <row r="291" spans="1:10" x14ac:dyDescent="0.25">
      <c r="A291" s="334"/>
      <c r="B291" s="337"/>
      <c r="C291" s="337"/>
      <c r="D291" s="337"/>
      <c r="E291" s="285"/>
      <c r="F291" s="285"/>
      <c r="G291" s="57" t="s">
        <v>39</v>
      </c>
      <c r="H291" s="68">
        <f>H290+70</f>
        <v>260</v>
      </c>
      <c r="I291" s="337"/>
      <c r="J291" s="348"/>
    </row>
    <row r="292" spans="1:10" ht="15.75" thickBot="1" x14ac:dyDescent="0.3">
      <c r="A292" s="334"/>
      <c r="B292" s="337"/>
      <c r="C292" s="337"/>
      <c r="D292" s="395"/>
      <c r="E292" s="370"/>
      <c r="F292" s="370"/>
      <c r="G292" s="58" t="s">
        <v>41</v>
      </c>
      <c r="H292" s="69">
        <f t="shared" si="5"/>
        <v>180.5</v>
      </c>
      <c r="I292" s="395"/>
      <c r="J292" s="348"/>
    </row>
    <row r="293" spans="1:10" x14ac:dyDescent="0.25">
      <c r="A293" s="334"/>
      <c r="B293" s="337"/>
      <c r="C293" s="337"/>
      <c r="D293" s="336" t="s">
        <v>2</v>
      </c>
      <c r="E293" s="298">
        <v>43040</v>
      </c>
      <c r="F293" s="298">
        <v>43090</v>
      </c>
      <c r="G293" s="11" t="s">
        <v>154</v>
      </c>
      <c r="H293" s="67" t="e">
        <f>NA()</f>
        <v>#N/A</v>
      </c>
      <c r="I293" s="336"/>
      <c r="J293" s="348"/>
    </row>
    <row r="294" spans="1:10" x14ac:dyDescent="0.25">
      <c r="A294" s="334"/>
      <c r="B294" s="337"/>
      <c r="C294" s="337"/>
      <c r="D294" s="337"/>
      <c r="E294" s="285"/>
      <c r="F294" s="285"/>
      <c r="G294" s="7" t="s">
        <v>153</v>
      </c>
      <c r="H294" s="68" t="e">
        <f>NA()</f>
        <v>#N/A</v>
      </c>
      <c r="I294" s="337"/>
      <c r="J294" s="348"/>
    </row>
    <row r="295" spans="1:10" x14ac:dyDescent="0.25">
      <c r="A295" s="334"/>
      <c r="B295" s="337"/>
      <c r="C295" s="337"/>
      <c r="D295" s="337"/>
      <c r="E295" s="285"/>
      <c r="F295" s="285"/>
      <c r="G295" s="70" t="s">
        <v>40</v>
      </c>
      <c r="H295" s="68">
        <v>150</v>
      </c>
      <c r="I295" s="337"/>
      <c r="J295" s="348"/>
    </row>
    <row r="296" spans="1:10" x14ac:dyDescent="0.25">
      <c r="A296" s="334"/>
      <c r="B296" s="337"/>
      <c r="C296" s="337"/>
      <c r="D296" s="337"/>
      <c r="E296" s="285"/>
      <c r="F296" s="285"/>
      <c r="G296" s="70" t="s">
        <v>39</v>
      </c>
      <c r="H296" s="68">
        <f>H295+70</f>
        <v>220</v>
      </c>
      <c r="I296" s="337"/>
      <c r="J296" s="348"/>
    </row>
    <row r="297" spans="1:10" ht="15.75" thickBot="1" x14ac:dyDescent="0.3">
      <c r="A297" s="334"/>
      <c r="B297" s="337"/>
      <c r="C297" s="337"/>
      <c r="D297" s="337"/>
      <c r="E297" s="370"/>
      <c r="F297" s="370"/>
      <c r="G297" s="72" t="s">
        <v>41</v>
      </c>
      <c r="H297" s="69">
        <f t="shared" ref="H297" si="6">H295*0.95</f>
        <v>142.5</v>
      </c>
      <c r="I297" s="337"/>
      <c r="J297" s="348"/>
    </row>
    <row r="298" spans="1:10" x14ac:dyDescent="0.25">
      <c r="A298" s="334"/>
      <c r="B298" s="337"/>
      <c r="C298" s="337"/>
      <c r="D298" s="337"/>
      <c r="E298" s="295">
        <f>F293+1</f>
        <v>43091</v>
      </c>
      <c r="F298" s="295">
        <v>43103</v>
      </c>
      <c r="G298" s="51" t="s">
        <v>154</v>
      </c>
      <c r="H298" s="67" t="e">
        <f>NA()</f>
        <v>#N/A</v>
      </c>
      <c r="I298" s="337"/>
      <c r="J298" s="348"/>
    </row>
    <row r="299" spans="1:10" x14ac:dyDescent="0.25">
      <c r="A299" s="334"/>
      <c r="B299" s="337"/>
      <c r="C299" s="337"/>
      <c r="D299" s="337"/>
      <c r="E299" s="285"/>
      <c r="F299" s="285"/>
      <c r="G299" s="7" t="s">
        <v>153</v>
      </c>
      <c r="H299" s="68" t="e">
        <f>NA()</f>
        <v>#N/A</v>
      </c>
      <c r="I299" s="337"/>
      <c r="J299" s="348"/>
    </row>
    <row r="300" spans="1:10" x14ac:dyDescent="0.25">
      <c r="A300" s="334"/>
      <c r="B300" s="337"/>
      <c r="C300" s="337"/>
      <c r="D300" s="337"/>
      <c r="E300" s="285"/>
      <c r="F300" s="285"/>
      <c r="G300" s="115" t="s">
        <v>40</v>
      </c>
      <c r="H300" s="68">
        <v>205</v>
      </c>
      <c r="I300" s="337"/>
      <c r="J300" s="348"/>
    </row>
    <row r="301" spans="1:10" x14ac:dyDescent="0.25">
      <c r="A301" s="334"/>
      <c r="B301" s="337"/>
      <c r="C301" s="337"/>
      <c r="D301" s="337"/>
      <c r="E301" s="285"/>
      <c r="F301" s="285"/>
      <c r="G301" s="115" t="s">
        <v>39</v>
      </c>
      <c r="H301" s="68">
        <f>H300+70</f>
        <v>275</v>
      </c>
      <c r="I301" s="337"/>
      <c r="J301" s="348"/>
    </row>
    <row r="302" spans="1:10" ht="15.75" thickBot="1" x14ac:dyDescent="0.3">
      <c r="A302" s="334"/>
      <c r="B302" s="337"/>
      <c r="C302" s="337"/>
      <c r="D302" s="337"/>
      <c r="E302" s="370"/>
      <c r="F302" s="370"/>
      <c r="G302" s="117" t="s">
        <v>41</v>
      </c>
      <c r="H302" s="69">
        <f t="shared" si="5"/>
        <v>194.75</v>
      </c>
      <c r="I302" s="337"/>
      <c r="J302" s="348"/>
    </row>
    <row r="303" spans="1:10" x14ac:dyDescent="0.25">
      <c r="A303" s="334"/>
      <c r="B303" s="337"/>
      <c r="C303" s="337"/>
      <c r="D303" s="337"/>
      <c r="E303" s="295">
        <f>F298+1</f>
        <v>43104</v>
      </c>
      <c r="F303" s="295">
        <v>43131</v>
      </c>
      <c r="G303" s="51" t="s">
        <v>154</v>
      </c>
      <c r="H303" s="67" t="e">
        <f>NA()</f>
        <v>#N/A</v>
      </c>
      <c r="I303" s="337"/>
      <c r="J303" s="348"/>
    </row>
    <row r="304" spans="1:10" x14ac:dyDescent="0.25">
      <c r="A304" s="334"/>
      <c r="B304" s="337"/>
      <c r="C304" s="337"/>
      <c r="D304" s="337"/>
      <c r="E304" s="285"/>
      <c r="F304" s="285"/>
      <c r="G304" s="7" t="s">
        <v>153</v>
      </c>
      <c r="H304" s="68" t="e">
        <f>NA()</f>
        <v>#N/A</v>
      </c>
      <c r="I304" s="337"/>
      <c r="J304" s="348"/>
    </row>
    <row r="305" spans="1:10" x14ac:dyDescent="0.25">
      <c r="A305" s="334"/>
      <c r="B305" s="337"/>
      <c r="C305" s="337"/>
      <c r="D305" s="337"/>
      <c r="E305" s="285"/>
      <c r="F305" s="285"/>
      <c r="G305" s="115" t="s">
        <v>40</v>
      </c>
      <c r="H305" s="68">
        <v>190</v>
      </c>
      <c r="I305" s="337"/>
      <c r="J305" s="348"/>
    </row>
    <row r="306" spans="1:10" x14ac:dyDescent="0.25">
      <c r="A306" s="334"/>
      <c r="B306" s="337"/>
      <c r="C306" s="337"/>
      <c r="D306" s="337"/>
      <c r="E306" s="285"/>
      <c r="F306" s="285"/>
      <c r="G306" s="115" t="s">
        <v>39</v>
      </c>
      <c r="H306" s="68">
        <f>H305+70</f>
        <v>260</v>
      </c>
      <c r="I306" s="337"/>
      <c r="J306" s="348"/>
    </row>
    <row r="307" spans="1:10" ht="15.75" thickBot="1" x14ac:dyDescent="0.3">
      <c r="A307" s="334"/>
      <c r="B307" s="337"/>
      <c r="C307" s="337"/>
      <c r="D307" s="337"/>
      <c r="E307" s="370"/>
      <c r="F307" s="370"/>
      <c r="G307" s="116" t="s">
        <v>41</v>
      </c>
      <c r="H307" s="69">
        <f t="shared" si="5"/>
        <v>180.5</v>
      </c>
      <c r="I307" s="337"/>
      <c r="J307" s="348"/>
    </row>
    <row r="308" spans="1:10" x14ac:dyDescent="0.25">
      <c r="A308" s="334"/>
      <c r="B308" s="337"/>
      <c r="C308" s="337"/>
      <c r="D308" s="337"/>
      <c r="E308" s="295">
        <f>F303+1</f>
        <v>43132</v>
      </c>
      <c r="F308" s="295">
        <v>43190</v>
      </c>
      <c r="G308" s="51" t="s">
        <v>154</v>
      </c>
      <c r="H308" s="67" t="e">
        <f>NA()</f>
        <v>#N/A</v>
      </c>
      <c r="I308" s="337"/>
      <c r="J308" s="348"/>
    </row>
    <row r="309" spans="1:10" x14ac:dyDescent="0.25">
      <c r="A309" s="334"/>
      <c r="B309" s="337"/>
      <c r="C309" s="337"/>
      <c r="D309" s="337"/>
      <c r="E309" s="285"/>
      <c r="F309" s="285"/>
      <c r="G309" s="7" t="s">
        <v>153</v>
      </c>
      <c r="H309" s="68" t="e">
        <f>NA()</f>
        <v>#N/A</v>
      </c>
      <c r="I309" s="337"/>
      <c r="J309" s="348"/>
    </row>
    <row r="310" spans="1:10" x14ac:dyDescent="0.25">
      <c r="A310" s="334"/>
      <c r="B310" s="337"/>
      <c r="C310" s="337"/>
      <c r="D310" s="337"/>
      <c r="E310" s="285"/>
      <c r="F310" s="285"/>
      <c r="G310" s="70" t="s">
        <v>40</v>
      </c>
      <c r="H310" s="68">
        <v>212</v>
      </c>
      <c r="I310" s="337"/>
      <c r="J310" s="348"/>
    </row>
    <row r="311" spans="1:10" x14ac:dyDescent="0.25">
      <c r="A311" s="334"/>
      <c r="B311" s="337"/>
      <c r="C311" s="337"/>
      <c r="D311" s="337"/>
      <c r="E311" s="285"/>
      <c r="F311" s="285"/>
      <c r="G311" s="70" t="s">
        <v>39</v>
      </c>
      <c r="H311" s="68">
        <f>H310+70</f>
        <v>282</v>
      </c>
      <c r="I311" s="337"/>
      <c r="J311" s="348"/>
    </row>
    <row r="312" spans="1:10" ht="15.75" thickBot="1" x14ac:dyDescent="0.3">
      <c r="A312" s="334"/>
      <c r="B312" s="337"/>
      <c r="C312" s="337"/>
      <c r="D312" s="337"/>
      <c r="E312" s="370"/>
      <c r="F312" s="370"/>
      <c r="G312" s="72" t="s">
        <v>41</v>
      </c>
      <c r="H312" s="69">
        <f t="shared" si="5"/>
        <v>201.39999999999998</v>
      </c>
      <c r="I312" s="337"/>
      <c r="J312" s="348"/>
    </row>
    <row r="313" spans="1:10" x14ac:dyDescent="0.25">
      <c r="A313" s="334"/>
      <c r="B313" s="337"/>
      <c r="C313" s="337"/>
      <c r="D313" s="337"/>
      <c r="E313" s="295">
        <f>F308+1</f>
        <v>43191</v>
      </c>
      <c r="F313" s="295">
        <v>43220</v>
      </c>
      <c r="G313" s="51" t="s">
        <v>154</v>
      </c>
      <c r="H313" s="67" t="e">
        <f>NA()</f>
        <v>#N/A</v>
      </c>
      <c r="I313" s="337"/>
      <c r="J313" s="348"/>
    </row>
    <row r="314" spans="1:10" x14ac:dyDescent="0.25">
      <c r="A314" s="334"/>
      <c r="B314" s="337"/>
      <c r="C314" s="337"/>
      <c r="D314" s="337"/>
      <c r="E314" s="285"/>
      <c r="F314" s="285"/>
      <c r="G314" s="7" t="s">
        <v>153</v>
      </c>
      <c r="H314" s="68" t="e">
        <f>NA()</f>
        <v>#N/A</v>
      </c>
      <c r="I314" s="337"/>
      <c r="J314" s="348"/>
    </row>
    <row r="315" spans="1:10" x14ac:dyDescent="0.25">
      <c r="A315" s="334"/>
      <c r="B315" s="337"/>
      <c r="C315" s="337"/>
      <c r="D315" s="337"/>
      <c r="E315" s="285"/>
      <c r="F315" s="285"/>
      <c r="G315" s="70" t="s">
        <v>40</v>
      </c>
      <c r="H315" s="68">
        <v>180</v>
      </c>
      <c r="I315" s="337"/>
      <c r="J315" s="348"/>
    </row>
    <row r="316" spans="1:10" x14ac:dyDescent="0.25">
      <c r="A316" s="334"/>
      <c r="B316" s="337"/>
      <c r="C316" s="337"/>
      <c r="D316" s="337"/>
      <c r="E316" s="285"/>
      <c r="F316" s="285"/>
      <c r="G316" s="70" t="s">
        <v>39</v>
      </c>
      <c r="H316" s="68">
        <f>H315+70</f>
        <v>250</v>
      </c>
      <c r="I316" s="337"/>
      <c r="J316" s="348"/>
    </row>
    <row r="317" spans="1:10" ht="15.75" thickBot="1" x14ac:dyDescent="0.3">
      <c r="A317" s="334"/>
      <c r="B317" s="337"/>
      <c r="C317" s="337"/>
      <c r="D317" s="395"/>
      <c r="E317" s="370"/>
      <c r="F317" s="370"/>
      <c r="G317" s="71" t="s">
        <v>41</v>
      </c>
      <c r="H317" s="69">
        <f t="shared" si="5"/>
        <v>171</v>
      </c>
      <c r="I317" s="395"/>
      <c r="J317" s="348"/>
    </row>
    <row r="318" spans="1:10" x14ac:dyDescent="0.25">
      <c r="A318" s="334"/>
      <c r="B318" s="337"/>
      <c r="C318" s="337"/>
      <c r="D318" s="336" t="s">
        <v>354</v>
      </c>
      <c r="E318" s="298">
        <v>43040</v>
      </c>
      <c r="F318" s="298">
        <v>43090</v>
      </c>
      <c r="G318" s="11" t="s">
        <v>154</v>
      </c>
      <c r="H318" s="67" t="e">
        <f>NA()</f>
        <v>#N/A</v>
      </c>
      <c r="I318" s="336"/>
      <c r="J318" s="348"/>
    </row>
    <row r="319" spans="1:10" x14ac:dyDescent="0.25">
      <c r="A319" s="334"/>
      <c r="B319" s="337"/>
      <c r="C319" s="337"/>
      <c r="D319" s="337"/>
      <c r="E319" s="285"/>
      <c r="F319" s="285"/>
      <c r="G319" s="7" t="s">
        <v>153</v>
      </c>
      <c r="H319" s="68" t="e">
        <f>NA()</f>
        <v>#N/A</v>
      </c>
      <c r="I319" s="337"/>
      <c r="J319" s="348"/>
    </row>
    <row r="320" spans="1:10" x14ac:dyDescent="0.25">
      <c r="A320" s="334"/>
      <c r="B320" s="337"/>
      <c r="C320" s="337"/>
      <c r="D320" s="337"/>
      <c r="E320" s="285"/>
      <c r="F320" s="285"/>
      <c r="G320" s="70" t="s">
        <v>40</v>
      </c>
      <c r="H320" s="68">
        <v>155</v>
      </c>
      <c r="I320" s="337"/>
      <c r="J320" s="348"/>
    </row>
    <row r="321" spans="1:10" x14ac:dyDescent="0.25">
      <c r="A321" s="334"/>
      <c r="B321" s="337"/>
      <c r="C321" s="337"/>
      <c r="D321" s="337"/>
      <c r="E321" s="285"/>
      <c r="F321" s="285"/>
      <c r="G321" s="70" t="s">
        <v>39</v>
      </c>
      <c r="H321" s="68">
        <f>H320+70</f>
        <v>225</v>
      </c>
      <c r="I321" s="337"/>
      <c r="J321" s="348"/>
    </row>
    <row r="322" spans="1:10" ht="15.75" thickBot="1" x14ac:dyDescent="0.3">
      <c r="A322" s="334"/>
      <c r="B322" s="337"/>
      <c r="C322" s="337"/>
      <c r="D322" s="337"/>
      <c r="E322" s="370"/>
      <c r="F322" s="370"/>
      <c r="G322" s="72" t="s">
        <v>41</v>
      </c>
      <c r="H322" s="69">
        <f t="shared" si="5"/>
        <v>147.25</v>
      </c>
      <c r="I322" s="337"/>
      <c r="J322" s="348"/>
    </row>
    <row r="323" spans="1:10" x14ac:dyDescent="0.25">
      <c r="A323" s="334"/>
      <c r="B323" s="337"/>
      <c r="C323" s="337"/>
      <c r="D323" s="337"/>
      <c r="E323" s="295">
        <f>F318+1</f>
        <v>43091</v>
      </c>
      <c r="F323" s="295">
        <v>43103</v>
      </c>
      <c r="G323" s="51" t="s">
        <v>154</v>
      </c>
      <c r="H323" s="67" t="e">
        <f>NA()</f>
        <v>#N/A</v>
      </c>
      <c r="I323" s="337"/>
      <c r="J323" s="348"/>
    </row>
    <row r="324" spans="1:10" x14ac:dyDescent="0.25">
      <c r="A324" s="334"/>
      <c r="B324" s="337"/>
      <c r="C324" s="337"/>
      <c r="D324" s="337"/>
      <c r="E324" s="285"/>
      <c r="F324" s="285"/>
      <c r="G324" s="7" t="s">
        <v>153</v>
      </c>
      <c r="H324" s="68" t="e">
        <f>NA()</f>
        <v>#N/A</v>
      </c>
      <c r="I324" s="337"/>
      <c r="J324" s="348"/>
    </row>
    <row r="325" spans="1:10" x14ac:dyDescent="0.25">
      <c r="A325" s="334"/>
      <c r="B325" s="337"/>
      <c r="C325" s="337"/>
      <c r="D325" s="337"/>
      <c r="E325" s="285"/>
      <c r="F325" s="285"/>
      <c r="G325" s="115" t="s">
        <v>40</v>
      </c>
      <c r="H325" s="68">
        <v>210</v>
      </c>
      <c r="I325" s="337"/>
      <c r="J325" s="348"/>
    </row>
    <row r="326" spans="1:10" x14ac:dyDescent="0.25">
      <c r="A326" s="334"/>
      <c r="B326" s="337"/>
      <c r="C326" s="337"/>
      <c r="D326" s="337"/>
      <c r="E326" s="285"/>
      <c r="F326" s="285"/>
      <c r="G326" s="115" t="s">
        <v>39</v>
      </c>
      <c r="H326" s="68">
        <f>H325+70</f>
        <v>280</v>
      </c>
      <c r="I326" s="337"/>
      <c r="J326" s="348"/>
    </row>
    <row r="327" spans="1:10" ht="15.75" thickBot="1" x14ac:dyDescent="0.3">
      <c r="A327" s="334"/>
      <c r="B327" s="337"/>
      <c r="C327" s="337"/>
      <c r="D327" s="337"/>
      <c r="E327" s="370"/>
      <c r="F327" s="370"/>
      <c r="G327" s="117" t="s">
        <v>41</v>
      </c>
      <c r="H327" s="69">
        <f t="shared" si="5"/>
        <v>199.5</v>
      </c>
      <c r="I327" s="337"/>
      <c r="J327" s="348"/>
    </row>
    <row r="328" spans="1:10" x14ac:dyDescent="0.25">
      <c r="A328" s="334"/>
      <c r="B328" s="337"/>
      <c r="C328" s="337"/>
      <c r="D328" s="337"/>
      <c r="E328" s="295">
        <f>F323+1</f>
        <v>43104</v>
      </c>
      <c r="F328" s="295">
        <v>43131</v>
      </c>
      <c r="G328" s="51" t="s">
        <v>154</v>
      </c>
      <c r="H328" s="67" t="e">
        <f>NA()</f>
        <v>#N/A</v>
      </c>
      <c r="I328" s="337"/>
      <c r="J328" s="348"/>
    </row>
    <row r="329" spans="1:10" x14ac:dyDescent="0.25">
      <c r="A329" s="334"/>
      <c r="B329" s="337"/>
      <c r="C329" s="337"/>
      <c r="D329" s="337"/>
      <c r="E329" s="285"/>
      <c r="F329" s="285"/>
      <c r="G329" s="7" t="s">
        <v>153</v>
      </c>
      <c r="H329" s="68" t="e">
        <f>NA()</f>
        <v>#N/A</v>
      </c>
      <c r="I329" s="337"/>
      <c r="J329" s="348"/>
    </row>
    <row r="330" spans="1:10" x14ac:dyDescent="0.25">
      <c r="A330" s="334"/>
      <c r="B330" s="337"/>
      <c r="C330" s="337"/>
      <c r="D330" s="337"/>
      <c r="E330" s="285"/>
      <c r="F330" s="285"/>
      <c r="G330" s="115" t="s">
        <v>40</v>
      </c>
      <c r="H330" s="68">
        <v>195</v>
      </c>
      <c r="I330" s="337"/>
      <c r="J330" s="348"/>
    </row>
    <row r="331" spans="1:10" x14ac:dyDescent="0.25">
      <c r="A331" s="334"/>
      <c r="B331" s="337"/>
      <c r="C331" s="337"/>
      <c r="D331" s="337"/>
      <c r="E331" s="285"/>
      <c r="F331" s="285"/>
      <c r="G331" s="115" t="s">
        <v>39</v>
      </c>
      <c r="H331" s="68">
        <f>H330+70</f>
        <v>265</v>
      </c>
      <c r="I331" s="337"/>
      <c r="J331" s="348"/>
    </row>
    <row r="332" spans="1:10" ht="15.75" thickBot="1" x14ac:dyDescent="0.3">
      <c r="A332" s="334"/>
      <c r="B332" s="337"/>
      <c r="C332" s="337"/>
      <c r="D332" s="337"/>
      <c r="E332" s="370"/>
      <c r="F332" s="370"/>
      <c r="G332" s="116" t="s">
        <v>41</v>
      </c>
      <c r="H332" s="69">
        <f t="shared" si="5"/>
        <v>185.25</v>
      </c>
      <c r="I332" s="337"/>
      <c r="J332" s="348"/>
    </row>
    <row r="333" spans="1:10" x14ac:dyDescent="0.25">
      <c r="A333" s="334"/>
      <c r="B333" s="337"/>
      <c r="C333" s="337"/>
      <c r="D333" s="337"/>
      <c r="E333" s="295">
        <f>F328+1</f>
        <v>43132</v>
      </c>
      <c r="F333" s="295">
        <v>43190</v>
      </c>
      <c r="G333" s="51" t="s">
        <v>154</v>
      </c>
      <c r="H333" s="67" t="e">
        <f>NA()</f>
        <v>#N/A</v>
      </c>
      <c r="I333" s="337"/>
      <c r="J333" s="348"/>
    </row>
    <row r="334" spans="1:10" x14ac:dyDescent="0.25">
      <c r="A334" s="334"/>
      <c r="B334" s="337"/>
      <c r="C334" s="337"/>
      <c r="D334" s="337"/>
      <c r="E334" s="285"/>
      <c r="F334" s="285"/>
      <c r="G334" s="7" t="s">
        <v>153</v>
      </c>
      <c r="H334" s="68" t="e">
        <f>NA()</f>
        <v>#N/A</v>
      </c>
      <c r="I334" s="337"/>
      <c r="J334" s="348"/>
    </row>
    <row r="335" spans="1:10" x14ac:dyDescent="0.25">
      <c r="A335" s="334"/>
      <c r="B335" s="337"/>
      <c r="C335" s="337"/>
      <c r="D335" s="337"/>
      <c r="E335" s="285"/>
      <c r="F335" s="285"/>
      <c r="G335" s="70" t="s">
        <v>40</v>
      </c>
      <c r="H335" s="68">
        <v>217</v>
      </c>
      <c r="I335" s="337"/>
      <c r="J335" s="348"/>
    </row>
    <row r="336" spans="1:10" x14ac:dyDescent="0.25">
      <c r="A336" s="334"/>
      <c r="B336" s="337"/>
      <c r="C336" s="337"/>
      <c r="D336" s="337"/>
      <c r="E336" s="285"/>
      <c r="F336" s="285"/>
      <c r="G336" s="70" t="s">
        <v>39</v>
      </c>
      <c r="H336" s="68">
        <f>H335+70</f>
        <v>287</v>
      </c>
      <c r="I336" s="337"/>
      <c r="J336" s="348"/>
    </row>
    <row r="337" spans="1:10" ht="15.75" thickBot="1" x14ac:dyDescent="0.3">
      <c r="A337" s="334"/>
      <c r="B337" s="337"/>
      <c r="C337" s="337"/>
      <c r="D337" s="337"/>
      <c r="E337" s="370"/>
      <c r="F337" s="370"/>
      <c r="G337" s="72" t="s">
        <v>41</v>
      </c>
      <c r="H337" s="69">
        <f t="shared" si="5"/>
        <v>206.14999999999998</v>
      </c>
      <c r="I337" s="337"/>
      <c r="J337" s="348"/>
    </row>
    <row r="338" spans="1:10" x14ac:dyDescent="0.25">
      <c r="A338" s="334"/>
      <c r="B338" s="337"/>
      <c r="C338" s="337"/>
      <c r="D338" s="337"/>
      <c r="E338" s="295">
        <f>F333+1</f>
        <v>43191</v>
      </c>
      <c r="F338" s="295">
        <v>43220</v>
      </c>
      <c r="G338" s="51" t="s">
        <v>154</v>
      </c>
      <c r="H338" s="67" t="e">
        <f>NA()</f>
        <v>#N/A</v>
      </c>
      <c r="I338" s="337"/>
      <c r="J338" s="348"/>
    </row>
    <row r="339" spans="1:10" x14ac:dyDescent="0.25">
      <c r="A339" s="334"/>
      <c r="B339" s="337"/>
      <c r="C339" s="337"/>
      <c r="D339" s="337"/>
      <c r="E339" s="285"/>
      <c r="F339" s="285"/>
      <c r="G339" s="7" t="s">
        <v>153</v>
      </c>
      <c r="H339" s="68" t="e">
        <f>NA()</f>
        <v>#N/A</v>
      </c>
      <c r="I339" s="337"/>
      <c r="J339" s="348"/>
    </row>
    <row r="340" spans="1:10" x14ac:dyDescent="0.25">
      <c r="A340" s="334"/>
      <c r="B340" s="337"/>
      <c r="C340" s="337"/>
      <c r="D340" s="337"/>
      <c r="E340" s="285"/>
      <c r="F340" s="285"/>
      <c r="G340" s="70" t="s">
        <v>40</v>
      </c>
      <c r="H340" s="68">
        <v>185</v>
      </c>
      <c r="I340" s="337"/>
      <c r="J340" s="348"/>
    </row>
    <row r="341" spans="1:10" x14ac:dyDescent="0.25">
      <c r="A341" s="334"/>
      <c r="B341" s="337"/>
      <c r="C341" s="337"/>
      <c r="D341" s="337"/>
      <c r="E341" s="285"/>
      <c r="F341" s="285"/>
      <c r="G341" s="70" t="s">
        <v>39</v>
      </c>
      <c r="H341" s="68">
        <f>H340+70</f>
        <v>255</v>
      </c>
      <c r="I341" s="337"/>
      <c r="J341" s="348"/>
    </row>
    <row r="342" spans="1:10" ht="15.75" thickBot="1" x14ac:dyDescent="0.3">
      <c r="A342" s="334"/>
      <c r="B342" s="337"/>
      <c r="C342" s="337"/>
      <c r="D342" s="395"/>
      <c r="E342" s="370"/>
      <c r="F342" s="370"/>
      <c r="G342" s="71" t="s">
        <v>41</v>
      </c>
      <c r="H342" s="69">
        <f t="shared" ref="H342" si="7">H340*0.95</f>
        <v>175.75</v>
      </c>
      <c r="I342" s="395"/>
      <c r="J342" s="348"/>
    </row>
    <row r="343" spans="1:10" x14ac:dyDescent="0.25">
      <c r="A343" s="334"/>
      <c r="B343" s="337"/>
      <c r="C343" s="337"/>
      <c r="D343" s="304" t="s">
        <v>3</v>
      </c>
      <c r="E343" s="298">
        <v>43040</v>
      </c>
      <c r="F343" s="298">
        <v>43090</v>
      </c>
      <c r="G343" s="24" t="s">
        <v>154</v>
      </c>
      <c r="H343" s="67" t="e">
        <f>NA()</f>
        <v>#N/A</v>
      </c>
      <c r="I343" s="336"/>
      <c r="J343" s="348"/>
    </row>
    <row r="344" spans="1:10" x14ac:dyDescent="0.25">
      <c r="A344" s="334"/>
      <c r="B344" s="337"/>
      <c r="C344" s="337"/>
      <c r="D344" s="305"/>
      <c r="E344" s="285"/>
      <c r="F344" s="285"/>
      <c r="G344" s="20" t="s">
        <v>153</v>
      </c>
      <c r="H344" s="68" t="e">
        <f>NA()</f>
        <v>#N/A</v>
      </c>
      <c r="I344" s="337"/>
      <c r="J344" s="348"/>
    </row>
    <row r="345" spans="1:10" x14ac:dyDescent="0.25">
      <c r="A345" s="334"/>
      <c r="B345" s="337"/>
      <c r="C345" s="337"/>
      <c r="D345" s="305"/>
      <c r="E345" s="285"/>
      <c r="F345" s="285"/>
      <c r="G345" s="25" t="s">
        <v>40</v>
      </c>
      <c r="H345" s="68">
        <v>185</v>
      </c>
      <c r="I345" s="337"/>
      <c r="J345" s="348"/>
    </row>
    <row r="346" spans="1:10" x14ac:dyDescent="0.25">
      <c r="A346" s="334"/>
      <c r="B346" s="337"/>
      <c r="C346" s="337"/>
      <c r="D346" s="305"/>
      <c r="E346" s="285"/>
      <c r="F346" s="285"/>
      <c r="G346" s="25" t="s">
        <v>39</v>
      </c>
      <c r="H346" s="68">
        <f>H345+70</f>
        <v>255</v>
      </c>
      <c r="I346" s="337"/>
      <c r="J346" s="348"/>
    </row>
    <row r="347" spans="1:10" x14ac:dyDescent="0.25">
      <c r="A347" s="334"/>
      <c r="B347" s="337"/>
      <c r="C347" s="337"/>
      <c r="D347" s="305"/>
      <c r="E347" s="370"/>
      <c r="F347" s="370"/>
      <c r="G347" s="21" t="s">
        <v>41</v>
      </c>
      <c r="H347" s="69" t="e">
        <f>NA()</f>
        <v>#N/A</v>
      </c>
      <c r="I347" s="337"/>
      <c r="J347" s="348"/>
    </row>
    <row r="348" spans="1:10" x14ac:dyDescent="0.25">
      <c r="A348" s="334"/>
      <c r="B348" s="337"/>
      <c r="C348" s="337"/>
      <c r="D348" s="305"/>
      <c r="E348" s="295">
        <f>F343+1</f>
        <v>43091</v>
      </c>
      <c r="F348" s="295">
        <v>43103</v>
      </c>
      <c r="G348" s="51" t="s">
        <v>154</v>
      </c>
      <c r="H348" s="68" t="e">
        <f>NA()</f>
        <v>#N/A</v>
      </c>
      <c r="I348" s="337"/>
      <c r="J348" s="348"/>
    </row>
    <row r="349" spans="1:10" x14ac:dyDescent="0.25">
      <c r="A349" s="334"/>
      <c r="B349" s="337"/>
      <c r="C349" s="337"/>
      <c r="D349" s="305"/>
      <c r="E349" s="285"/>
      <c r="F349" s="285"/>
      <c r="G349" s="7" t="s">
        <v>153</v>
      </c>
      <c r="H349" s="68" t="e">
        <f>NA()</f>
        <v>#N/A</v>
      </c>
      <c r="I349" s="337"/>
      <c r="J349" s="348"/>
    </row>
    <row r="350" spans="1:10" x14ac:dyDescent="0.25">
      <c r="A350" s="334"/>
      <c r="B350" s="337"/>
      <c r="C350" s="337"/>
      <c r="D350" s="305"/>
      <c r="E350" s="285"/>
      <c r="F350" s="285"/>
      <c r="G350" s="115" t="s">
        <v>40</v>
      </c>
      <c r="H350" s="68">
        <v>240</v>
      </c>
      <c r="I350" s="337"/>
      <c r="J350" s="348"/>
    </row>
    <row r="351" spans="1:10" x14ac:dyDescent="0.25">
      <c r="A351" s="334"/>
      <c r="B351" s="337"/>
      <c r="C351" s="337"/>
      <c r="D351" s="305"/>
      <c r="E351" s="285"/>
      <c r="F351" s="285"/>
      <c r="G351" s="115" t="s">
        <v>39</v>
      </c>
      <c r="H351" s="68">
        <f>H350+70</f>
        <v>310</v>
      </c>
      <c r="I351" s="337"/>
      <c r="J351" s="348"/>
    </row>
    <row r="352" spans="1:10" x14ac:dyDescent="0.25">
      <c r="A352" s="334"/>
      <c r="B352" s="337"/>
      <c r="C352" s="337"/>
      <c r="D352" s="305"/>
      <c r="E352" s="370"/>
      <c r="F352" s="370"/>
      <c r="G352" s="117" t="s">
        <v>41</v>
      </c>
      <c r="H352" s="69" t="e">
        <f>NA()</f>
        <v>#N/A</v>
      </c>
      <c r="I352" s="337"/>
      <c r="J352" s="348"/>
    </row>
    <row r="353" spans="1:10" x14ac:dyDescent="0.25">
      <c r="A353" s="334"/>
      <c r="B353" s="337"/>
      <c r="C353" s="337"/>
      <c r="D353" s="305"/>
      <c r="E353" s="295">
        <f>F348+1</f>
        <v>43104</v>
      </c>
      <c r="F353" s="295">
        <v>43131</v>
      </c>
      <c r="G353" s="51" t="s">
        <v>154</v>
      </c>
      <c r="H353" s="68" t="e">
        <f>NA()</f>
        <v>#N/A</v>
      </c>
      <c r="I353" s="337"/>
      <c r="J353" s="348"/>
    </row>
    <row r="354" spans="1:10" x14ac:dyDescent="0.25">
      <c r="A354" s="334"/>
      <c r="B354" s="337"/>
      <c r="C354" s="337"/>
      <c r="D354" s="305"/>
      <c r="E354" s="285"/>
      <c r="F354" s="285"/>
      <c r="G354" s="7" t="s">
        <v>153</v>
      </c>
      <c r="H354" s="68" t="e">
        <f>NA()</f>
        <v>#N/A</v>
      </c>
      <c r="I354" s="337"/>
      <c r="J354" s="348"/>
    </row>
    <row r="355" spans="1:10" x14ac:dyDescent="0.25">
      <c r="A355" s="334"/>
      <c r="B355" s="337"/>
      <c r="C355" s="337"/>
      <c r="D355" s="305"/>
      <c r="E355" s="285"/>
      <c r="F355" s="285"/>
      <c r="G355" s="115" t="s">
        <v>40</v>
      </c>
      <c r="H355" s="68">
        <v>225</v>
      </c>
      <c r="I355" s="337"/>
      <c r="J355" s="348"/>
    </row>
    <row r="356" spans="1:10" x14ac:dyDescent="0.25">
      <c r="A356" s="334"/>
      <c r="B356" s="337"/>
      <c r="C356" s="337"/>
      <c r="D356" s="305"/>
      <c r="E356" s="285"/>
      <c r="F356" s="285"/>
      <c r="G356" s="115" t="s">
        <v>39</v>
      </c>
      <c r="H356" s="68">
        <f>H355+70</f>
        <v>295</v>
      </c>
      <c r="I356" s="337"/>
      <c r="J356" s="348"/>
    </row>
    <row r="357" spans="1:10" ht="15.75" thickBot="1" x14ac:dyDescent="0.3">
      <c r="A357" s="334"/>
      <c r="B357" s="337"/>
      <c r="C357" s="337"/>
      <c r="D357" s="305"/>
      <c r="E357" s="370"/>
      <c r="F357" s="370"/>
      <c r="G357" s="116" t="s">
        <v>41</v>
      </c>
      <c r="H357" s="69" t="e">
        <f>NA()</f>
        <v>#N/A</v>
      </c>
      <c r="I357" s="337"/>
      <c r="J357" s="348"/>
    </row>
    <row r="358" spans="1:10" x14ac:dyDescent="0.25">
      <c r="A358" s="334"/>
      <c r="B358" s="337"/>
      <c r="C358" s="337"/>
      <c r="D358" s="337"/>
      <c r="E358" s="295">
        <f>F353+1</f>
        <v>43132</v>
      </c>
      <c r="F358" s="295">
        <v>43190</v>
      </c>
      <c r="G358" s="20" t="s">
        <v>154</v>
      </c>
      <c r="H358" s="68" t="e">
        <f>NA()</f>
        <v>#N/A</v>
      </c>
      <c r="I358" s="337"/>
      <c r="J358" s="348"/>
    </row>
    <row r="359" spans="1:10" x14ac:dyDescent="0.25">
      <c r="A359" s="334"/>
      <c r="B359" s="337"/>
      <c r="C359" s="337"/>
      <c r="D359" s="337"/>
      <c r="E359" s="285"/>
      <c r="F359" s="285"/>
      <c r="G359" s="20" t="s">
        <v>153</v>
      </c>
      <c r="H359" s="68" t="e">
        <f>NA()</f>
        <v>#N/A</v>
      </c>
      <c r="I359" s="337"/>
      <c r="J359" s="348"/>
    </row>
    <row r="360" spans="1:10" x14ac:dyDescent="0.25">
      <c r="A360" s="334"/>
      <c r="B360" s="337"/>
      <c r="C360" s="337"/>
      <c r="D360" s="337"/>
      <c r="E360" s="285"/>
      <c r="F360" s="285"/>
      <c r="G360" s="25" t="s">
        <v>40</v>
      </c>
      <c r="H360" s="68">
        <v>247</v>
      </c>
      <c r="I360" s="337"/>
      <c r="J360" s="348"/>
    </row>
    <row r="361" spans="1:10" x14ac:dyDescent="0.25">
      <c r="A361" s="334"/>
      <c r="B361" s="337"/>
      <c r="C361" s="337"/>
      <c r="D361" s="337"/>
      <c r="E361" s="285"/>
      <c r="F361" s="285"/>
      <c r="G361" s="25" t="s">
        <v>39</v>
      </c>
      <c r="H361" s="68">
        <f>H360+70</f>
        <v>317</v>
      </c>
      <c r="I361" s="337"/>
      <c r="J361" s="348"/>
    </row>
    <row r="362" spans="1:10" x14ac:dyDescent="0.25">
      <c r="A362" s="334"/>
      <c r="B362" s="337"/>
      <c r="C362" s="337"/>
      <c r="D362" s="337"/>
      <c r="E362" s="370"/>
      <c r="F362" s="370"/>
      <c r="G362" s="21" t="s">
        <v>41</v>
      </c>
      <c r="H362" s="69" t="e">
        <f>NA()</f>
        <v>#N/A</v>
      </c>
      <c r="I362" s="337"/>
      <c r="J362" s="348"/>
    </row>
    <row r="363" spans="1:10" x14ac:dyDescent="0.25">
      <c r="A363" s="334"/>
      <c r="B363" s="337"/>
      <c r="C363" s="337"/>
      <c r="D363" s="337"/>
      <c r="E363" s="295">
        <f>F358+1</f>
        <v>43191</v>
      </c>
      <c r="F363" s="295">
        <v>43220</v>
      </c>
      <c r="G363" s="52" t="s">
        <v>154</v>
      </c>
      <c r="H363" s="68" t="e">
        <f>NA()</f>
        <v>#N/A</v>
      </c>
      <c r="I363" s="337"/>
      <c r="J363" s="348"/>
    </row>
    <row r="364" spans="1:10" x14ac:dyDescent="0.25">
      <c r="A364" s="334"/>
      <c r="B364" s="337"/>
      <c r="C364" s="337"/>
      <c r="D364" s="337"/>
      <c r="E364" s="285"/>
      <c r="F364" s="285"/>
      <c r="G364" s="20" t="s">
        <v>153</v>
      </c>
      <c r="H364" s="68" t="e">
        <f>NA()</f>
        <v>#N/A</v>
      </c>
      <c r="I364" s="337"/>
      <c r="J364" s="348"/>
    </row>
    <row r="365" spans="1:10" x14ac:dyDescent="0.25">
      <c r="A365" s="334"/>
      <c r="B365" s="337"/>
      <c r="C365" s="337"/>
      <c r="D365" s="337"/>
      <c r="E365" s="285"/>
      <c r="F365" s="285"/>
      <c r="G365" s="25" t="s">
        <v>40</v>
      </c>
      <c r="H365" s="68">
        <v>215</v>
      </c>
      <c r="I365" s="337"/>
      <c r="J365" s="348"/>
    </row>
    <row r="366" spans="1:10" x14ac:dyDescent="0.25">
      <c r="A366" s="334"/>
      <c r="B366" s="337"/>
      <c r="C366" s="337"/>
      <c r="D366" s="337"/>
      <c r="E366" s="285"/>
      <c r="F366" s="285"/>
      <c r="G366" s="25" t="s">
        <v>39</v>
      </c>
      <c r="H366" s="68">
        <f>H365+70</f>
        <v>285</v>
      </c>
      <c r="I366" s="337"/>
      <c r="J366" s="348"/>
    </row>
    <row r="367" spans="1:10" ht="15.75" thickBot="1" x14ac:dyDescent="0.3">
      <c r="A367" s="334"/>
      <c r="B367" s="337"/>
      <c r="C367" s="337"/>
      <c r="D367" s="395"/>
      <c r="E367" s="370"/>
      <c r="F367" s="370"/>
      <c r="G367" s="53" t="s">
        <v>41</v>
      </c>
      <c r="H367" s="69" t="e">
        <f>NA()</f>
        <v>#N/A</v>
      </c>
      <c r="I367" s="395"/>
      <c r="J367" s="348"/>
    </row>
    <row r="368" spans="1:10" x14ac:dyDescent="0.25">
      <c r="A368" s="334"/>
      <c r="B368" s="337"/>
      <c r="C368" s="337"/>
      <c r="D368" s="304" t="s">
        <v>4</v>
      </c>
      <c r="E368" s="298">
        <v>43040</v>
      </c>
      <c r="F368" s="298">
        <v>43090</v>
      </c>
      <c r="G368" s="24" t="s">
        <v>154</v>
      </c>
      <c r="H368" s="67" t="e">
        <f>NA()</f>
        <v>#N/A</v>
      </c>
      <c r="I368" s="336"/>
      <c r="J368" s="348"/>
    </row>
    <row r="369" spans="1:10" x14ac:dyDescent="0.25">
      <c r="A369" s="334"/>
      <c r="B369" s="337"/>
      <c r="C369" s="337"/>
      <c r="D369" s="305"/>
      <c r="E369" s="285"/>
      <c r="F369" s="285"/>
      <c r="G369" s="20" t="s">
        <v>153</v>
      </c>
      <c r="H369" s="68" t="e">
        <f>NA()</f>
        <v>#N/A</v>
      </c>
      <c r="I369" s="337"/>
      <c r="J369" s="348"/>
    </row>
    <row r="370" spans="1:10" x14ac:dyDescent="0.25">
      <c r="A370" s="334"/>
      <c r="B370" s="337"/>
      <c r="C370" s="337"/>
      <c r="D370" s="305"/>
      <c r="E370" s="285"/>
      <c r="F370" s="285"/>
      <c r="G370" s="25" t="s">
        <v>40</v>
      </c>
      <c r="H370" s="68">
        <v>195</v>
      </c>
      <c r="I370" s="337"/>
      <c r="J370" s="348"/>
    </row>
    <row r="371" spans="1:10" x14ac:dyDescent="0.25">
      <c r="A371" s="334"/>
      <c r="B371" s="337"/>
      <c r="C371" s="337"/>
      <c r="D371" s="305"/>
      <c r="E371" s="285"/>
      <c r="F371" s="285"/>
      <c r="G371" s="25" t="s">
        <v>39</v>
      </c>
      <c r="H371" s="68">
        <f>H370+70</f>
        <v>265</v>
      </c>
      <c r="I371" s="337"/>
      <c r="J371" s="348"/>
    </row>
    <row r="372" spans="1:10" x14ac:dyDescent="0.25">
      <c r="A372" s="334"/>
      <c r="B372" s="337"/>
      <c r="C372" s="337"/>
      <c r="D372" s="305"/>
      <c r="E372" s="370"/>
      <c r="F372" s="370"/>
      <c r="G372" s="21" t="s">
        <v>41</v>
      </c>
      <c r="H372" s="69" t="e">
        <f>NA()</f>
        <v>#N/A</v>
      </c>
      <c r="I372" s="337"/>
      <c r="J372" s="348"/>
    </row>
    <row r="373" spans="1:10" x14ac:dyDescent="0.25">
      <c r="A373" s="334"/>
      <c r="B373" s="337"/>
      <c r="C373" s="337"/>
      <c r="D373" s="305"/>
      <c r="E373" s="295">
        <f>F368+1</f>
        <v>43091</v>
      </c>
      <c r="F373" s="295">
        <v>43103</v>
      </c>
      <c r="G373" s="51" t="s">
        <v>154</v>
      </c>
      <c r="H373" s="68" t="e">
        <f>NA()</f>
        <v>#N/A</v>
      </c>
      <c r="I373" s="337"/>
      <c r="J373" s="348"/>
    </row>
    <row r="374" spans="1:10" x14ac:dyDescent="0.25">
      <c r="A374" s="334"/>
      <c r="B374" s="337"/>
      <c r="C374" s="337"/>
      <c r="D374" s="305"/>
      <c r="E374" s="285"/>
      <c r="F374" s="285"/>
      <c r="G374" s="7" t="s">
        <v>153</v>
      </c>
      <c r="H374" s="68" t="e">
        <f>NA()</f>
        <v>#N/A</v>
      </c>
      <c r="I374" s="337"/>
      <c r="J374" s="348"/>
    </row>
    <row r="375" spans="1:10" x14ac:dyDescent="0.25">
      <c r="A375" s="334"/>
      <c r="B375" s="337"/>
      <c r="C375" s="337"/>
      <c r="D375" s="305"/>
      <c r="E375" s="285"/>
      <c r="F375" s="285"/>
      <c r="G375" s="115" t="s">
        <v>40</v>
      </c>
      <c r="H375" s="68">
        <v>250</v>
      </c>
      <c r="I375" s="337"/>
      <c r="J375" s="348"/>
    </row>
    <row r="376" spans="1:10" x14ac:dyDescent="0.25">
      <c r="A376" s="334"/>
      <c r="B376" s="337"/>
      <c r="C376" s="337"/>
      <c r="D376" s="305"/>
      <c r="E376" s="285"/>
      <c r="F376" s="285"/>
      <c r="G376" s="115" t="s">
        <v>39</v>
      </c>
      <c r="H376" s="68">
        <f>H375+70</f>
        <v>320</v>
      </c>
      <c r="I376" s="337"/>
      <c r="J376" s="348"/>
    </row>
    <row r="377" spans="1:10" x14ac:dyDescent="0.25">
      <c r="A377" s="334"/>
      <c r="B377" s="337"/>
      <c r="C377" s="337"/>
      <c r="D377" s="305"/>
      <c r="E377" s="370"/>
      <c r="F377" s="370"/>
      <c r="G377" s="117" t="s">
        <v>41</v>
      </c>
      <c r="H377" s="69" t="e">
        <f>NA()</f>
        <v>#N/A</v>
      </c>
      <c r="I377" s="337"/>
      <c r="J377" s="348"/>
    </row>
    <row r="378" spans="1:10" x14ac:dyDescent="0.25">
      <c r="A378" s="334"/>
      <c r="B378" s="337"/>
      <c r="C378" s="337"/>
      <c r="D378" s="305"/>
      <c r="E378" s="295">
        <f>F373+1</f>
        <v>43104</v>
      </c>
      <c r="F378" s="295">
        <v>43131</v>
      </c>
      <c r="G378" s="51" t="s">
        <v>154</v>
      </c>
      <c r="H378" s="68" t="e">
        <f>NA()</f>
        <v>#N/A</v>
      </c>
      <c r="I378" s="337"/>
      <c r="J378" s="348"/>
    </row>
    <row r="379" spans="1:10" x14ac:dyDescent="0.25">
      <c r="A379" s="334"/>
      <c r="B379" s="337"/>
      <c r="C379" s="337"/>
      <c r="D379" s="305"/>
      <c r="E379" s="285"/>
      <c r="F379" s="285"/>
      <c r="G379" s="7" t="s">
        <v>153</v>
      </c>
      <c r="H379" s="68" t="e">
        <f>NA()</f>
        <v>#N/A</v>
      </c>
      <c r="I379" s="337"/>
      <c r="J379" s="348"/>
    </row>
    <row r="380" spans="1:10" x14ac:dyDescent="0.25">
      <c r="A380" s="334"/>
      <c r="B380" s="337"/>
      <c r="C380" s="337"/>
      <c r="D380" s="305"/>
      <c r="E380" s="285"/>
      <c r="F380" s="285"/>
      <c r="G380" s="115" t="s">
        <v>40</v>
      </c>
      <c r="H380" s="68">
        <v>235</v>
      </c>
      <c r="I380" s="337"/>
      <c r="J380" s="348"/>
    </row>
    <row r="381" spans="1:10" x14ac:dyDescent="0.25">
      <c r="A381" s="334"/>
      <c r="B381" s="337"/>
      <c r="C381" s="337"/>
      <c r="D381" s="305"/>
      <c r="E381" s="285"/>
      <c r="F381" s="285"/>
      <c r="G381" s="115" t="s">
        <v>39</v>
      </c>
      <c r="H381" s="68">
        <f>H380+70</f>
        <v>305</v>
      </c>
      <c r="I381" s="337"/>
      <c r="J381" s="348"/>
    </row>
    <row r="382" spans="1:10" ht="15.75" thickBot="1" x14ac:dyDescent="0.3">
      <c r="A382" s="334"/>
      <c r="B382" s="337"/>
      <c r="C382" s="337"/>
      <c r="D382" s="305"/>
      <c r="E382" s="370"/>
      <c r="F382" s="370"/>
      <c r="G382" s="116" t="s">
        <v>41</v>
      </c>
      <c r="H382" s="69" t="e">
        <f>NA()</f>
        <v>#N/A</v>
      </c>
      <c r="I382" s="337"/>
      <c r="J382" s="348"/>
    </row>
    <row r="383" spans="1:10" x14ac:dyDescent="0.25">
      <c r="A383" s="334"/>
      <c r="B383" s="337"/>
      <c r="C383" s="337"/>
      <c r="D383" s="337"/>
      <c r="E383" s="295">
        <f>F378+1</f>
        <v>43132</v>
      </c>
      <c r="F383" s="295">
        <v>43190</v>
      </c>
      <c r="G383" s="20" t="s">
        <v>154</v>
      </c>
      <c r="H383" s="68" t="e">
        <f>NA()</f>
        <v>#N/A</v>
      </c>
      <c r="I383" s="337"/>
      <c r="J383" s="348"/>
    </row>
    <row r="384" spans="1:10" x14ac:dyDescent="0.25">
      <c r="A384" s="334"/>
      <c r="B384" s="337"/>
      <c r="C384" s="337"/>
      <c r="D384" s="337"/>
      <c r="E384" s="285"/>
      <c r="F384" s="285"/>
      <c r="G384" s="20" t="s">
        <v>153</v>
      </c>
      <c r="H384" s="68" t="e">
        <f>NA()</f>
        <v>#N/A</v>
      </c>
      <c r="I384" s="337"/>
      <c r="J384" s="348"/>
    </row>
    <row r="385" spans="1:10" x14ac:dyDescent="0.25">
      <c r="A385" s="334"/>
      <c r="B385" s="337"/>
      <c r="C385" s="337"/>
      <c r="D385" s="337"/>
      <c r="E385" s="285"/>
      <c r="F385" s="285"/>
      <c r="G385" s="25" t="s">
        <v>40</v>
      </c>
      <c r="H385" s="68">
        <v>257</v>
      </c>
      <c r="I385" s="337"/>
      <c r="J385" s="348"/>
    </row>
    <row r="386" spans="1:10" x14ac:dyDescent="0.25">
      <c r="A386" s="334"/>
      <c r="B386" s="337"/>
      <c r="C386" s="337"/>
      <c r="D386" s="337"/>
      <c r="E386" s="285"/>
      <c r="F386" s="285"/>
      <c r="G386" s="25" t="s">
        <v>39</v>
      </c>
      <c r="H386" s="68">
        <f>H385+70</f>
        <v>327</v>
      </c>
      <c r="I386" s="337"/>
      <c r="J386" s="348"/>
    </row>
    <row r="387" spans="1:10" x14ac:dyDescent="0.25">
      <c r="A387" s="334"/>
      <c r="B387" s="337"/>
      <c r="C387" s="337"/>
      <c r="D387" s="337"/>
      <c r="E387" s="370"/>
      <c r="F387" s="370"/>
      <c r="G387" s="21" t="s">
        <v>41</v>
      </c>
      <c r="H387" s="69" t="e">
        <f>NA()</f>
        <v>#N/A</v>
      </c>
      <c r="I387" s="337"/>
      <c r="J387" s="348"/>
    </row>
    <row r="388" spans="1:10" x14ac:dyDescent="0.25">
      <c r="A388" s="334"/>
      <c r="B388" s="337"/>
      <c r="C388" s="337"/>
      <c r="D388" s="337"/>
      <c r="E388" s="295">
        <f>F383+1</f>
        <v>43191</v>
      </c>
      <c r="F388" s="295">
        <v>43220</v>
      </c>
      <c r="G388" s="52" t="s">
        <v>154</v>
      </c>
      <c r="H388" s="68" t="e">
        <f>NA()</f>
        <v>#N/A</v>
      </c>
      <c r="I388" s="337"/>
      <c r="J388" s="348"/>
    </row>
    <row r="389" spans="1:10" x14ac:dyDescent="0.25">
      <c r="A389" s="334"/>
      <c r="B389" s="337"/>
      <c r="C389" s="337"/>
      <c r="D389" s="337"/>
      <c r="E389" s="285"/>
      <c r="F389" s="285"/>
      <c r="G389" s="20" t="s">
        <v>153</v>
      </c>
      <c r="H389" s="68" t="e">
        <f>NA()</f>
        <v>#N/A</v>
      </c>
      <c r="I389" s="337"/>
      <c r="J389" s="348"/>
    </row>
    <row r="390" spans="1:10" x14ac:dyDescent="0.25">
      <c r="A390" s="334"/>
      <c r="B390" s="337"/>
      <c r="C390" s="337"/>
      <c r="D390" s="337"/>
      <c r="E390" s="285"/>
      <c r="F390" s="285"/>
      <c r="G390" s="25" t="s">
        <v>40</v>
      </c>
      <c r="H390" s="68">
        <v>225</v>
      </c>
      <c r="I390" s="337"/>
      <c r="J390" s="348"/>
    </row>
    <row r="391" spans="1:10" x14ac:dyDescent="0.25">
      <c r="A391" s="334"/>
      <c r="B391" s="337"/>
      <c r="C391" s="337"/>
      <c r="D391" s="337"/>
      <c r="E391" s="285"/>
      <c r="F391" s="285"/>
      <c r="G391" s="25" t="s">
        <v>39</v>
      </c>
      <c r="H391" s="68">
        <f>H390+70</f>
        <v>295</v>
      </c>
      <c r="I391" s="337"/>
      <c r="J391" s="348"/>
    </row>
    <row r="392" spans="1:10" ht="15.75" thickBot="1" x14ac:dyDescent="0.3">
      <c r="A392" s="334"/>
      <c r="B392" s="337"/>
      <c r="C392" s="337"/>
      <c r="D392" s="395"/>
      <c r="E392" s="370"/>
      <c r="F392" s="370"/>
      <c r="G392" s="53" t="s">
        <v>41</v>
      </c>
      <c r="H392" s="69" t="e">
        <f>NA()</f>
        <v>#N/A</v>
      </c>
      <c r="I392" s="395"/>
      <c r="J392" s="348"/>
    </row>
    <row r="393" spans="1:10" x14ac:dyDescent="0.25">
      <c r="A393" s="334"/>
      <c r="B393" s="337"/>
      <c r="C393" s="337"/>
      <c r="D393" s="305" t="s">
        <v>355</v>
      </c>
      <c r="E393" s="298">
        <v>43040</v>
      </c>
      <c r="F393" s="298">
        <v>43090</v>
      </c>
      <c r="G393" s="24" t="s">
        <v>154</v>
      </c>
      <c r="H393" s="67" t="e">
        <f>NA()</f>
        <v>#N/A</v>
      </c>
      <c r="I393" s="479"/>
      <c r="J393" s="348"/>
    </row>
    <row r="394" spans="1:10" x14ac:dyDescent="0.25">
      <c r="A394" s="334"/>
      <c r="B394" s="337"/>
      <c r="C394" s="337"/>
      <c r="D394" s="305"/>
      <c r="E394" s="285"/>
      <c r="F394" s="285"/>
      <c r="G394" s="20" t="s">
        <v>153</v>
      </c>
      <c r="H394" s="68" t="e">
        <f>NA()</f>
        <v>#N/A</v>
      </c>
      <c r="I394" s="479"/>
      <c r="J394" s="348"/>
    </row>
    <row r="395" spans="1:10" x14ac:dyDescent="0.25">
      <c r="A395" s="334"/>
      <c r="B395" s="337"/>
      <c r="C395" s="337"/>
      <c r="D395" s="305"/>
      <c r="E395" s="285"/>
      <c r="F395" s="285"/>
      <c r="G395" s="25" t="s">
        <v>40</v>
      </c>
      <c r="H395" s="68">
        <v>205</v>
      </c>
      <c r="I395" s="479"/>
      <c r="J395" s="348"/>
    </row>
    <row r="396" spans="1:10" x14ac:dyDescent="0.25">
      <c r="A396" s="334"/>
      <c r="B396" s="337"/>
      <c r="C396" s="337"/>
      <c r="D396" s="305"/>
      <c r="E396" s="285"/>
      <c r="F396" s="285"/>
      <c r="G396" s="25" t="s">
        <v>39</v>
      </c>
      <c r="H396" s="68">
        <f>H395+70</f>
        <v>275</v>
      </c>
      <c r="I396" s="479"/>
      <c r="J396" s="348"/>
    </row>
    <row r="397" spans="1:10" x14ac:dyDescent="0.25">
      <c r="A397" s="334"/>
      <c r="B397" s="337"/>
      <c r="C397" s="337"/>
      <c r="D397" s="305"/>
      <c r="E397" s="370"/>
      <c r="F397" s="370"/>
      <c r="G397" s="21" t="s">
        <v>41</v>
      </c>
      <c r="H397" s="69" t="e">
        <f>NA()</f>
        <v>#N/A</v>
      </c>
      <c r="I397" s="479"/>
      <c r="J397" s="348"/>
    </row>
    <row r="398" spans="1:10" x14ac:dyDescent="0.25">
      <c r="A398" s="334"/>
      <c r="B398" s="337"/>
      <c r="C398" s="337"/>
      <c r="D398" s="305"/>
      <c r="E398" s="295">
        <f>F393+1</f>
        <v>43091</v>
      </c>
      <c r="F398" s="295">
        <v>43103</v>
      </c>
      <c r="G398" s="51" t="s">
        <v>154</v>
      </c>
      <c r="H398" s="68" t="e">
        <f>NA()</f>
        <v>#N/A</v>
      </c>
      <c r="I398" s="479"/>
      <c r="J398" s="348"/>
    </row>
    <row r="399" spans="1:10" x14ac:dyDescent="0.25">
      <c r="A399" s="334"/>
      <c r="B399" s="337"/>
      <c r="C399" s="337"/>
      <c r="D399" s="305"/>
      <c r="E399" s="285"/>
      <c r="F399" s="285"/>
      <c r="G399" s="7" t="s">
        <v>153</v>
      </c>
      <c r="H399" s="68" t="e">
        <f>NA()</f>
        <v>#N/A</v>
      </c>
      <c r="I399" s="479"/>
      <c r="J399" s="348"/>
    </row>
    <row r="400" spans="1:10" x14ac:dyDescent="0.25">
      <c r="A400" s="334"/>
      <c r="B400" s="337"/>
      <c r="C400" s="337"/>
      <c r="D400" s="305"/>
      <c r="E400" s="285"/>
      <c r="F400" s="285"/>
      <c r="G400" s="115" t="s">
        <v>40</v>
      </c>
      <c r="H400" s="68">
        <v>260</v>
      </c>
      <c r="I400" s="479"/>
      <c r="J400" s="348"/>
    </row>
    <row r="401" spans="1:10" x14ac:dyDescent="0.25">
      <c r="A401" s="334"/>
      <c r="B401" s="337"/>
      <c r="C401" s="337"/>
      <c r="D401" s="305"/>
      <c r="E401" s="285"/>
      <c r="F401" s="285"/>
      <c r="G401" s="115" t="s">
        <v>39</v>
      </c>
      <c r="H401" s="68">
        <f>H400+70</f>
        <v>330</v>
      </c>
      <c r="I401" s="479"/>
      <c r="J401" s="348"/>
    </row>
    <row r="402" spans="1:10" x14ac:dyDescent="0.25">
      <c r="A402" s="334"/>
      <c r="B402" s="337"/>
      <c r="C402" s="337"/>
      <c r="D402" s="305"/>
      <c r="E402" s="370"/>
      <c r="F402" s="370"/>
      <c r="G402" s="117" t="s">
        <v>41</v>
      </c>
      <c r="H402" s="69" t="e">
        <f>NA()</f>
        <v>#N/A</v>
      </c>
      <c r="I402" s="479"/>
      <c r="J402" s="348"/>
    </row>
    <row r="403" spans="1:10" x14ac:dyDescent="0.25">
      <c r="A403" s="334"/>
      <c r="B403" s="337"/>
      <c r="C403" s="337"/>
      <c r="D403" s="305"/>
      <c r="E403" s="295">
        <f>F398+1</f>
        <v>43104</v>
      </c>
      <c r="F403" s="295">
        <v>43131</v>
      </c>
      <c r="G403" s="51" t="s">
        <v>154</v>
      </c>
      <c r="H403" s="68" t="e">
        <f>NA()</f>
        <v>#N/A</v>
      </c>
      <c r="I403" s="479"/>
      <c r="J403" s="348"/>
    </row>
    <row r="404" spans="1:10" x14ac:dyDescent="0.25">
      <c r="A404" s="334"/>
      <c r="B404" s="337"/>
      <c r="C404" s="337"/>
      <c r="D404" s="305"/>
      <c r="E404" s="285"/>
      <c r="F404" s="285"/>
      <c r="G404" s="7" t="s">
        <v>153</v>
      </c>
      <c r="H404" s="68" t="e">
        <f>NA()</f>
        <v>#N/A</v>
      </c>
      <c r="I404" s="479"/>
      <c r="J404" s="348"/>
    </row>
    <row r="405" spans="1:10" x14ac:dyDescent="0.25">
      <c r="A405" s="334"/>
      <c r="B405" s="337"/>
      <c r="C405" s="337"/>
      <c r="D405" s="305"/>
      <c r="E405" s="285"/>
      <c r="F405" s="285"/>
      <c r="G405" s="115" t="s">
        <v>40</v>
      </c>
      <c r="H405" s="68">
        <v>245</v>
      </c>
      <c r="I405" s="479"/>
      <c r="J405" s="348"/>
    </row>
    <row r="406" spans="1:10" x14ac:dyDescent="0.25">
      <c r="A406" s="334"/>
      <c r="B406" s="337"/>
      <c r="C406" s="337"/>
      <c r="D406" s="305"/>
      <c r="E406" s="285"/>
      <c r="F406" s="285"/>
      <c r="G406" s="115" t="s">
        <v>39</v>
      </c>
      <c r="H406" s="68">
        <f>H405+70</f>
        <v>315</v>
      </c>
      <c r="I406" s="479"/>
      <c r="J406" s="348"/>
    </row>
    <row r="407" spans="1:10" ht="15.75" thickBot="1" x14ac:dyDescent="0.3">
      <c r="A407" s="334"/>
      <c r="B407" s="337"/>
      <c r="C407" s="337"/>
      <c r="D407" s="305"/>
      <c r="E407" s="370"/>
      <c r="F407" s="370"/>
      <c r="G407" s="116" t="s">
        <v>41</v>
      </c>
      <c r="H407" s="69" t="e">
        <f>NA()</f>
        <v>#N/A</v>
      </c>
      <c r="I407" s="479"/>
      <c r="J407" s="348"/>
    </row>
    <row r="408" spans="1:10" x14ac:dyDescent="0.25">
      <c r="A408" s="334"/>
      <c r="B408" s="337"/>
      <c r="C408" s="337"/>
      <c r="D408" s="337"/>
      <c r="E408" s="295">
        <f>F403+1</f>
        <v>43132</v>
      </c>
      <c r="F408" s="295">
        <v>43190</v>
      </c>
      <c r="G408" s="20" t="s">
        <v>154</v>
      </c>
      <c r="H408" s="68" t="e">
        <f>NA()</f>
        <v>#N/A</v>
      </c>
      <c r="I408" s="479"/>
      <c r="J408" s="348"/>
    </row>
    <row r="409" spans="1:10" x14ac:dyDescent="0.25">
      <c r="A409" s="334"/>
      <c r="B409" s="337"/>
      <c r="C409" s="337"/>
      <c r="D409" s="337"/>
      <c r="E409" s="285"/>
      <c r="F409" s="285"/>
      <c r="G409" s="20" t="s">
        <v>153</v>
      </c>
      <c r="H409" s="68" t="e">
        <f>NA()</f>
        <v>#N/A</v>
      </c>
      <c r="I409" s="479"/>
      <c r="J409" s="348"/>
    </row>
    <row r="410" spans="1:10" x14ac:dyDescent="0.25">
      <c r="A410" s="334"/>
      <c r="B410" s="337"/>
      <c r="C410" s="337"/>
      <c r="D410" s="337"/>
      <c r="E410" s="285"/>
      <c r="F410" s="285"/>
      <c r="G410" s="25" t="s">
        <v>40</v>
      </c>
      <c r="H410" s="68">
        <v>267</v>
      </c>
      <c r="I410" s="479"/>
      <c r="J410" s="348"/>
    </row>
    <row r="411" spans="1:10" x14ac:dyDescent="0.25">
      <c r="A411" s="334"/>
      <c r="B411" s="337"/>
      <c r="C411" s="337"/>
      <c r="D411" s="337"/>
      <c r="E411" s="285"/>
      <c r="F411" s="285"/>
      <c r="G411" s="25" t="s">
        <v>39</v>
      </c>
      <c r="H411" s="68">
        <f>H410+70</f>
        <v>337</v>
      </c>
      <c r="I411" s="479"/>
      <c r="J411" s="348"/>
    </row>
    <row r="412" spans="1:10" x14ac:dyDescent="0.25">
      <c r="A412" s="334"/>
      <c r="B412" s="337"/>
      <c r="C412" s="337"/>
      <c r="D412" s="337"/>
      <c r="E412" s="370"/>
      <c r="F412" s="370"/>
      <c r="G412" s="21" t="s">
        <v>41</v>
      </c>
      <c r="H412" s="69" t="e">
        <f>NA()</f>
        <v>#N/A</v>
      </c>
      <c r="I412" s="479"/>
      <c r="J412" s="348"/>
    </row>
    <row r="413" spans="1:10" x14ac:dyDescent="0.25">
      <c r="A413" s="334"/>
      <c r="B413" s="337"/>
      <c r="C413" s="337"/>
      <c r="D413" s="337"/>
      <c r="E413" s="295">
        <f>F408+1</f>
        <v>43191</v>
      </c>
      <c r="F413" s="295">
        <v>43220</v>
      </c>
      <c r="G413" s="52" t="s">
        <v>154</v>
      </c>
      <c r="H413" s="68" t="e">
        <f>NA()</f>
        <v>#N/A</v>
      </c>
      <c r="I413" s="479"/>
      <c r="J413" s="348"/>
    </row>
    <row r="414" spans="1:10" x14ac:dyDescent="0.25">
      <c r="A414" s="334"/>
      <c r="B414" s="337"/>
      <c r="C414" s="337"/>
      <c r="D414" s="337"/>
      <c r="E414" s="285"/>
      <c r="F414" s="285"/>
      <c r="G414" s="20" t="s">
        <v>153</v>
      </c>
      <c r="H414" s="68" t="e">
        <f>NA()</f>
        <v>#N/A</v>
      </c>
      <c r="I414" s="479"/>
      <c r="J414" s="348"/>
    </row>
    <row r="415" spans="1:10" x14ac:dyDescent="0.25">
      <c r="A415" s="334"/>
      <c r="B415" s="337"/>
      <c r="C415" s="337"/>
      <c r="D415" s="337"/>
      <c r="E415" s="285"/>
      <c r="F415" s="285"/>
      <c r="G415" s="25" t="s">
        <v>40</v>
      </c>
      <c r="H415" s="68">
        <v>235</v>
      </c>
      <c r="I415" s="479"/>
      <c r="J415" s="348"/>
    </row>
    <row r="416" spans="1:10" x14ac:dyDescent="0.25">
      <c r="A416" s="334"/>
      <c r="B416" s="337"/>
      <c r="C416" s="337"/>
      <c r="D416" s="337"/>
      <c r="E416" s="285"/>
      <c r="F416" s="285"/>
      <c r="G416" s="25" t="s">
        <v>39</v>
      </c>
      <c r="H416" s="68">
        <f>H415+70</f>
        <v>305</v>
      </c>
      <c r="I416" s="479"/>
      <c r="J416" s="348"/>
    </row>
    <row r="417" spans="1:10" ht="15.75" thickBot="1" x14ac:dyDescent="0.3">
      <c r="A417" s="334"/>
      <c r="B417" s="337"/>
      <c r="C417" s="337"/>
      <c r="D417" s="436"/>
      <c r="E417" s="370"/>
      <c r="F417" s="370"/>
      <c r="G417" s="53" t="s">
        <v>41</v>
      </c>
      <c r="H417" s="69" t="e">
        <f>NA()</f>
        <v>#N/A</v>
      </c>
      <c r="I417" s="480"/>
      <c r="J417" s="348"/>
    </row>
    <row r="418" spans="1:10" x14ac:dyDescent="0.25">
      <c r="A418" s="333" t="s">
        <v>31</v>
      </c>
      <c r="B418" s="336" t="s">
        <v>37</v>
      </c>
      <c r="C418" s="336" t="s">
        <v>191</v>
      </c>
      <c r="D418" s="304" t="s">
        <v>38</v>
      </c>
      <c r="E418" s="298">
        <v>43040</v>
      </c>
      <c r="F418" s="298">
        <v>43090</v>
      </c>
      <c r="G418" s="11" t="s">
        <v>154</v>
      </c>
      <c r="H418" s="67">
        <f>H420/2</f>
        <v>25</v>
      </c>
      <c r="I418" s="299"/>
      <c r="J418" s="124"/>
    </row>
    <row r="419" spans="1:10" x14ac:dyDescent="0.25">
      <c r="A419" s="334"/>
      <c r="B419" s="337"/>
      <c r="C419" s="337"/>
      <c r="D419" s="305"/>
      <c r="E419" s="285"/>
      <c r="F419" s="285"/>
      <c r="G419" s="7" t="s">
        <v>153</v>
      </c>
      <c r="H419" s="68">
        <f>H420/2</f>
        <v>25</v>
      </c>
      <c r="I419" s="300"/>
      <c r="J419" s="124"/>
    </row>
    <row r="420" spans="1:10" x14ac:dyDescent="0.25">
      <c r="A420" s="334"/>
      <c r="B420" s="337"/>
      <c r="C420" s="337"/>
      <c r="D420" s="305"/>
      <c r="E420" s="285"/>
      <c r="F420" s="285"/>
      <c r="G420" s="126" t="s">
        <v>40</v>
      </c>
      <c r="H420" s="68">
        <v>50</v>
      </c>
      <c r="I420" s="300"/>
      <c r="J420" s="124"/>
    </row>
    <row r="421" spans="1:10" x14ac:dyDescent="0.25">
      <c r="A421" s="334"/>
      <c r="B421" s="337"/>
      <c r="C421" s="337"/>
      <c r="D421" s="305"/>
      <c r="E421" s="285"/>
      <c r="F421" s="285"/>
      <c r="G421" s="126" t="s">
        <v>39</v>
      </c>
      <c r="H421" s="68">
        <v>70</v>
      </c>
      <c r="I421" s="300"/>
      <c r="J421" s="124"/>
    </row>
    <row r="422" spans="1:10" ht="15.75" thickBot="1" x14ac:dyDescent="0.3">
      <c r="A422" s="334"/>
      <c r="B422" s="337"/>
      <c r="C422" s="337"/>
      <c r="D422" s="305"/>
      <c r="E422" s="439"/>
      <c r="F422" s="439"/>
      <c r="G422" s="125" t="s">
        <v>41</v>
      </c>
      <c r="H422" s="69">
        <f>H420*0.95</f>
        <v>47.5</v>
      </c>
      <c r="I422" s="300"/>
      <c r="J422" s="124"/>
    </row>
    <row r="423" spans="1:10" x14ac:dyDescent="0.25">
      <c r="A423" s="334"/>
      <c r="B423" s="337"/>
      <c r="C423" s="337"/>
      <c r="D423" s="305"/>
      <c r="E423" s="451">
        <f>F418+1</f>
        <v>43091</v>
      </c>
      <c r="F423" s="451">
        <v>43092</v>
      </c>
      <c r="G423" s="51" t="s">
        <v>154</v>
      </c>
      <c r="H423" s="67">
        <f t="shared" ref="H423" si="8">H425/2</f>
        <v>39</v>
      </c>
      <c r="I423" s="300"/>
      <c r="J423" s="124"/>
    </row>
    <row r="424" spans="1:10" x14ac:dyDescent="0.25">
      <c r="A424" s="334"/>
      <c r="B424" s="337"/>
      <c r="C424" s="337"/>
      <c r="D424" s="305"/>
      <c r="E424" s="285"/>
      <c r="F424" s="285"/>
      <c r="G424" s="7" t="s">
        <v>153</v>
      </c>
      <c r="H424" s="68">
        <f>H425/2</f>
        <v>39</v>
      </c>
      <c r="I424" s="300"/>
      <c r="J424" s="124"/>
    </row>
    <row r="425" spans="1:10" x14ac:dyDescent="0.25">
      <c r="A425" s="334"/>
      <c r="B425" s="337"/>
      <c r="C425" s="337"/>
      <c r="D425" s="305"/>
      <c r="E425" s="285"/>
      <c r="F425" s="285"/>
      <c r="G425" s="126" t="s">
        <v>40</v>
      </c>
      <c r="H425" s="68">
        <v>78</v>
      </c>
      <c r="I425" s="300"/>
      <c r="J425" s="124"/>
    </row>
    <row r="426" spans="1:10" x14ac:dyDescent="0.25">
      <c r="A426" s="334"/>
      <c r="B426" s="337"/>
      <c r="C426" s="337"/>
      <c r="D426" s="305"/>
      <c r="E426" s="285"/>
      <c r="F426" s="285"/>
      <c r="G426" s="126" t="s">
        <v>39</v>
      </c>
      <c r="H426" s="68">
        <v>98</v>
      </c>
      <c r="I426" s="300"/>
      <c r="J426" s="124"/>
    </row>
    <row r="427" spans="1:10" ht="15.75" thickBot="1" x14ac:dyDescent="0.3">
      <c r="A427" s="334"/>
      <c r="B427" s="337"/>
      <c r="C427" s="337"/>
      <c r="D427" s="305"/>
      <c r="E427" s="439"/>
      <c r="F427" s="439"/>
      <c r="G427" s="125" t="s">
        <v>41</v>
      </c>
      <c r="H427" s="69">
        <f>H425*0.95</f>
        <v>74.099999999999994</v>
      </c>
      <c r="I427" s="300"/>
      <c r="J427" s="124"/>
    </row>
    <row r="428" spans="1:10" x14ac:dyDescent="0.25">
      <c r="A428" s="334"/>
      <c r="B428" s="337"/>
      <c r="C428" s="337"/>
      <c r="D428" s="305"/>
      <c r="E428" s="451">
        <f>F423+1</f>
        <v>43093</v>
      </c>
      <c r="F428" s="451">
        <v>43093</v>
      </c>
      <c r="G428" s="51" t="s">
        <v>154</v>
      </c>
      <c r="H428" s="67">
        <f t="shared" ref="H428" si="9">H430/2</f>
        <v>51.5</v>
      </c>
      <c r="I428" s="300"/>
      <c r="J428" s="124"/>
    </row>
    <row r="429" spans="1:10" x14ac:dyDescent="0.25">
      <c r="A429" s="334"/>
      <c r="B429" s="337"/>
      <c r="C429" s="337"/>
      <c r="D429" s="305"/>
      <c r="E429" s="285"/>
      <c r="F429" s="285"/>
      <c r="G429" s="7" t="s">
        <v>153</v>
      </c>
      <c r="H429" s="68">
        <f>H430/2</f>
        <v>51.5</v>
      </c>
      <c r="I429" s="300"/>
      <c r="J429" s="124"/>
    </row>
    <row r="430" spans="1:10" x14ac:dyDescent="0.25">
      <c r="A430" s="334"/>
      <c r="B430" s="337"/>
      <c r="C430" s="337"/>
      <c r="D430" s="305"/>
      <c r="E430" s="285"/>
      <c r="F430" s="285"/>
      <c r="G430" s="126" t="s">
        <v>40</v>
      </c>
      <c r="H430" s="68">
        <f>H425+25</f>
        <v>103</v>
      </c>
      <c r="I430" s="300"/>
      <c r="J430" s="124"/>
    </row>
    <row r="431" spans="1:10" x14ac:dyDescent="0.25">
      <c r="A431" s="334"/>
      <c r="B431" s="337"/>
      <c r="C431" s="337"/>
      <c r="D431" s="305"/>
      <c r="E431" s="285"/>
      <c r="F431" s="285"/>
      <c r="G431" s="126" t="s">
        <v>39</v>
      </c>
      <c r="H431" s="68">
        <f>H426+25</f>
        <v>123</v>
      </c>
      <c r="I431" s="300"/>
      <c r="J431" s="124"/>
    </row>
    <row r="432" spans="1:10" ht="15.75" thickBot="1" x14ac:dyDescent="0.3">
      <c r="A432" s="334"/>
      <c r="B432" s="337"/>
      <c r="C432" s="337"/>
      <c r="D432" s="305"/>
      <c r="E432" s="439"/>
      <c r="F432" s="439"/>
      <c r="G432" s="125" t="s">
        <v>41</v>
      </c>
      <c r="H432" s="69">
        <f>H430*0.95</f>
        <v>97.85</v>
      </c>
      <c r="I432" s="300"/>
      <c r="J432" s="124"/>
    </row>
    <row r="433" spans="1:10" x14ac:dyDescent="0.25">
      <c r="A433" s="334"/>
      <c r="B433" s="337"/>
      <c r="C433" s="337"/>
      <c r="D433" s="305"/>
      <c r="E433" s="451">
        <f>F428+1</f>
        <v>43094</v>
      </c>
      <c r="F433" s="451">
        <v>43099</v>
      </c>
      <c r="G433" s="51" t="s">
        <v>154</v>
      </c>
      <c r="H433" s="67">
        <f t="shared" ref="H433" si="10">H435/2</f>
        <v>39</v>
      </c>
      <c r="I433" s="300"/>
      <c r="J433" s="124"/>
    </row>
    <row r="434" spans="1:10" x14ac:dyDescent="0.25">
      <c r="A434" s="334"/>
      <c r="B434" s="337"/>
      <c r="C434" s="337"/>
      <c r="D434" s="305"/>
      <c r="E434" s="285"/>
      <c r="F434" s="285"/>
      <c r="G434" s="7" t="s">
        <v>153</v>
      </c>
      <c r="H434" s="68">
        <f>H435/2</f>
        <v>39</v>
      </c>
      <c r="I434" s="300"/>
      <c r="J434" s="124"/>
    </row>
    <row r="435" spans="1:10" x14ac:dyDescent="0.25">
      <c r="A435" s="334"/>
      <c r="B435" s="337"/>
      <c r="C435" s="337"/>
      <c r="D435" s="305"/>
      <c r="E435" s="285"/>
      <c r="F435" s="285"/>
      <c r="G435" s="126" t="s">
        <v>40</v>
      </c>
      <c r="H435" s="68">
        <f>H425</f>
        <v>78</v>
      </c>
      <c r="I435" s="300"/>
      <c r="J435" s="124"/>
    </row>
    <row r="436" spans="1:10" x14ac:dyDescent="0.25">
      <c r="A436" s="334"/>
      <c r="B436" s="337"/>
      <c r="C436" s="337"/>
      <c r="D436" s="305"/>
      <c r="E436" s="285"/>
      <c r="F436" s="285"/>
      <c r="G436" s="126" t="s">
        <v>39</v>
      </c>
      <c r="H436" s="68">
        <f>H426</f>
        <v>98</v>
      </c>
      <c r="I436" s="300"/>
      <c r="J436" s="124"/>
    </row>
    <row r="437" spans="1:10" ht="15.75" thickBot="1" x14ac:dyDescent="0.3">
      <c r="A437" s="334"/>
      <c r="B437" s="337"/>
      <c r="C437" s="337"/>
      <c r="D437" s="305"/>
      <c r="E437" s="439"/>
      <c r="F437" s="439"/>
      <c r="G437" s="125" t="s">
        <v>41</v>
      </c>
      <c r="H437" s="69">
        <f>H435*0.95</f>
        <v>74.099999999999994</v>
      </c>
      <c r="I437" s="300"/>
      <c r="J437" s="124"/>
    </row>
    <row r="438" spans="1:10" x14ac:dyDescent="0.25">
      <c r="A438" s="334"/>
      <c r="B438" s="337"/>
      <c r="C438" s="337"/>
      <c r="D438" s="305"/>
      <c r="E438" s="451">
        <f>F433+1</f>
        <v>43100</v>
      </c>
      <c r="F438" s="451">
        <v>43100</v>
      </c>
      <c r="G438" s="51" t="s">
        <v>154</v>
      </c>
      <c r="H438" s="67">
        <f t="shared" ref="H438" si="11">H440/2</f>
        <v>51.5</v>
      </c>
      <c r="I438" s="300"/>
      <c r="J438" s="124"/>
    </row>
    <row r="439" spans="1:10" x14ac:dyDescent="0.25">
      <c r="A439" s="334"/>
      <c r="B439" s="337"/>
      <c r="C439" s="337"/>
      <c r="D439" s="305"/>
      <c r="E439" s="285"/>
      <c r="F439" s="285"/>
      <c r="G439" s="7" t="s">
        <v>153</v>
      </c>
      <c r="H439" s="68">
        <f>H440/2</f>
        <v>51.5</v>
      </c>
      <c r="I439" s="300"/>
      <c r="J439" s="124"/>
    </row>
    <row r="440" spans="1:10" x14ac:dyDescent="0.25">
      <c r="A440" s="334"/>
      <c r="B440" s="337"/>
      <c r="C440" s="337"/>
      <c r="D440" s="305"/>
      <c r="E440" s="285"/>
      <c r="F440" s="285"/>
      <c r="G440" s="126" t="s">
        <v>40</v>
      </c>
      <c r="H440" s="68">
        <f>H430</f>
        <v>103</v>
      </c>
      <c r="I440" s="300"/>
      <c r="J440" s="124"/>
    </row>
    <row r="441" spans="1:10" x14ac:dyDescent="0.25">
      <c r="A441" s="334"/>
      <c r="B441" s="337"/>
      <c r="C441" s="337"/>
      <c r="D441" s="305"/>
      <c r="E441" s="285"/>
      <c r="F441" s="285"/>
      <c r="G441" s="126" t="s">
        <v>39</v>
      </c>
      <c r="H441" s="68">
        <f>H431</f>
        <v>123</v>
      </c>
      <c r="I441" s="300"/>
      <c r="J441" s="124"/>
    </row>
    <row r="442" spans="1:10" ht="15.75" thickBot="1" x14ac:dyDescent="0.3">
      <c r="A442" s="334"/>
      <c r="B442" s="337"/>
      <c r="C442" s="337"/>
      <c r="D442" s="305"/>
      <c r="E442" s="439"/>
      <c r="F442" s="439"/>
      <c r="G442" s="125" t="s">
        <v>41</v>
      </c>
      <c r="H442" s="69">
        <f>H440*0.95</f>
        <v>97.85</v>
      </c>
      <c r="I442" s="300"/>
      <c r="J442" s="124"/>
    </row>
    <row r="443" spans="1:10" x14ac:dyDescent="0.25">
      <c r="A443" s="334"/>
      <c r="B443" s="337"/>
      <c r="C443" s="337"/>
      <c r="D443" s="305"/>
      <c r="E443" s="451">
        <f>F438+1</f>
        <v>43101</v>
      </c>
      <c r="F443" s="451">
        <v>43102</v>
      </c>
      <c r="G443" s="51" t="s">
        <v>154</v>
      </c>
      <c r="H443" s="67">
        <f t="shared" ref="H443" si="12">H445/2</f>
        <v>39</v>
      </c>
      <c r="I443" s="300"/>
      <c r="J443" s="124"/>
    </row>
    <row r="444" spans="1:10" x14ac:dyDescent="0.25">
      <c r="A444" s="334"/>
      <c r="B444" s="337"/>
      <c r="C444" s="337"/>
      <c r="D444" s="305"/>
      <c r="E444" s="285"/>
      <c r="F444" s="285"/>
      <c r="G444" s="7" t="s">
        <v>153</v>
      </c>
      <c r="H444" s="68">
        <f>H445/2</f>
        <v>39</v>
      </c>
      <c r="I444" s="300"/>
      <c r="J444" s="124"/>
    </row>
    <row r="445" spans="1:10" x14ac:dyDescent="0.25">
      <c r="A445" s="334"/>
      <c r="B445" s="337"/>
      <c r="C445" s="337"/>
      <c r="D445" s="305"/>
      <c r="E445" s="285"/>
      <c r="F445" s="285"/>
      <c r="G445" s="126" t="s">
        <v>40</v>
      </c>
      <c r="H445" s="68">
        <f>H435</f>
        <v>78</v>
      </c>
      <c r="I445" s="300"/>
      <c r="J445" s="124"/>
    </row>
    <row r="446" spans="1:10" x14ac:dyDescent="0.25">
      <c r="A446" s="334"/>
      <c r="B446" s="337"/>
      <c r="C446" s="337"/>
      <c r="D446" s="305"/>
      <c r="E446" s="285"/>
      <c r="F446" s="285"/>
      <c r="G446" s="126" t="s">
        <v>39</v>
      </c>
      <c r="H446" s="68">
        <f>H436</f>
        <v>98</v>
      </c>
      <c r="I446" s="300"/>
      <c r="J446" s="124"/>
    </row>
    <row r="447" spans="1:10" ht="15.75" thickBot="1" x14ac:dyDescent="0.3">
      <c r="A447" s="334"/>
      <c r="B447" s="337"/>
      <c r="C447" s="337"/>
      <c r="D447" s="305"/>
      <c r="E447" s="439"/>
      <c r="F447" s="439"/>
      <c r="G447" s="125" t="s">
        <v>41</v>
      </c>
      <c r="H447" s="69">
        <f>H445*0.95</f>
        <v>74.099999999999994</v>
      </c>
      <c r="I447" s="300"/>
      <c r="J447" s="124"/>
    </row>
    <row r="448" spans="1:10" x14ac:dyDescent="0.25">
      <c r="A448" s="334"/>
      <c r="B448" s="337"/>
      <c r="C448" s="337"/>
      <c r="D448" s="305"/>
      <c r="E448" s="451">
        <f>F443+1</f>
        <v>43103</v>
      </c>
      <c r="F448" s="451">
        <v>43190</v>
      </c>
      <c r="G448" s="51" t="s">
        <v>154</v>
      </c>
      <c r="H448" s="67">
        <v>33</v>
      </c>
      <c r="I448" s="300"/>
      <c r="J448" s="124"/>
    </row>
    <row r="449" spans="1:10" x14ac:dyDescent="0.25">
      <c r="A449" s="334"/>
      <c r="B449" s="337"/>
      <c r="C449" s="337"/>
      <c r="D449" s="305"/>
      <c r="E449" s="285"/>
      <c r="F449" s="285"/>
      <c r="G449" s="7" t="s">
        <v>153</v>
      </c>
      <c r="H449" s="68">
        <v>33</v>
      </c>
      <c r="I449" s="300"/>
      <c r="J449" s="124"/>
    </row>
    <row r="450" spans="1:10" x14ac:dyDescent="0.25">
      <c r="A450" s="334"/>
      <c r="B450" s="337"/>
      <c r="C450" s="337"/>
      <c r="D450" s="305"/>
      <c r="E450" s="285"/>
      <c r="F450" s="285"/>
      <c r="G450" s="126" t="s">
        <v>40</v>
      </c>
      <c r="H450" s="68">
        <v>65</v>
      </c>
      <c r="I450" s="300"/>
      <c r="J450" s="124"/>
    </row>
    <row r="451" spans="1:10" x14ac:dyDescent="0.25">
      <c r="A451" s="334"/>
      <c r="B451" s="337"/>
      <c r="C451" s="337"/>
      <c r="D451" s="305"/>
      <c r="E451" s="285"/>
      <c r="F451" s="285"/>
      <c r="G451" s="126" t="s">
        <v>39</v>
      </c>
      <c r="H451" s="68">
        <v>85</v>
      </c>
      <c r="I451" s="300"/>
      <c r="J451" s="124"/>
    </row>
    <row r="452" spans="1:10" ht="15.75" thickBot="1" x14ac:dyDescent="0.3">
      <c r="A452" s="334"/>
      <c r="B452" s="337"/>
      <c r="C452" s="337"/>
      <c r="D452" s="305"/>
      <c r="E452" s="439"/>
      <c r="F452" s="439"/>
      <c r="G452" s="125" t="s">
        <v>41</v>
      </c>
      <c r="H452" s="69">
        <f>H450*0.95</f>
        <v>61.75</v>
      </c>
      <c r="I452" s="300"/>
      <c r="J452" s="124"/>
    </row>
    <row r="453" spans="1:10" x14ac:dyDescent="0.25">
      <c r="A453" s="334"/>
      <c r="B453" s="337"/>
      <c r="C453" s="337"/>
      <c r="D453" s="305"/>
      <c r="E453" s="451">
        <f>F448+1</f>
        <v>43191</v>
      </c>
      <c r="F453" s="451">
        <v>43220</v>
      </c>
      <c r="G453" s="51" t="s">
        <v>154</v>
      </c>
      <c r="H453" s="67">
        <f t="shared" ref="H453" si="13">H455/2</f>
        <v>30</v>
      </c>
      <c r="I453" s="300"/>
      <c r="J453" s="124"/>
    </row>
    <row r="454" spans="1:10" x14ac:dyDescent="0.25">
      <c r="A454" s="334"/>
      <c r="B454" s="337"/>
      <c r="C454" s="337"/>
      <c r="D454" s="305"/>
      <c r="E454" s="285"/>
      <c r="F454" s="285"/>
      <c r="G454" s="7" t="s">
        <v>153</v>
      </c>
      <c r="H454" s="68">
        <f>H455/2</f>
        <v>30</v>
      </c>
      <c r="I454" s="300"/>
      <c r="J454" s="124"/>
    </row>
    <row r="455" spans="1:10" x14ac:dyDescent="0.25">
      <c r="A455" s="334"/>
      <c r="B455" s="337"/>
      <c r="C455" s="337"/>
      <c r="D455" s="305"/>
      <c r="E455" s="285"/>
      <c r="F455" s="285"/>
      <c r="G455" s="126" t="s">
        <v>40</v>
      </c>
      <c r="H455" s="68">
        <v>60</v>
      </c>
      <c r="I455" s="300"/>
      <c r="J455" s="124"/>
    </row>
    <row r="456" spans="1:10" x14ac:dyDescent="0.25">
      <c r="A456" s="334"/>
      <c r="B456" s="337"/>
      <c r="C456" s="337"/>
      <c r="D456" s="305"/>
      <c r="E456" s="285"/>
      <c r="F456" s="285"/>
      <c r="G456" s="126" t="s">
        <v>39</v>
      </c>
      <c r="H456" s="68">
        <v>80</v>
      </c>
      <c r="I456" s="300"/>
      <c r="J456" s="124"/>
    </row>
    <row r="457" spans="1:10" ht="15.75" thickBot="1" x14ac:dyDescent="0.3">
      <c r="A457" s="334"/>
      <c r="B457" s="337"/>
      <c r="C457" s="337"/>
      <c r="D457" s="305"/>
      <c r="E457" s="297"/>
      <c r="F457" s="297"/>
      <c r="G457" s="127" t="s">
        <v>41</v>
      </c>
      <c r="H457" s="69">
        <f>H455*0.95</f>
        <v>57</v>
      </c>
      <c r="I457" s="300"/>
      <c r="J457" s="124"/>
    </row>
    <row r="458" spans="1:10" ht="15" customHeight="1" x14ac:dyDescent="0.25">
      <c r="A458" s="334"/>
      <c r="B458" s="337"/>
      <c r="C458" s="337"/>
      <c r="D458" s="459" t="s">
        <v>49</v>
      </c>
      <c r="E458" s="298">
        <v>43040</v>
      </c>
      <c r="F458" s="298">
        <v>43090</v>
      </c>
      <c r="G458" s="11" t="s">
        <v>154</v>
      </c>
      <c r="H458" s="67">
        <f>H460/2</f>
        <v>35</v>
      </c>
      <c r="I458" s="300"/>
      <c r="J458" s="124"/>
    </row>
    <row r="459" spans="1:10" x14ac:dyDescent="0.25">
      <c r="A459" s="334"/>
      <c r="B459" s="337"/>
      <c r="C459" s="337"/>
      <c r="D459" s="305"/>
      <c r="E459" s="285"/>
      <c r="F459" s="285"/>
      <c r="G459" s="7" t="s">
        <v>153</v>
      </c>
      <c r="H459" s="68">
        <f>H460/2</f>
        <v>35</v>
      </c>
      <c r="I459" s="300"/>
      <c r="J459" s="124"/>
    </row>
    <row r="460" spans="1:10" x14ac:dyDescent="0.25">
      <c r="A460" s="334"/>
      <c r="B460" s="337"/>
      <c r="C460" s="337"/>
      <c r="D460" s="305"/>
      <c r="E460" s="285"/>
      <c r="F460" s="285"/>
      <c r="G460" s="126" t="s">
        <v>40</v>
      </c>
      <c r="H460" s="68">
        <v>70</v>
      </c>
      <c r="I460" s="300"/>
      <c r="J460" s="124"/>
    </row>
    <row r="461" spans="1:10" x14ac:dyDescent="0.25">
      <c r="A461" s="334"/>
      <c r="B461" s="337"/>
      <c r="C461" s="337"/>
      <c r="D461" s="305"/>
      <c r="E461" s="285"/>
      <c r="F461" s="285"/>
      <c r="G461" s="126" t="s">
        <v>39</v>
      </c>
      <c r="H461" s="68">
        <v>90</v>
      </c>
      <c r="I461" s="300"/>
      <c r="J461" s="124"/>
    </row>
    <row r="462" spans="1:10" ht="15.75" thickBot="1" x14ac:dyDescent="0.3">
      <c r="A462" s="334"/>
      <c r="B462" s="337"/>
      <c r="C462" s="337"/>
      <c r="D462" s="305"/>
      <c r="E462" s="439"/>
      <c r="F462" s="439"/>
      <c r="G462" s="125" t="s">
        <v>41</v>
      </c>
      <c r="H462" s="69">
        <f>H460*0.95</f>
        <v>66.5</v>
      </c>
      <c r="I462" s="300"/>
      <c r="J462" s="124"/>
    </row>
    <row r="463" spans="1:10" x14ac:dyDescent="0.25">
      <c r="A463" s="334"/>
      <c r="B463" s="337"/>
      <c r="C463" s="337"/>
      <c r="D463" s="305"/>
      <c r="E463" s="451">
        <f>F458+1</f>
        <v>43091</v>
      </c>
      <c r="F463" s="451">
        <v>43092</v>
      </c>
      <c r="G463" s="51" t="s">
        <v>154</v>
      </c>
      <c r="H463" s="67">
        <f t="shared" ref="H463" si="14">H465/2</f>
        <v>49</v>
      </c>
      <c r="I463" s="300"/>
      <c r="J463" s="124"/>
    </row>
    <row r="464" spans="1:10" x14ac:dyDescent="0.25">
      <c r="A464" s="334"/>
      <c r="B464" s="337"/>
      <c r="C464" s="337"/>
      <c r="D464" s="305"/>
      <c r="E464" s="285"/>
      <c r="F464" s="285"/>
      <c r="G464" s="7" t="s">
        <v>153</v>
      </c>
      <c r="H464" s="68">
        <f>H465/2</f>
        <v>49</v>
      </c>
      <c r="I464" s="300"/>
      <c r="J464" s="124"/>
    </row>
    <row r="465" spans="1:10" x14ac:dyDescent="0.25">
      <c r="A465" s="334"/>
      <c r="B465" s="337"/>
      <c r="C465" s="337"/>
      <c r="D465" s="305"/>
      <c r="E465" s="285"/>
      <c r="F465" s="285"/>
      <c r="G465" s="126" t="s">
        <v>40</v>
      </c>
      <c r="H465" s="68">
        <v>98</v>
      </c>
      <c r="I465" s="300"/>
      <c r="J465" s="124"/>
    </row>
    <row r="466" spans="1:10" x14ac:dyDescent="0.25">
      <c r="A466" s="334"/>
      <c r="B466" s="337"/>
      <c r="C466" s="337"/>
      <c r="D466" s="305"/>
      <c r="E466" s="285"/>
      <c r="F466" s="285"/>
      <c r="G466" s="126" t="s">
        <v>39</v>
      </c>
      <c r="H466" s="68">
        <v>118</v>
      </c>
      <c r="I466" s="300"/>
      <c r="J466" s="124"/>
    </row>
    <row r="467" spans="1:10" ht="15.75" thickBot="1" x14ac:dyDescent="0.3">
      <c r="A467" s="334"/>
      <c r="B467" s="337"/>
      <c r="C467" s="337"/>
      <c r="D467" s="305"/>
      <c r="E467" s="439"/>
      <c r="F467" s="439"/>
      <c r="G467" s="125" t="s">
        <v>41</v>
      </c>
      <c r="H467" s="69">
        <f>H465*0.95</f>
        <v>93.1</v>
      </c>
      <c r="I467" s="300"/>
      <c r="J467" s="124"/>
    </row>
    <row r="468" spans="1:10" x14ac:dyDescent="0.25">
      <c r="A468" s="334"/>
      <c r="B468" s="337"/>
      <c r="C468" s="337"/>
      <c r="D468" s="305"/>
      <c r="E468" s="451">
        <f>F463+1</f>
        <v>43093</v>
      </c>
      <c r="F468" s="451">
        <v>43093</v>
      </c>
      <c r="G468" s="51" t="s">
        <v>154</v>
      </c>
      <c r="H468" s="67">
        <f t="shared" ref="H468" si="15">H470/2</f>
        <v>61.5</v>
      </c>
      <c r="I468" s="300"/>
      <c r="J468" s="124"/>
    </row>
    <row r="469" spans="1:10" x14ac:dyDescent="0.25">
      <c r="A469" s="334"/>
      <c r="B469" s="337"/>
      <c r="C469" s="337"/>
      <c r="D469" s="305"/>
      <c r="E469" s="285"/>
      <c r="F469" s="285"/>
      <c r="G469" s="7" t="s">
        <v>153</v>
      </c>
      <c r="H469" s="68">
        <f>H470/2</f>
        <v>61.5</v>
      </c>
      <c r="I469" s="300"/>
      <c r="J469" s="124"/>
    </row>
    <row r="470" spans="1:10" x14ac:dyDescent="0.25">
      <c r="A470" s="334"/>
      <c r="B470" s="337"/>
      <c r="C470" s="337"/>
      <c r="D470" s="305"/>
      <c r="E470" s="285"/>
      <c r="F470" s="285"/>
      <c r="G470" s="126" t="s">
        <v>40</v>
      </c>
      <c r="H470" s="68">
        <f>H465+25</f>
        <v>123</v>
      </c>
      <c r="I470" s="300"/>
      <c r="J470" s="124"/>
    </row>
    <row r="471" spans="1:10" x14ac:dyDescent="0.25">
      <c r="A471" s="334"/>
      <c r="B471" s="337"/>
      <c r="C471" s="337"/>
      <c r="D471" s="305"/>
      <c r="E471" s="285"/>
      <c r="F471" s="285"/>
      <c r="G471" s="126" t="s">
        <v>39</v>
      </c>
      <c r="H471" s="68">
        <f>H466+25</f>
        <v>143</v>
      </c>
      <c r="I471" s="300"/>
      <c r="J471" s="124"/>
    </row>
    <row r="472" spans="1:10" ht="15.75" thickBot="1" x14ac:dyDescent="0.3">
      <c r="A472" s="334"/>
      <c r="B472" s="337"/>
      <c r="C472" s="337"/>
      <c r="D472" s="305"/>
      <c r="E472" s="439"/>
      <c r="F472" s="439"/>
      <c r="G472" s="125" t="s">
        <v>41</v>
      </c>
      <c r="H472" s="69">
        <f>H470*0.95</f>
        <v>116.85</v>
      </c>
      <c r="I472" s="300"/>
      <c r="J472" s="124"/>
    </row>
    <row r="473" spans="1:10" x14ac:dyDescent="0.25">
      <c r="A473" s="334"/>
      <c r="B473" s="337"/>
      <c r="C473" s="337"/>
      <c r="D473" s="305"/>
      <c r="E473" s="451">
        <f>F468+1</f>
        <v>43094</v>
      </c>
      <c r="F473" s="451">
        <v>43099</v>
      </c>
      <c r="G473" s="51" t="s">
        <v>154</v>
      </c>
      <c r="H473" s="67">
        <f t="shared" ref="H473" si="16">H475/2</f>
        <v>49</v>
      </c>
      <c r="I473" s="300"/>
      <c r="J473" s="124"/>
    </row>
    <row r="474" spans="1:10" x14ac:dyDescent="0.25">
      <c r="A474" s="334"/>
      <c r="B474" s="337"/>
      <c r="C474" s="337"/>
      <c r="D474" s="305"/>
      <c r="E474" s="285"/>
      <c r="F474" s="285"/>
      <c r="G474" s="7" t="s">
        <v>153</v>
      </c>
      <c r="H474" s="68">
        <f>H475/2</f>
        <v>49</v>
      </c>
      <c r="I474" s="300"/>
      <c r="J474" s="124"/>
    </row>
    <row r="475" spans="1:10" x14ac:dyDescent="0.25">
      <c r="A475" s="334"/>
      <c r="B475" s="337"/>
      <c r="C475" s="337"/>
      <c r="D475" s="305"/>
      <c r="E475" s="285"/>
      <c r="F475" s="285"/>
      <c r="G475" s="126" t="s">
        <v>40</v>
      </c>
      <c r="H475" s="68">
        <f>H465</f>
        <v>98</v>
      </c>
      <c r="I475" s="300"/>
      <c r="J475" s="124"/>
    </row>
    <row r="476" spans="1:10" x14ac:dyDescent="0.25">
      <c r="A476" s="334"/>
      <c r="B476" s="337"/>
      <c r="C476" s="337"/>
      <c r="D476" s="305"/>
      <c r="E476" s="285"/>
      <c r="F476" s="285"/>
      <c r="G476" s="126" t="s">
        <v>39</v>
      </c>
      <c r="H476" s="68">
        <f>H466</f>
        <v>118</v>
      </c>
      <c r="I476" s="300"/>
      <c r="J476" s="124"/>
    </row>
    <row r="477" spans="1:10" ht="15.75" thickBot="1" x14ac:dyDescent="0.3">
      <c r="A477" s="334"/>
      <c r="B477" s="337"/>
      <c r="C477" s="337"/>
      <c r="D477" s="305"/>
      <c r="E477" s="439"/>
      <c r="F477" s="439"/>
      <c r="G477" s="125" t="s">
        <v>41</v>
      </c>
      <c r="H477" s="69">
        <f>H475*0.95</f>
        <v>93.1</v>
      </c>
      <c r="I477" s="300"/>
      <c r="J477" s="124"/>
    </row>
    <row r="478" spans="1:10" x14ac:dyDescent="0.25">
      <c r="A478" s="334"/>
      <c r="B478" s="337"/>
      <c r="C478" s="337"/>
      <c r="D478" s="305"/>
      <c r="E478" s="451">
        <f>F473+1</f>
        <v>43100</v>
      </c>
      <c r="F478" s="451">
        <v>43100</v>
      </c>
      <c r="G478" s="51" t="s">
        <v>154</v>
      </c>
      <c r="H478" s="67">
        <f t="shared" ref="H478" si="17">H480/2</f>
        <v>61.5</v>
      </c>
      <c r="I478" s="300"/>
      <c r="J478" s="124"/>
    </row>
    <row r="479" spans="1:10" x14ac:dyDescent="0.25">
      <c r="A479" s="334"/>
      <c r="B479" s="337"/>
      <c r="C479" s="337"/>
      <c r="D479" s="305"/>
      <c r="E479" s="285"/>
      <c r="F479" s="285"/>
      <c r="G479" s="7" t="s">
        <v>153</v>
      </c>
      <c r="H479" s="68">
        <f>H480/2</f>
        <v>61.5</v>
      </c>
      <c r="I479" s="300"/>
      <c r="J479" s="124"/>
    </row>
    <row r="480" spans="1:10" x14ac:dyDescent="0.25">
      <c r="A480" s="334"/>
      <c r="B480" s="337"/>
      <c r="C480" s="337"/>
      <c r="D480" s="305"/>
      <c r="E480" s="285"/>
      <c r="F480" s="285"/>
      <c r="G480" s="126" t="s">
        <v>40</v>
      </c>
      <c r="H480" s="68">
        <f>H470</f>
        <v>123</v>
      </c>
      <c r="I480" s="300"/>
      <c r="J480" s="124"/>
    </row>
    <row r="481" spans="1:10" x14ac:dyDescent="0.25">
      <c r="A481" s="334"/>
      <c r="B481" s="337"/>
      <c r="C481" s="337"/>
      <c r="D481" s="305"/>
      <c r="E481" s="285"/>
      <c r="F481" s="285"/>
      <c r="G481" s="126" t="s">
        <v>39</v>
      </c>
      <c r="H481" s="68">
        <f>H471</f>
        <v>143</v>
      </c>
      <c r="I481" s="300"/>
      <c r="J481" s="124"/>
    </row>
    <row r="482" spans="1:10" ht="15.75" thickBot="1" x14ac:dyDescent="0.3">
      <c r="A482" s="334"/>
      <c r="B482" s="337"/>
      <c r="C482" s="337"/>
      <c r="D482" s="305"/>
      <c r="E482" s="439"/>
      <c r="F482" s="439"/>
      <c r="G482" s="125" t="s">
        <v>41</v>
      </c>
      <c r="H482" s="69">
        <f>H480*0.95</f>
        <v>116.85</v>
      </c>
      <c r="I482" s="300"/>
      <c r="J482" s="124"/>
    </row>
    <row r="483" spans="1:10" x14ac:dyDescent="0.25">
      <c r="A483" s="334"/>
      <c r="B483" s="337"/>
      <c r="C483" s="337"/>
      <c r="D483" s="305"/>
      <c r="E483" s="451">
        <f>F478+1</f>
        <v>43101</v>
      </c>
      <c r="F483" s="451">
        <v>43102</v>
      </c>
      <c r="G483" s="51" t="s">
        <v>154</v>
      </c>
      <c r="H483" s="67">
        <f t="shared" ref="H483" si="18">H485/2</f>
        <v>49</v>
      </c>
      <c r="I483" s="300"/>
      <c r="J483" s="124"/>
    </row>
    <row r="484" spans="1:10" x14ac:dyDescent="0.25">
      <c r="A484" s="334"/>
      <c r="B484" s="337"/>
      <c r="C484" s="337"/>
      <c r="D484" s="305"/>
      <c r="E484" s="285"/>
      <c r="F484" s="285"/>
      <c r="G484" s="7" t="s">
        <v>153</v>
      </c>
      <c r="H484" s="68">
        <f>H485/2</f>
        <v>49</v>
      </c>
      <c r="I484" s="300"/>
      <c r="J484" s="124"/>
    </row>
    <row r="485" spans="1:10" x14ac:dyDescent="0.25">
      <c r="A485" s="334"/>
      <c r="B485" s="337"/>
      <c r="C485" s="337"/>
      <c r="D485" s="305"/>
      <c r="E485" s="285"/>
      <c r="F485" s="285"/>
      <c r="G485" s="126" t="s">
        <v>40</v>
      </c>
      <c r="H485" s="68">
        <f>H475</f>
        <v>98</v>
      </c>
      <c r="I485" s="300"/>
      <c r="J485" s="124"/>
    </row>
    <row r="486" spans="1:10" x14ac:dyDescent="0.25">
      <c r="A486" s="334"/>
      <c r="B486" s="337"/>
      <c r="C486" s="337"/>
      <c r="D486" s="305"/>
      <c r="E486" s="285"/>
      <c r="F486" s="285"/>
      <c r="G486" s="126" t="s">
        <v>39</v>
      </c>
      <c r="H486" s="68">
        <f>H476</f>
        <v>118</v>
      </c>
      <c r="I486" s="300"/>
      <c r="J486" s="124"/>
    </row>
    <row r="487" spans="1:10" ht="15.75" thickBot="1" x14ac:dyDescent="0.3">
      <c r="A487" s="334"/>
      <c r="B487" s="337"/>
      <c r="C487" s="337"/>
      <c r="D487" s="305"/>
      <c r="E487" s="439"/>
      <c r="F487" s="439"/>
      <c r="G487" s="125" t="s">
        <v>41</v>
      </c>
      <c r="H487" s="69">
        <f>H485*0.95</f>
        <v>93.1</v>
      </c>
      <c r="I487" s="300"/>
      <c r="J487" s="124"/>
    </row>
    <row r="488" spans="1:10" x14ac:dyDescent="0.25">
      <c r="A488" s="334"/>
      <c r="B488" s="337"/>
      <c r="C488" s="337"/>
      <c r="D488" s="305"/>
      <c r="E488" s="451">
        <f>F483+1</f>
        <v>43103</v>
      </c>
      <c r="F488" s="451">
        <v>43190</v>
      </c>
      <c r="G488" s="51" t="s">
        <v>154</v>
      </c>
      <c r="H488" s="67">
        <f t="shared" ref="H488" si="19">H490/2</f>
        <v>42.5</v>
      </c>
      <c r="I488" s="300"/>
      <c r="J488" s="124"/>
    </row>
    <row r="489" spans="1:10" x14ac:dyDescent="0.25">
      <c r="A489" s="334"/>
      <c r="B489" s="337"/>
      <c r="C489" s="337"/>
      <c r="D489" s="305"/>
      <c r="E489" s="285"/>
      <c r="F489" s="285"/>
      <c r="G489" s="7" t="s">
        <v>153</v>
      </c>
      <c r="H489" s="68">
        <f>H490/2</f>
        <v>42.5</v>
      </c>
      <c r="I489" s="300"/>
      <c r="J489" s="124"/>
    </row>
    <row r="490" spans="1:10" x14ac:dyDescent="0.25">
      <c r="A490" s="334"/>
      <c r="B490" s="337"/>
      <c r="C490" s="337"/>
      <c r="D490" s="305"/>
      <c r="E490" s="285"/>
      <c r="F490" s="285"/>
      <c r="G490" s="126" t="s">
        <v>40</v>
      </c>
      <c r="H490" s="68">
        <v>85</v>
      </c>
      <c r="I490" s="300"/>
      <c r="J490" s="124"/>
    </row>
    <row r="491" spans="1:10" x14ac:dyDescent="0.25">
      <c r="A491" s="334"/>
      <c r="B491" s="337"/>
      <c r="C491" s="337"/>
      <c r="D491" s="305"/>
      <c r="E491" s="285"/>
      <c r="F491" s="285"/>
      <c r="G491" s="126" t="s">
        <v>39</v>
      </c>
      <c r="H491" s="68">
        <v>105</v>
      </c>
      <c r="I491" s="300"/>
      <c r="J491" s="124"/>
    </row>
    <row r="492" spans="1:10" ht="15.75" thickBot="1" x14ac:dyDescent="0.3">
      <c r="A492" s="334"/>
      <c r="B492" s="337"/>
      <c r="C492" s="337"/>
      <c r="D492" s="305"/>
      <c r="E492" s="439"/>
      <c r="F492" s="439"/>
      <c r="G492" s="125" t="s">
        <v>41</v>
      </c>
      <c r="H492" s="69">
        <f>H490*0.95</f>
        <v>80.75</v>
      </c>
      <c r="I492" s="300"/>
      <c r="J492" s="124"/>
    </row>
    <row r="493" spans="1:10" x14ac:dyDescent="0.25">
      <c r="A493" s="334"/>
      <c r="B493" s="337"/>
      <c r="C493" s="337"/>
      <c r="D493" s="305"/>
      <c r="E493" s="451">
        <f>F488+1</f>
        <v>43191</v>
      </c>
      <c r="F493" s="451">
        <v>43220</v>
      </c>
      <c r="G493" s="51" t="s">
        <v>154</v>
      </c>
      <c r="H493" s="67">
        <f t="shared" ref="H493" si="20">H495/2</f>
        <v>40</v>
      </c>
      <c r="I493" s="300"/>
      <c r="J493" s="124"/>
    </row>
    <row r="494" spans="1:10" x14ac:dyDescent="0.25">
      <c r="A494" s="334"/>
      <c r="B494" s="337"/>
      <c r="C494" s="337"/>
      <c r="D494" s="305"/>
      <c r="E494" s="285"/>
      <c r="F494" s="285"/>
      <c r="G494" s="7" t="s">
        <v>153</v>
      </c>
      <c r="H494" s="68">
        <f>H495/2</f>
        <v>40</v>
      </c>
      <c r="I494" s="300"/>
      <c r="J494" s="124"/>
    </row>
    <row r="495" spans="1:10" x14ac:dyDescent="0.25">
      <c r="A495" s="334"/>
      <c r="B495" s="337"/>
      <c r="C495" s="337"/>
      <c r="D495" s="305"/>
      <c r="E495" s="285"/>
      <c r="F495" s="285"/>
      <c r="G495" s="126" t="s">
        <v>40</v>
      </c>
      <c r="H495" s="68">
        <v>80</v>
      </c>
      <c r="I495" s="300"/>
      <c r="J495" s="124"/>
    </row>
    <row r="496" spans="1:10" x14ac:dyDescent="0.25">
      <c r="A496" s="334"/>
      <c r="B496" s="337"/>
      <c r="C496" s="337"/>
      <c r="D496" s="305"/>
      <c r="E496" s="285"/>
      <c r="F496" s="285"/>
      <c r="G496" s="126" t="s">
        <v>39</v>
      </c>
      <c r="H496" s="68">
        <v>100</v>
      </c>
      <c r="I496" s="300"/>
      <c r="J496" s="124"/>
    </row>
    <row r="497" spans="1:10" ht="15.75" thickBot="1" x14ac:dyDescent="0.3">
      <c r="A497" s="334"/>
      <c r="B497" s="337"/>
      <c r="C497" s="337"/>
      <c r="D497" s="292"/>
      <c r="E497" s="297"/>
      <c r="F497" s="297"/>
      <c r="G497" s="127" t="s">
        <v>41</v>
      </c>
      <c r="H497" s="69">
        <f>H495*0.95</f>
        <v>76</v>
      </c>
      <c r="I497" s="300"/>
      <c r="J497" s="124"/>
    </row>
    <row r="498" spans="1:10" x14ac:dyDescent="0.25">
      <c r="A498" s="333" t="s">
        <v>32</v>
      </c>
      <c r="B498" s="336" t="s">
        <v>37</v>
      </c>
      <c r="C498" s="336" t="s">
        <v>191</v>
      </c>
      <c r="D498" s="304" t="s">
        <v>38</v>
      </c>
      <c r="E498" s="298">
        <v>43040</v>
      </c>
      <c r="F498" s="298">
        <v>43090</v>
      </c>
      <c r="G498" s="11" t="s">
        <v>154</v>
      </c>
      <c r="H498" s="67">
        <f>H500/2</f>
        <v>31</v>
      </c>
      <c r="I498" s="299"/>
      <c r="J498" s="348"/>
    </row>
    <row r="499" spans="1:10" x14ac:dyDescent="0.25">
      <c r="A499" s="334"/>
      <c r="B499" s="337"/>
      <c r="C499" s="337"/>
      <c r="D499" s="305"/>
      <c r="E499" s="285"/>
      <c r="F499" s="285"/>
      <c r="G499" s="7" t="s">
        <v>153</v>
      </c>
      <c r="H499" s="68">
        <f>H500/2</f>
        <v>31</v>
      </c>
      <c r="I499" s="300"/>
      <c r="J499" s="348"/>
    </row>
    <row r="500" spans="1:10" x14ac:dyDescent="0.25">
      <c r="A500" s="334"/>
      <c r="B500" s="337"/>
      <c r="C500" s="337"/>
      <c r="D500" s="305"/>
      <c r="E500" s="285"/>
      <c r="F500" s="285"/>
      <c r="G500" s="126" t="s">
        <v>40</v>
      </c>
      <c r="H500" s="68">
        <v>62</v>
      </c>
      <c r="I500" s="300"/>
      <c r="J500" s="348"/>
    </row>
    <row r="501" spans="1:10" x14ac:dyDescent="0.25">
      <c r="A501" s="334"/>
      <c r="B501" s="337"/>
      <c r="C501" s="337"/>
      <c r="D501" s="305"/>
      <c r="E501" s="285"/>
      <c r="F501" s="285"/>
      <c r="G501" s="126" t="s">
        <v>39</v>
      </c>
      <c r="H501" s="68">
        <f>H500+25</f>
        <v>87</v>
      </c>
      <c r="I501" s="300"/>
      <c r="J501" s="348"/>
    </row>
    <row r="502" spans="1:10" ht="15.75" thickBot="1" x14ac:dyDescent="0.3">
      <c r="A502" s="334"/>
      <c r="B502" s="337"/>
      <c r="C502" s="337"/>
      <c r="D502" s="305"/>
      <c r="E502" s="439"/>
      <c r="F502" s="439"/>
      <c r="G502" s="125" t="s">
        <v>41</v>
      </c>
      <c r="H502" s="69">
        <f>H500*0.95</f>
        <v>58.9</v>
      </c>
      <c r="I502" s="300"/>
      <c r="J502" s="348"/>
    </row>
    <row r="503" spans="1:10" x14ac:dyDescent="0.25">
      <c r="A503" s="334"/>
      <c r="B503" s="337"/>
      <c r="C503" s="337"/>
      <c r="D503" s="305"/>
      <c r="E503" s="451">
        <f>F498+1</f>
        <v>43091</v>
      </c>
      <c r="F503" s="451">
        <v>43092</v>
      </c>
      <c r="G503" s="51" t="s">
        <v>154</v>
      </c>
      <c r="H503" s="67">
        <f t="shared" ref="H503" si="21">H505/2</f>
        <v>45</v>
      </c>
      <c r="I503" s="300"/>
      <c r="J503" s="348"/>
    </row>
    <row r="504" spans="1:10" x14ac:dyDescent="0.25">
      <c r="A504" s="334"/>
      <c r="B504" s="337"/>
      <c r="C504" s="337"/>
      <c r="D504" s="305"/>
      <c r="E504" s="285"/>
      <c r="F504" s="285"/>
      <c r="G504" s="7" t="s">
        <v>153</v>
      </c>
      <c r="H504" s="68">
        <f>H505/2</f>
        <v>45</v>
      </c>
      <c r="I504" s="300"/>
      <c r="J504" s="348"/>
    </row>
    <row r="505" spans="1:10" x14ac:dyDescent="0.25">
      <c r="A505" s="334"/>
      <c r="B505" s="337"/>
      <c r="C505" s="337"/>
      <c r="D505" s="305"/>
      <c r="E505" s="285"/>
      <c r="F505" s="285"/>
      <c r="G505" s="126" t="s">
        <v>40</v>
      </c>
      <c r="H505" s="68">
        <v>90</v>
      </c>
      <c r="I505" s="300"/>
      <c r="J505" s="348"/>
    </row>
    <row r="506" spans="1:10" x14ac:dyDescent="0.25">
      <c r="A506" s="334"/>
      <c r="B506" s="337"/>
      <c r="C506" s="337"/>
      <c r="D506" s="305"/>
      <c r="E506" s="285"/>
      <c r="F506" s="285"/>
      <c r="G506" s="126" t="s">
        <v>39</v>
      </c>
      <c r="H506" s="68">
        <f>H505+25</f>
        <v>115</v>
      </c>
      <c r="I506" s="300"/>
      <c r="J506" s="348"/>
    </row>
    <row r="507" spans="1:10" ht="15.75" thickBot="1" x14ac:dyDescent="0.3">
      <c r="A507" s="334"/>
      <c r="B507" s="337"/>
      <c r="C507" s="337"/>
      <c r="D507" s="305"/>
      <c r="E507" s="439"/>
      <c r="F507" s="439"/>
      <c r="G507" s="125" t="s">
        <v>41</v>
      </c>
      <c r="H507" s="69">
        <f>H505*0.95</f>
        <v>85.5</v>
      </c>
      <c r="I507" s="300"/>
      <c r="J507" s="348"/>
    </row>
    <row r="508" spans="1:10" x14ac:dyDescent="0.25">
      <c r="A508" s="334"/>
      <c r="B508" s="337"/>
      <c r="C508" s="337"/>
      <c r="D508" s="305"/>
      <c r="E508" s="451">
        <f>F503+1</f>
        <v>43093</v>
      </c>
      <c r="F508" s="451">
        <v>43093</v>
      </c>
      <c r="G508" s="51" t="s">
        <v>154</v>
      </c>
      <c r="H508" s="67">
        <f t="shared" ref="H508" si="22">H510/2</f>
        <v>57.5</v>
      </c>
      <c r="I508" s="300"/>
      <c r="J508" s="348"/>
    </row>
    <row r="509" spans="1:10" x14ac:dyDescent="0.25">
      <c r="A509" s="334"/>
      <c r="B509" s="337"/>
      <c r="C509" s="337"/>
      <c r="D509" s="305"/>
      <c r="E509" s="285"/>
      <c r="F509" s="285"/>
      <c r="G509" s="7" t="s">
        <v>153</v>
      </c>
      <c r="H509" s="68">
        <f>H510/2</f>
        <v>57.5</v>
      </c>
      <c r="I509" s="300"/>
      <c r="J509" s="348"/>
    </row>
    <row r="510" spans="1:10" x14ac:dyDescent="0.25">
      <c r="A510" s="334"/>
      <c r="B510" s="337"/>
      <c r="C510" s="337"/>
      <c r="D510" s="305"/>
      <c r="E510" s="285"/>
      <c r="F510" s="285"/>
      <c r="G510" s="126" t="s">
        <v>40</v>
      </c>
      <c r="H510" s="68">
        <f>H505+25</f>
        <v>115</v>
      </c>
      <c r="I510" s="300"/>
      <c r="J510" s="348"/>
    </row>
    <row r="511" spans="1:10" x14ac:dyDescent="0.25">
      <c r="A511" s="334"/>
      <c r="B511" s="337"/>
      <c r="C511" s="337"/>
      <c r="D511" s="305"/>
      <c r="E511" s="285"/>
      <c r="F511" s="285"/>
      <c r="G511" s="126" t="s">
        <v>39</v>
      </c>
      <c r="H511" s="68">
        <f>H510+25</f>
        <v>140</v>
      </c>
      <c r="I511" s="300"/>
      <c r="J511" s="348"/>
    </row>
    <row r="512" spans="1:10" ht="15.75" thickBot="1" x14ac:dyDescent="0.3">
      <c r="A512" s="334"/>
      <c r="B512" s="337"/>
      <c r="C512" s="337"/>
      <c r="D512" s="305"/>
      <c r="E512" s="439"/>
      <c r="F512" s="439"/>
      <c r="G512" s="125" t="s">
        <v>41</v>
      </c>
      <c r="H512" s="69">
        <f>H510*0.95</f>
        <v>109.25</v>
      </c>
      <c r="I512" s="300"/>
      <c r="J512" s="348"/>
    </row>
    <row r="513" spans="1:10" x14ac:dyDescent="0.25">
      <c r="A513" s="334"/>
      <c r="B513" s="337"/>
      <c r="C513" s="337"/>
      <c r="D513" s="305"/>
      <c r="E513" s="451">
        <f>F508+1</f>
        <v>43094</v>
      </c>
      <c r="F513" s="451">
        <v>43099</v>
      </c>
      <c r="G513" s="51" t="s">
        <v>154</v>
      </c>
      <c r="H513" s="67">
        <f t="shared" ref="H513" si="23">H515/2</f>
        <v>45</v>
      </c>
      <c r="I513" s="300"/>
      <c r="J513" s="348"/>
    </row>
    <row r="514" spans="1:10" x14ac:dyDescent="0.25">
      <c r="A514" s="334"/>
      <c r="B514" s="337"/>
      <c r="C514" s="337"/>
      <c r="D514" s="305"/>
      <c r="E514" s="285"/>
      <c r="F514" s="285"/>
      <c r="G514" s="7" t="s">
        <v>153</v>
      </c>
      <c r="H514" s="68">
        <f>H515/2</f>
        <v>45</v>
      </c>
      <c r="I514" s="300"/>
      <c r="J514" s="348"/>
    </row>
    <row r="515" spans="1:10" x14ac:dyDescent="0.25">
      <c r="A515" s="334"/>
      <c r="B515" s="337"/>
      <c r="C515" s="337"/>
      <c r="D515" s="305"/>
      <c r="E515" s="285"/>
      <c r="F515" s="285"/>
      <c r="G515" s="126" t="s">
        <v>40</v>
      </c>
      <c r="H515" s="68">
        <f>H505</f>
        <v>90</v>
      </c>
      <c r="I515" s="300"/>
      <c r="J515" s="348"/>
    </row>
    <row r="516" spans="1:10" x14ac:dyDescent="0.25">
      <c r="A516" s="334"/>
      <c r="B516" s="337"/>
      <c r="C516" s="337"/>
      <c r="D516" s="305"/>
      <c r="E516" s="285"/>
      <c r="F516" s="285"/>
      <c r="G516" s="126" t="s">
        <v>39</v>
      </c>
      <c r="H516" s="68">
        <f>H515+25</f>
        <v>115</v>
      </c>
      <c r="I516" s="300"/>
      <c r="J516" s="348"/>
    </row>
    <row r="517" spans="1:10" ht="15.75" thickBot="1" x14ac:dyDescent="0.3">
      <c r="A517" s="334"/>
      <c r="B517" s="337"/>
      <c r="C517" s="337"/>
      <c r="D517" s="305"/>
      <c r="E517" s="439"/>
      <c r="F517" s="439"/>
      <c r="G517" s="125" t="s">
        <v>41</v>
      </c>
      <c r="H517" s="69">
        <f>H515*0.95</f>
        <v>85.5</v>
      </c>
      <c r="I517" s="300"/>
      <c r="J517" s="348"/>
    </row>
    <row r="518" spans="1:10" x14ac:dyDescent="0.25">
      <c r="A518" s="334"/>
      <c r="B518" s="337"/>
      <c r="C518" s="337"/>
      <c r="D518" s="305"/>
      <c r="E518" s="451">
        <f>F513+1</f>
        <v>43100</v>
      </c>
      <c r="F518" s="451">
        <v>43100</v>
      </c>
      <c r="G518" s="51" t="s">
        <v>154</v>
      </c>
      <c r="H518" s="67">
        <f t="shared" ref="H518" si="24">H520/2</f>
        <v>57.5</v>
      </c>
      <c r="I518" s="300"/>
      <c r="J518" s="348"/>
    </row>
    <row r="519" spans="1:10" x14ac:dyDescent="0.25">
      <c r="A519" s="334"/>
      <c r="B519" s="337"/>
      <c r="C519" s="337"/>
      <c r="D519" s="305"/>
      <c r="E519" s="285"/>
      <c r="F519" s="285"/>
      <c r="G519" s="7" t="s">
        <v>153</v>
      </c>
      <c r="H519" s="68">
        <f>H520/2</f>
        <v>57.5</v>
      </c>
      <c r="I519" s="300"/>
      <c r="J519" s="348"/>
    </row>
    <row r="520" spans="1:10" x14ac:dyDescent="0.25">
      <c r="A520" s="334"/>
      <c r="B520" s="337"/>
      <c r="C520" s="337"/>
      <c r="D520" s="305"/>
      <c r="E520" s="285"/>
      <c r="F520" s="285"/>
      <c r="G520" s="126" t="s">
        <v>40</v>
      </c>
      <c r="H520" s="68">
        <f>H510</f>
        <v>115</v>
      </c>
      <c r="I520" s="300"/>
      <c r="J520" s="348"/>
    </row>
    <row r="521" spans="1:10" x14ac:dyDescent="0.25">
      <c r="A521" s="334"/>
      <c r="B521" s="337"/>
      <c r="C521" s="337"/>
      <c r="D521" s="305"/>
      <c r="E521" s="285"/>
      <c r="F521" s="285"/>
      <c r="G521" s="126" t="s">
        <v>39</v>
      </c>
      <c r="H521" s="68">
        <f>H520+25</f>
        <v>140</v>
      </c>
      <c r="I521" s="300"/>
      <c r="J521" s="348"/>
    </row>
    <row r="522" spans="1:10" ht="15.75" thickBot="1" x14ac:dyDescent="0.3">
      <c r="A522" s="334"/>
      <c r="B522" s="337"/>
      <c r="C522" s="337"/>
      <c r="D522" s="305"/>
      <c r="E522" s="439"/>
      <c r="F522" s="439"/>
      <c r="G522" s="125" t="s">
        <v>41</v>
      </c>
      <c r="H522" s="69">
        <f>H520*0.95</f>
        <v>109.25</v>
      </c>
      <c r="I522" s="300"/>
      <c r="J522" s="348"/>
    </row>
    <row r="523" spans="1:10" x14ac:dyDescent="0.25">
      <c r="A523" s="334"/>
      <c r="B523" s="337"/>
      <c r="C523" s="337"/>
      <c r="D523" s="305"/>
      <c r="E523" s="451">
        <f>F518+1</f>
        <v>43101</v>
      </c>
      <c r="F523" s="451">
        <v>43102</v>
      </c>
      <c r="G523" s="51" t="s">
        <v>154</v>
      </c>
      <c r="H523" s="67">
        <f t="shared" ref="H523" si="25">H525/2</f>
        <v>45</v>
      </c>
      <c r="I523" s="300"/>
      <c r="J523" s="348"/>
    </row>
    <row r="524" spans="1:10" x14ac:dyDescent="0.25">
      <c r="A524" s="334"/>
      <c r="B524" s="337"/>
      <c r="C524" s="337"/>
      <c r="D524" s="305"/>
      <c r="E524" s="285"/>
      <c r="F524" s="285"/>
      <c r="G524" s="7" t="s">
        <v>153</v>
      </c>
      <c r="H524" s="68">
        <f>H525/2</f>
        <v>45</v>
      </c>
      <c r="I524" s="300"/>
      <c r="J524" s="348"/>
    </row>
    <row r="525" spans="1:10" x14ac:dyDescent="0.25">
      <c r="A525" s="334"/>
      <c r="B525" s="337"/>
      <c r="C525" s="337"/>
      <c r="D525" s="305"/>
      <c r="E525" s="285"/>
      <c r="F525" s="285"/>
      <c r="G525" s="126" t="s">
        <v>40</v>
      </c>
      <c r="H525" s="68">
        <f>H515</f>
        <v>90</v>
      </c>
      <c r="I525" s="300"/>
      <c r="J525" s="348"/>
    </row>
    <row r="526" spans="1:10" x14ac:dyDescent="0.25">
      <c r="A526" s="334"/>
      <c r="B526" s="337"/>
      <c r="C526" s="337"/>
      <c r="D526" s="305"/>
      <c r="E526" s="285"/>
      <c r="F526" s="285"/>
      <c r="G526" s="126" t="s">
        <v>39</v>
      </c>
      <c r="H526" s="68">
        <f>H525+25</f>
        <v>115</v>
      </c>
      <c r="I526" s="300"/>
      <c r="J526" s="348"/>
    </row>
    <row r="527" spans="1:10" ht="15.75" thickBot="1" x14ac:dyDescent="0.3">
      <c r="A527" s="334"/>
      <c r="B527" s="337"/>
      <c r="C527" s="337"/>
      <c r="D527" s="305"/>
      <c r="E527" s="439"/>
      <c r="F527" s="439"/>
      <c r="G527" s="125" t="s">
        <v>41</v>
      </c>
      <c r="H527" s="69">
        <f>H525*0.95</f>
        <v>85.5</v>
      </c>
      <c r="I527" s="300"/>
      <c r="J527" s="348"/>
    </row>
    <row r="528" spans="1:10" x14ac:dyDescent="0.25">
      <c r="A528" s="334"/>
      <c r="B528" s="337"/>
      <c r="C528" s="337"/>
      <c r="D528" s="305"/>
      <c r="E528" s="451">
        <f>F523+1</f>
        <v>43103</v>
      </c>
      <c r="F528" s="451">
        <v>43190</v>
      </c>
      <c r="G528" s="51" t="s">
        <v>154</v>
      </c>
      <c r="H528" s="67">
        <v>38</v>
      </c>
      <c r="I528" s="300"/>
      <c r="J528" s="348"/>
    </row>
    <row r="529" spans="1:10" x14ac:dyDescent="0.25">
      <c r="A529" s="334"/>
      <c r="B529" s="337"/>
      <c r="C529" s="337"/>
      <c r="D529" s="305"/>
      <c r="E529" s="285"/>
      <c r="F529" s="285"/>
      <c r="G529" s="7" t="s">
        <v>153</v>
      </c>
      <c r="H529" s="68">
        <v>38</v>
      </c>
      <c r="I529" s="300"/>
      <c r="J529" s="348"/>
    </row>
    <row r="530" spans="1:10" x14ac:dyDescent="0.25">
      <c r="A530" s="334"/>
      <c r="B530" s="337"/>
      <c r="C530" s="337"/>
      <c r="D530" s="305"/>
      <c r="E530" s="285"/>
      <c r="F530" s="285"/>
      <c r="G530" s="126" t="s">
        <v>40</v>
      </c>
      <c r="H530" s="68">
        <v>75</v>
      </c>
      <c r="I530" s="300"/>
      <c r="J530" s="348"/>
    </row>
    <row r="531" spans="1:10" x14ac:dyDescent="0.25">
      <c r="A531" s="334"/>
      <c r="B531" s="337"/>
      <c r="C531" s="337"/>
      <c r="D531" s="305"/>
      <c r="E531" s="285"/>
      <c r="F531" s="285"/>
      <c r="G531" s="126" t="s">
        <v>39</v>
      </c>
      <c r="H531" s="68">
        <f>H530+25</f>
        <v>100</v>
      </c>
      <c r="I531" s="300"/>
      <c r="J531" s="348"/>
    </row>
    <row r="532" spans="1:10" ht="15.75" thickBot="1" x14ac:dyDescent="0.3">
      <c r="A532" s="334"/>
      <c r="B532" s="337"/>
      <c r="C532" s="337"/>
      <c r="D532" s="305"/>
      <c r="E532" s="439"/>
      <c r="F532" s="439"/>
      <c r="G532" s="125" t="s">
        <v>41</v>
      </c>
      <c r="H532" s="69">
        <f>H530*0.95</f>
        <v>71.25</v>
      </c>
      <c r="I532" s="300"/>
      <c r="J532" s="348"/>
    </row>
    <row r="533" spans="1:10" x14ac:dyDescent="0.25">
      <c r="A533" s="334"/>
      <c r="B533" s="337"/>
      <c r="C533" s="337"/>
      <c r="D533" s="305"/>
      <c r="E533" s="451">
        <f>F528+1</f>
        <v>43191</v>
      </c>
      <c r="F533" s="451">
        <v>43220</v>
      </c>
      <c r="G533" s="51" t="s">
        <v>154</v>
      </c>
      <c r="H533" s="67">
        <f t="shared" ref="H533" si="26">H535/2</f>
        <v>35</v>
      </c>
      <c r="I533" s="300"/>
      <c r="J533" s="348"/>
    </row>
    <row r="534" spans="1:10" x14ac:dyDescent="0.25">
      <c r="A534" s="334"/>
      <c r="B534" s="337"/>
      <c r="C534" s="337"/>
      <c r="D534" s="305"/>
      <c r="E534" s="285"/>
      <c r="F534" s="285"/>
      <c r="G534" s="7" t="s">
        <v>153</v>
      </c>
      <c r="H534" s="68">
        <f>H535/2</f>
        <v>35</v>
      </c>
      <c r="I534" s="300"/>
      <c r="J534" s="348"/>
    </row>
    <row r="535" spans="1:10" x14ac:dyDescent="0.25">
      <c r="A535" s="334"/>
      <c r="B535" s="337"/>
      <c r="C535" s="337"/>
      <c r="D535" s="305"/>
      <c r="E535" s="285"/>
      <c r="F535" s="285"/>
      <c r="G535" s="126" t="s">
        <v>40</v>
      </c>
      <c r="H535" s="68">
        <v>70</v>
      </c>
      <c r="I535" s="300"/>
      <c r="J535" s="348"/>
    </row>
    <row r="536" spans="1:10" x14ac:dyDescent="0.25">
      <c r="A536" s="334"/>
      <c r="B536" s="337"/>
      <c r="C536" s="337"/>
      <c r="D536" s="305"/>
      <c r="E536" s="285"/>
      <c r="F536" s="285"/>
      <c r="G536" s="126" t="s">
        <v>39</v>
      </c>
      <c r="H536" s="68">
        <f>H535+25</f>
        <v>95</v>
      </c>
      <c r="I536" s="300"/>
      <c r="J536" s="348"/>
    </row>
    <row r="537" spans="1:10" ht="15.75" thickBot="1" x14ac:dyDescent="0.3">
      <c r="A537" s="334"/>
      <c r="B537" s="337"/>
      <c r="C537" s="337"/>
      <c r="D537" s="305"/>
      <c r="E537" s="297"/>
      <c r="F537" s="297"/>
      <c r="G537" s="127" t="s">
        <v>41</v>
      </c>
      <c r="H537" s="69">
        <f>H535*0.95</f>
        <v>66.5</v>
      </c>
      <c r="I537" s="300"/>
      <c r="J537" s="348"/>
    </row>
    <row r="538" spans="1:10" ht="15" customHeight="1" x14ac:dyDescent="0.25">
      <c r="A538" s="334"/>
      <c r="B538" s="337"/>
      <c r="C538" s="337"/>
      <c r="D538" s="304" t="s">
        <v>49</v>
      </c>
      <c r="E538" s="298">
        <v>43040</v>
      </c>
      <c r="F538" s="298">
        <v>43090</v>
      </c>
      <c r="G538" s="11" t="s">
        <v>154</v>
      </c>
      <c r="H538" s="67">
        <f>H540/2</f>
        <v>36</v>
      </c>
      <c r="I538" s="300"/>
      <c r="J538" s="348"/>
    </row>
    <row r="539" spans="1:10" x14ac:dyDescent="0.25">
      <c r="A539" s="334"/>
      <c r="B539" s="337"/>
      <c r="C539" s="337"/>
      <c r="D539" s="305"/>
      <c r="E539" s="285"/>
      <c r="F539" s="285"/>
      <c r="G539" s="7" t="s">
        <v>153</v>
      </c>
      <c r="H539" s="68">
        <f>H540/2</f>
        <v>36</v>
      </c>
      <c r="I539" s="300"/>
      <c r="J539" s="348"/>
    </row>
    <row r="540" spans="1:10" x14ac:dyDescent="0.25">
      <c r="A540" s="334"/>
      <c r="B540" s="337"/>
      <c r="C540" s="337"/>
      <c r="D540" s="305"/>
      <c r="E540" s="285"/>
      <c r="F540" s="285"/>
      <c r="G540" s="126" t="s">
        <v>40</v>
      </c>
      <c r="H540" s="68">
        <v>72</v>
      </c>
      <c r="I540" s="300"/>
      <c r="J540" s="348"/>
    </row>
    <row r="541" spans="1:10" x14ac:dyDescent="0.25">
      <c r="A541" s="334"/>
      <c r="B541" s="337"/>
      <c r="C541" s="337"/>
      <c r="D541" s="305"/>
      <c r="E541" s="285"/>
      <c r="F541" s="285"/>
      <c r="G541" s="126" t="s">
        <v>39</v>
      </c>
      <c r="H541" s="68">
        <f>H540+25</f>
        <v>97</v>
      </c>
      <c r="I541" s="300"/>
      <c r="J541" s="348"/>
    </row>
    <row r="542" spans="1:10" ht="15.75" thickBot="1" x14ac:dyDescent="0.3">
      <c r="A542" s="334"/>
      <c r="B542" s="337"/>
      <c r="C542" s="337"/>
      <c r="D542" s="305"/>
      <c r="E542" s="439"/>
      <c r="F542" s="439"/>
      <c r="G542" s="125" t="s">
        <v>41</v>
      </c>
      <c r="H542" s="69">
        <f>H540*0.95</f>
        <v>68.399999999999991</v>
      </c>
      <c r="I542" s="300"/>
      <c r="J542" s="348"/>
    </row>
    <row r="543" spans="1:10" x14ac:dyDescent="0.25">
      <c r="A543" s="334"/>
      <c r="B543" s="337"/>
      <c r="C543" s="337"/>
      <c r="D543" s="305"/>
      <c r="E543" s="451">
        <f>F538+1</f>
        <v>43091</v>
      </c>
      <c r="F543" s="451">
        <v>43092</v>
      </c>
      <c r="G543" s="51" t="s">
        <v>154</v>
      </c>
      <c r="H543" s="67">
        <f t="shared" ref="H543" si="27">H545/2</f>
        <v>50</v>
      </c>
      <c r="I543" s="300"/>
      <c r="J543" s="348"/>
    </row>
    <row r="544" spans="1:10" x14ac:dyDescent="0.25">
      <c r="A544" s="334"/>
      <c r="B544" s="337"/>
      <c r="C544" s="337"/>
      <c r="D544" s="305"/>
      <c r="E544" s="285"/>
      <c r="F544" s="285"/>
      <c r="G544" s="7" t="s">
        <v>153</v>
      </c>
      <c r="H544" s="68">
        <f>H545/2</f>
        <v>50</v>
      </c>
      <c r="I544" s="300"/>
      <c r="J544" s="348"/>
    </row>
    <row r="545" spans="1:10" x14ac:dyDescent="0.25">
      <c r="A545" s="334"/>
      <c r="B545" s="337"/>
      <c r="C545" s="337"/>
      <c r="D545" s="305"/>
      <c r="E545" s="285"/>
      <c r="F545" s="285"/>
      <c r="G545" s="126" t="s">
        <v>40</v>
      </c>
      <c r="H545" s="68">
        <v>100</v>
      </c>
      <c r="I545" s="300"/>
      <c r="J545" s="348"/>
    </row>
    <row r="546" spans="1:10" x14ac:dyDescent="0.25">
      <c r="A546" s="334"/>
      <c r="B546" s="337"/>
      <c r="C546" s="337"/>
      <c r="D546" s="305"/>
      <c r="E546" s="285"/>
      <c r="F546" s="285"/>
      <c r="G546" s="126" t="s">
        <v>39</v>
      </c>
      <c r="H546" s="68">
        <f>H545+25</f>
        <v>125</v>
      </c>
      <c r="I546" s="300"/>
      <c r="J546" s="348"/>
    </row>
    <row r="547" spans="1:10" ht="15.75" thickBot="1" x14ac:dyDescent="0.3">
      <c r="A547" s="334"/>
      <c r="B547" s="337"/>
      <c r="C547" s="337"/>
      <c r="D547" s="305"/>
      <c r="E547" s="439"/>
      <c r="F547" s="439"/>
      <c r="G547" s="125" t="s">
        <v>41</v>
      </c>
      <c r="H547" s="69">
        <f>H545*0.95</f>
        <v>95</v>
      </c>
      <c r="I547" s="300"/>
      <c r="J547" s="348"/>
    </row>
    <row r="548" spans="1:10" x14ac:dyDescent="0.25">
      <c r="A548" s="334"/>
      <c r="B548" s="337"/>
      <c r="C548" s="337"/>
      <c r="D548" s="305"/>
      <c r="E548" s="451">
        <f>F543+1</f>
        <v>43093</v>
      </c>
      <c r="F548" s="451">
        <v>43093</v>
      </c>
      <c r="G548" s="51" t="s">
        <v>154</v>
      </c>
      <c r="H548" s="67">
        <f t="shared" ref="H548" si="28">H550/2</f>
        <v>62.5</v>
      </c>
      <c r="I548" s="300"/>
      <c r="J548" s="348"/>
    </row>
    <row r="549" spans="1:10" x14ac:dyDescent="0.25">
      <c r="A549" s="334"/>
      <c r="B549" s="337"/>
      <c r="C549" s="337"/>
      <c r="D549" s="305"/>
      <c r="E549" s="285"/>
      <c r="F549" s="285"/>
      <c r="G549" s="7" t="s">
        <v>153</v>
      </c>
      <c r="H549" s="68">
        <f>H550/2</f>
        <v>62.5</v>
      </c>
      <c r="I549" s="300"/>
      <c r="J549" s="348"/>
    </row>
    <row r="550" spans="1:10" x14ac:dyDescent="0.25">
      <c r="A550" s="334"/>
      <c r="B550" s="337"/>
      <c r="C550" s="337"/>
      <c r="D550" s="305"/>
      <c r="E550" s="285"/>
      <c r="F550" s="285"/>
      <c r="G550" s="126" t="s">
        <v>40</v>
      </c>
      <c r="H550" s="68">
        <f>H545+25</f>
        <v>125</v>
      </c>
      <c r="I550" s="300"/>
      <c r="J550" s="348"/>
    </row>
    <row r="551" spans="1:10" x14ac:dyDescent="0.25">
      <c r="A551" s="334"/>
      <c r="B551" s="337"/>
      <c r="C551" s="337"/>
      <c r="D551" s="305"/>
      <c r="E551" s="285"/>
      <c r="F551" s="285"/>
      <c r="G551" s="126" t="s">
        <v>39</v>
      </c>
      <c r="H551" s="68">
        <f>H550+25</f>
        <v>150</v>
      </c>
      <c r="I551" s="300"/>
      <c r="J551" s="348"/>
    </row>
    <row r="552" spans="1:10" ht="15.75" thickBot="1" x14ac:dyDescent="0.3">
      <c r="A552" s="334"/>
      <c r="B552" s="337"/>
      <c r="C552" s="337"/>
      <c r="D552" s="305"/>
      <c r="E552" s="439"/>
      <c r="F552" s="439"/>
      <c r="G552" s="125" t="s">
        <v>41</v>
      </c>
      <c r="H552" s="69">
        <f>H550*0.95</f>
        <v>118.75</v>
      </c>
      <c r="I552" s="300"/>
      <c r="J552" s="348"/>
    </row>
    <row r="553" spans="1:10" x14ac:dyDescent="0.25">
      <c r="A553" s="334"/>
      <c r="B553" s="337"/>
      <c r="C553" s="337"/>
      <c r="D553" s="305"/>
      <c r="E553" s="451">
        <f>F548+1</f>
        <v>43094</v>
      </c>
      <c r="F553" s="451">
        <v>43099</v>
      </c>
      <c r="G553" s="51" t="s">
        <v>154</v>
      </c>
      <c r="H553" s="67">
        <f t="shared" ref="H553" si="29">H555/2</f>
        <v>50</v>
      </c>
      <c r="I553" s="300"/>
      <c r="J553" s="348"/>
    </row>
    <row r="554" spans="1:10" x14ac:dyDescent="0.25">
      <c r="A554" s="334"/>
      <c r="B554" s="337"/>
      <c r="C554" s="337"/>
      <c r="D554" s="305"/>
      <c r="E554" s="285"/>
      <c r="F554" s="285"/>
      <c r="G554" s="7" t="s">
        <v>153</v>
      </c>
      <c r="H554" s="68">
        <f>H555/2</f>
        <v>50</v>
      </c>
      <c r="I554" s="300"/>
      <c r="J554" s="348"/>
    </row>
    <row r="555" spans="1:10" x14ac:dyDescent="0.25">
      <c r="A555" s="334"/>
      <c r="B555" s="337"/>
      <c r="C555" s="337"/>
      <c r="D555" s="305"/>
      <c r="E555" s="285"/>
      <c r="F555" s="285"/>
      <c r="G555" s="126" t="s">
        <v>40</v>
      </c>
      <c r="H555" s="68">
        <f>H545</f>
        <v>100</v>
      </c>
      <c r="I555" s="300"/>
      <c r="J555" s="348"/>
    </row>
    <row r="556" spans="1:10" x14ac:dyDescent="0.25">
      <c r="A556" s="334"/>
      <c r="B556" s="337"/>
      <c r="C556" s="337"/>
      <c r="D556" s="305"/>
      <c r="E556" s="285"/>
      <c r="F556" s="285"/>
      <c r="G556" s="126" t="s">
        <v>39</v>
      </c>
      <c r="H556" s="68">
        <f>H555+25</f>
        <v>125</v>
      </c>
      <c r="I556" s="300"/>
      <c r="J556" s="348"/>
    </row>
    <row r="557" spans="1:10" ht="15.75" thickBot="1" x14ac:dyDescent="0.3">
      <c r="A557" s="334"/>
      <c r="B557" s="337"/>
      <c r="C557" s="337"/>
      <c r="D557" s="305"/>
      <c r="E557" s="439"/>
      <c r="F557" s="439"/>
      <c r="G557" s="125" t="s">
        <v>41</v>
      </c>
      <c r="H557" s="69">
        <f>H555*0.95</f>
        <v>95</v>
      </c>
      <c r="I557" s="300"/>
      <c r="J557" s="348"/>
    </row>
    <row r="558" spans="1:10" x14ac:dyDescent="0.25">
      <c r="A558" s="334"/>
      <c r="B558" s="337"/>
      <c r="C558" s="337"/>
      <c r="D558" s="305"/>
      <c r="E558" s="451">
        <f>F553+1</f>
        <v>43100</v>
      </c>
      <c r="F558" s="451">
        <v>43100</v>
      </c>
      <c r="G558" s="51" t="s">
        <v>154</v>
      </c>
      <c r="H558" s="67">
        <f t="shared" ref="H558" si="30">H560/2</f>
        <v>62.5</v>
      </c>
      <c r="I558" s="300"/>
      <c r="J558" s="348"/>
    </row>
    <row r="559" spans="1:10" x14ac:dyDescent="0.25">
      <c r="A559" s="334"/>
      <c r="B559" s="337"/>
      <c r="C559" s="337"/>
      <c r="D559" s="305"/>
      <c r="E559" s="285"/>
      <c r="F559" s="285"/>
      <c r="G559" s="7" t="s">
        <v>153</v>
      </c>
      <c r="H559" s="68">
        <f>H560/2</f>
        <v>62.5</v>
      </c>
      <c r="I559" s="300"/>
      <c r="J559" s="348"/>
    </row>
    <row r="560" spans="1:10" x14ac:dyDescent="0.25">
      <c r="A560" s="334"/>
      <c r="B560" s="337"/>
      <c r="C560" s="337"/>
      <c r="D560" s="305"/>
      <c r="E560" s="285"/>
      <c r="F560" s="285"/>
      <c r="G560" s="126" t="s">
        <v>40</v>
      </c>
      <c r="H560" s="68">
        <f>H550</f>
        <v>125</v>
      </c>
      <c r="I560" s="300"/>
      <c r="J560" s="348"/>
    </row>
    <row r="561" spans="1:10" x14ac:dyDescent="0.25">
      <c r="A561" s="334"/>
      <c r="B561" s="337"/>
      <c r="C561" s="337"/>
      <c r="D561" s="305"/>
      <c r="E561" s="285"/>
      <c r="F561" s="285"/>
      <c r="G561" s="126" t="s">
        <v>39</v>
      </c>
      <c r="H561" s="68">
        <f>H560+25</f>
        <v>150</v>
      </c>
      <c r="I561" s="300"/>
      <c r="J561" s="348"/>
    </row>
    <row r="562" spans="1:10" ht="15.75" thickBot="1" x14ac:dyDescent="0.3">
      <c r="A562" s="334"/>
      <c r="B562" s="337"/>
      <c r="C562" s="337"/>
      <c r="D562" s="305"/>
      <c r="E562" s="439"/>
      <c r="F562" s="439"/>
      <c r="G562" s="125" t="s">
        <v>41</v>
      </c>
      <c r="H562" s="69">
        <f>H560*0.95</f>
        <v>118.75</v>
      </c>
      <c r="I562" s="300"/>
      <c r="J562" s="348"/>
    </row>
    <row r="563" spans="1:10" x14ac:dyDescent="0.25">
      <c r="A563" s="334"/>
      <c r="B563" s="337"/>
      <c r="C563" s="337"/>
      <c r="D563" s="305"/>
      <c r="E563" s="451">
        <f>F558+1</f>
        <v>43101</v>
      </c>
      <c r="F563" s="451">
        <v>43102</v>
      </c>
      <c r="G563" s="51" t="s">
        <v>154</v>
      </c>
      <c r="H563" s="67">
        <f t="shared" ref="H563" si="31">H565/2</f>
        <v>50</v>
      </c>
      <c r="I563" s="300"/>
      <c r="J563" s="348"/>
    </row>
    <row r="564" spans="1:10" x14ac:dyDescent="0.25">
      <c r="A564" s="334"/>
      <c r="B564" s="337"/>
      <c r="C564" s="337"/>
      <c r="D564" s="305"/>
      <c r="E564" s="285"/>
      <c r="F564" s="285"/>
      <c r="G564" s="7" t="s">
        <v>153</v>
      </c>
      <c r="H564" s="68">
        <f>H565/2</f>
        <v>50</v>
      </c>
      <c r="I564" s="300"/>
      <c r="J564" s="348"/>
    </row>
    <row r="565" spans="1:10" x14ac:dyDescent="0.25">
      <c r="A565" s="334"/>
      <c r="B565" s="337"/>
      <c r="C565" s="337"/>
      <c r="D565" s="305"/>
      <c r="E565" s="285"/>
      <c r="F565" s="285"/>
      <c r="G565" s="126" t="s">
        <v>40</v>
      </c>
      <c r="H565" s="68">
        <f>H555</f>
        <v>100</v>
      </c>
      <c r="I565" s="300"/>
      <c r="J565" s="348"/>
    </row>
    <row r="566" spans="1:10" x14ac:dyDescent="0.25">
      <c r="A566" s="334"/>
      <c r="B566" s="337"/>
      <c r="C566" s="337"/>
      <c r="D566" s="305"/>
      <c r="E566" s="285"/>
      <c r="F566" s="285"/>
      <c r="G566" s="126" t="s">
        <v>39</v>
      </c>
      <c r="H566" s="68">
        <f>H565+25</f>
        <v>125</v>
      </c>
      <c r="I566" s="300"/>
      <c r="J566" s="348"/>
    </row>
    <row r="567" spans="1:10" ht="15.75" thickBot="1" x14ac:dyDescent="0.3">
      <c r="A567" s="334"/>
      <c r="B567" s="337"/>
      <c r="C567" s="337"/>
      <c r="D567" s="305"/>
      <c r="E567" s="439"/>
      <c r="F567" s="439"/>
      <c r="G567" s="125" t="s">
        <v>41</v>
      </c>
      <c r="H567" s="69">
        <f>H565*0.95</f>
        <v>95</v>
      </c>
      <c r="I567" s="300"/>
      <c r="J567" s="348"/>
    </row>
    <row r="568" spans="1:10" x14ac:dyDescent="0.25">
      <c r="A568" s="334"/>
      <c r="B568" s="337"/>
      <c r="C568" s="337"/>
      <c r="D568" s="305"/>
      <c r="E568" s="451">
        <f>F563+1</f>
        <v>43103</v>
      </c>
      <c r="F568" s="451">
        <v>43190</v>
      </c>
      <c r="G568" s="51" t="s">
        <v>154</v>
      </c>
      <c r="H568" s="67">
        <v>43</v>
      </c>
      <c r="I568" s="300"/>
      <c r="J568" s="348"/>
    </row>
    <row r="569" spans="1:10" x14ac:dyDescent="0.25">
      <c r="A569" s="334"/>
      <c r="B569" s="337"/>
      <c r="C569" s="337"/>
      <c r="D569" s="305"/>
      <c r="E569" s="285"/>
      <c r="F569" s="285"/>
      <c r="G569" s="7" t="s">
        <v>153</v>
      </c>
      <c r="H569" s="68">
        <v>43</v>
      </c>
      <c r="I569" s="300"/>
      <c r="J569" s="348"/>
    </row>
    <row r="570" spans="1:10" x14ac:dyDescent="0.25">
      <c r="A570" s="334"/>
      <c r="B570" s="337"/>
      <c r="C570" s="337"/>
      <c r="D570" s="305"/>
      <c r="E570" s="285"/>
      <c r="F570" s="285"/>
      <c r="G570" s="126" t="s">
        <v>40</v>
      </c>
      <c r="H570" s="68">
        <v>85</v>
      </c>
      <c r="I570" s="300"/>
      <c r="J570" s="348"/>
    </row>
    <row r="571" spans="1:10" x14ac:dyDescent="0.25">
      <c r="A571" s="334"/>
      <c r="B571" s="337"/>
      <c r="C571" s="337"/>
      <c r="D571" s="305"/>
      <c r="E571" s="285"/>
      <c r="F571" s="285"/>
      <c r="G571" s="126" t="s">
        <v>39</v>
      </c>
      <c r="H571" s="68">
        <f>H570+25</f>
        <v>110</v>
      </c>
      <c r="I571" s="300"/>
      <c r="J571" s="348"/>
    </row>
    <row r="572" spans="1:10" ht="15.75" thickBot="1" x14ac:dyDescent="0.3">
      <c r="A572" s="334"/>
      <c r="B572" s="337"/>
      <c r="C572" s="337"/>
      <c r="D572" s="305"/>
      <c r="E572" s="439"/>
      <c r="F572" s="439"/>
      <c r="G572" s="125" t="s">
        <v>41</v>
      </c>
      <c r="H572" s="69">
        <f>H570*0.95</f>
        <v>80.75</v>
      </c>
      <c r="I572" s="300"/>
      <c r="J572" s="348"/>
    </row>
    <row r="573" spans="1:10" x14ac:dyDescent="0.25">
      <c r="A573" s="334"/>
      <c r="B573" s="337"/>
      <c r="C573" s="337"/>
      <c r="D573" s="305"/>
      <c r="E573" s="451">
        <f>F568+1</f>
        <v>43191</v>
      </c>
      <c r="F573" s="451">
        <v>43220</v>
      </c>
      <c r="G573" s="51" t="s">
        <v>154</v>
      </c>
      <c r="H573" s="67">
        <f t="shared" ref="H573" si="32">H575/2</f>
        <v>40</v>
      </c>
      <c r="I573" s="300"/>
      <c r="J573" s="348"/>
    </row>
    <row r="574" spans="1:10" x14ac:dyDescent="0.25">
      <c r="A574" s="334"/>
      <c r="B574" s="337"/>
      <c r="C574" s="337"/>
      <c r="D574" s="305"/>
      <c r="E574" s="285"/>
      <c r="F574" s="285"/>
      <c r="G574" s="7" t="s">
        <v>153</v>
      </c>
      <c r="H574" s="68">
        <f>H575/2</f>
        <v>40</v>
      </c>
      <c r="I574" s="300"/>
      <c r="J574" s="348"/>
    </row>
    <row r="575" spans="1:10" x14ac:dyDescent="0.25">
      <c r="A575" s="334"/>
      <c r="B575" s="337"/>
      <c r="C575" s="337"/>
      <c r="D575" s="305"/>
      <c r="E575" s="285"/>
      <c r="F575" s="285"/>
      <c r="G575" s="126" t="s">
        <v>40</v>
      </c>
      <c r="H575" s="68">
        <v>80</v>
      </c>
      <c r="I575" s="300"/>
      <c r="J575" s="348"/>
    </row>
    <row r="576" spans="1:10" x14ac:dyDescent="0.25">
      <c r="A576" s="334"/>
      <c r="B576" s="337"/>
      <c r="C576" s="337"/>
      <c r="D576" s="305"/>
      <c r="E576" s="285"/>
      <c r="F576" s="285"/>
      <c r="G576" s="126" t="s">
        <v>39</v>
      </c>
      <c r="H576" s="68">
        <f>H575+25</f>
        <v>105</v>
      </c>
      <c r="I576" s="300"/>
      <c r="J576" s="348"/>
    </row>
    <row r="577" spans="1:10" ht="15.75" thickBot="1" x14ac:dyDescent="0.3">
      <c r="A577" s="334"/>
      <c r="B577" s="337"/>
      <c r="C577" s="337"/>
      <c r="D577" s="305"/>
      <c r="E577" s="297"/>
      <c r="F577" s="297"/>
      <c r="G577" s="127" t="s">
        <v>41</v>
      </c>
      <c r="H577" s="69">
        <f>H575*0.95</f>
        <v>76</v>
      </c>
      <c r="I577" s="300"/>
      <c r="J577" s="348"/>
    </row>
    <row r="578" spans="1:10" x14ac:dyDescent="0.25">
      <c r="A578" s="333" t="s">
        <v>223</v>
      </c>
      <c r="B578" s="336" t="s">
        <v>37</v>
      </c>
      <c r="C578" s="336" t="s">
        <v>191</v>
      </c>
      <c r="D578" s="304" t="s">
        <v>38</v>
      </c>
      <c r="E578" s="298">
        <v>43040</v>
      </c>
      <c r="F578" s="298">
        <v>43090</v>
      </c>
      <c r="G578" s="11" t="s">
        <v>154</v>
      </c>
      <c r="H578" s="67">
        <f>H580/2</f>
        <v>30</v>
      </c>
      <c r="I578" s="299"/>
      <c r="J578" s="347"/>
    </row>
    <row r="579" spans="1:10" x14ac:dyDescent="0.25">
      <c r="A579" s="334"/>
      <c r="B579" s="337"/>
      <c r="C579" s="337"/>
      <c r="D579" s="305"/>
      <c r="E579" s="285"/>
      <c r="F579" s="285"/>
      <c r="G579" s="7" t="s">
        <v>153</v>
      </c>
      <c r="H579" s="68" t="e">
        <f>NA()</f>
        <v>#N/A</v>
      </c>
      <c r="I579" s="300"/>
      <c r="J579" s="348"/>
    </row>
    <row r="580" spans="1:10" x14ac:dyDescent="0.25">
      <c r="A580" s="334"/>
      <c r="B580" s="337"/>
      <c r="C580" s="337"/>
      <c r="D580" s="305"/>
      <c r="E580" s="285"/>
      <c r="F580" s="285"/>
      <c r="G580" s="70" t="s">
        <v>40</v>
      </c>
      <c r="H580" s="68">
        <v>60</v>
      </c>
      <c r="I580" s="300"/>
      <c r="J580" s="348"/>
    </row>
    <row r="581" spans="1:10" x14ac:dyDescent="0.25">
      <c r="A581" s="334"/>
      <c r="B581" s="337"/>
      <c r="C581" s="337"/>
      <c r="D581" s="305"/>
      <c r="E581" s="285"/>
      <c r="F581" s="285"/>
      <c r="G581" s="70" t="s">
        <v>39</v>
      </c>
      <c r="H581" s="68">
        <f>H580+25</f>
        <v>85</v>
      </c>
      <c r="I581" s="300"/>
      <c r="J581" s="348"/>
    </row>
    <row r="582" spans="1:10" ht="15.75" thickBot="1" x14ac:dyDescent="0.3">
      <c r="A582" s="334"/>
      <c r="B582" s="337"/>
      <c r="C582" s="337"/>
      <c r="D582" s="305"/>
      <c r="E582" s="370"/>
      <c r="F582" s="370"/>
      <c r="G582" s="72" t="s">
        <v>41</v>
      </c>
      <c r="H582" s="69">
        <f>H580*0.95</f>
        <v>57</v>
      </c>
      <c r="I582" s="300"/>
      <c r="J582" s="348"/>
    </row>
    <row r="583" spans="1:10" x14ac:dyDescent="0.25">
      <c r="A583" s="334"/>
      <c r="B583" s="337"/>
      <c r="C583" s="337"/>
      <c r="D583" s="305"/>
      <c r="E583" s="295">
        <f>F578+1</f>
        <v>43091</v>
      </c>
      <c r="F583" s="295">
        <v>43103</v>
      </c>
      <c r="G583" s="51" t="s">
        <v>154</v>
      </c>
      <c r="H583" s="67">
        <f t="shared" ref="H583" si="33">H585/2</f>
        <v>50</v>
      </c>
      <c r="I583" s="300"/>
      <c r="J583" s="348"/>
    </row>
    <row r="584" spans="1:10" x14ac:dyDescent="0.25">
      <c r="A584" s="334"/>
      <c r="B584" s="337"/>
      <c r="C584" s="337"/>
      <c r="D584" s="305"/>
      <c r="E584" s="285"/>
      <c r="F584" s="285"/>
      <c r="G584" s="7" t="s">
        <v>153</v>
      </c>
      <c r="H584" s="68" t="e">
        <f>NA()</f>
        <v>#N/A</v>
      </c>
      <c r="I584" s="300"/>
      <c r="J584" s="348"/>
    </row>
    <row r="585" spans="1:10" x14ac:dyDescent="0.25">
      <c r="A585" s="334"/>
      <c r="B585" s="337"/>
      <c r="C585" s="337"/>
      <c r="D585" s="305"/>
      <c r="E585" s="285"/>
      <c r="F585" s="285"/>
      <c r="G585" s="115" t="s">
        <v>40</v>
      </c>
      <c r="H585" s="68">
        <v>100</v>
      </c>
      <c r="I585" s="300"/>
      <c r="J585" s="348"/>
    </row>
    <row r="586" spans="1:10" x14ac:dyDescent="0.25">
      <c r="A586" s="334"/>
      <c r="B586" s="337"/>
      <c r="C586" s="337"/>
      <c r="D586" s="305"/>
      <c r="E586" s="285"/>
      <c r="F586" s="285"/>
      <c r="G586" s="115" t="s">
        <v>39</v>
      </c>
      <c r="H586" s="68">
        <f>H585+25</f>
        <v>125</v>
      </c>
      <c r="I586" s="300"/>
      <c r="J586" s="348"/>
    </row>
    <row r="587" spans="1:10" ht="15.75" thickBot="1" x14ac:dyDescent="0.3">
      <c r="A587" s="334"/>
      <c r="B587" s="337"/>
      <c r="C587" s="337"/>
      <c r="D587" s="305"/>
      <c r="E587" s="370"/>
      <c r="F587" s="370"/>
      <c r="G587" s="117" t="s">
        <v>41</v>
      </c>
      <c r="H587" s="69">
        <f t="shared" ref="H587" si="34">H585*0.95</f>
        <v>95</v>
      </c>
      <c r="I587" s="300"/>
      <c r="J587" s="348"/>
    </row>
    <row r="588" spans="1:10" x14ac:dyDescent="0.25">
      <c r="A588" s="334"/>
      <c r="B588" s="337"/>
      <c r="C588" s="337"/>
      <c r="D588" s="305"/>
      <c r="E588" s="295">
        <f>F583+1</f>
        <v>43104</v>
      </c>
      <c r="F588" s="295">
        <v>43131</v>
      </c>
      <c r="G588" s="51" t="s">
        <v>154</v>
      </c>
      <c r="H588" s="67">
        <f t="shared" ref="H588" si="35">H590/2</f>
        <v>42.5</v>
      </c>
      <c r="I588" s="300"/>
      <c r="J588" s="348"/>
    </row>
    <row r="589" spans="1:10" x14ac:dyDescent="0.25">
      <c r="A589" s="334"/>
      <c r="B589" s="337"/>
      <c r="C589" s="337"/>
      <c r="D589" s="305"/>
      <c r="E589" s="285"/>
      <c r="F589" s="285"/>
      <c r="G589" s="7" t="s">
        <v>153</v>
      </c>
      <c r="H589" s="68" t="e">
        <f>NA()</f>
        <v>#N/A</v>
      </c>
      <c r="I589" s="300"/>
      <c r="J589" s="348"/>
    </row>
    <row r="590" spans="1:10" x14ac:dyDescent="0.25">
      <c r="A590" s="334"/>
      <c r="B590" s="337"/>
      <c r="C590" s="337"/>
      <c r="D590" s="305"/>
      <c r="E590" s="285"/>
      <c r="F590" s="285"/>
      <c r="G590" s="115" t="s">
        <v>40</v>
      </c>
      <c r="H590" s="68">
        <v>85</v>
      </c>
      <c r="I590" s="300"/>
      <c r="J590" s="348"/>
    </row>
    <row r="591" spans="1:10" x14ac:dyDescent="0.25">
      <c r="A591" s="334"/>
      <c r="B591" s="337"/>
      <c r="C591" s="337"/>
      <c r="D591" s="305"/>
      <c r="E591" s="285"/>
      <c r="F591" s="285"/>
      <c r="G591" s="115" t="s">
        <v>39</v>
      </c>
      <c r="H591" s="68">
        <f>H590+25</f>
        <v>110</v>
      </c>
      <c r="I591" s="300"/>
      <c r="J591" s="348"/>
    </row>
    <row r="592" spans="1:10" ht="15.75" thickBot="1" x14ac:dyDescent="0.3">
      <c r="A592" s="334"/>
      <c r="B592" s="337"/>
      <c r="C592" s="337"/>
      <c r="D592" s="305"/>
      <c r="E592" s="370"/>
      <c r="F592" s="370"/>
      <c r="G592" s="116" t="s">
        <v>41</v>
      </c>
      <c r="H592" s="69">
        <f t="shared" ref="H592" si="36">H590*0.95</f>
        <v>80.75</v>
      </c>
      <c r="I592" s="300"/>
      <c r="J592" s="348"/>
    </row>
    <row r="593" spans="1:10" x14ac:dyDescent="0.25">
      <c r="A593" s="334"/>
      <c r="B593" s="337"/>
      <c r="C593" s="337"/>
      <c r="D593" s="337"/>
      <c r="E593" s="295">
        <f>F588+1</f>
        <v>43132</v>
      </c>
      <c r="F593" s="295">
        <v>43190</v>
      </c>
      <c r="G593" s="51" t="s">
        <v>154</v>
      </c>
      <c r="H593" s="67">
        <f t="shared" ref="H593" si="37">H595/2</f>
        <v>47.5</v>
      </c>
      <c r="I593" s="300"/>
      <c r="J593" s="348"/>
    </row>
    <row r="594" spans="1:10" x14ac:dyDescent="0.25">
      <c r="A594" s="334"/>
      <c r="B594" s="337"/>
      <c r="C594" s="337"/>
      <c r="D594" s="337"/>
      <c r="E594" s="285"/>
      <c r="F594" s="285"/>
      <c r="G594" s="7" t="s">
        <v>153</v>
      </c>
      <c r="H594" s="68" t="e">
        <f>NA()</f>
        <v>#N/A</v>
      </c>
      <c r="I594" s="300"/>
      <c r="J594" s="348"/>
    </row>
    <row r="595" spans="1:10" x14ac:dyDescent="0.25">
      <c r="A595" s="334"/>
      <c r="B595" s="337"/>
      <c r="C595" s="337"/>
      <c r="D595" s="337"/>
      <c r="E595" s="285"/>
      <c r="F595" s="285"/>
      <c r="G595" s="70" t="s">
        <v>40</v>
      </c>
      <c r="H595" s="68">
        <v>95</v>
      </c>
      <c r="I595" s="300"/>
      <c r="J595" s="348"/>
    </row>
    <row r="596" spans="1:10" x14ac:dyDescent="0.25">
      <c r="A596" s="334"/>
      <c r="B596" s="337"/>
      <c r="C596" s="337"/>
      <c r="D596" s="337"/>
      <c r="E596" s="285"/>
      <c r="F596" s="285"/>
      <c r="G596" s="70" t="s">
        <v>39</v>
      </c>
      <c r="H596" s="68">
        <f>H595+25</f>
        <v>120</v>
      </c>
      <c r="I596" s="300"/>
      <c r="J596" s="348"/>
    </row>
    <row r="597" spans="1:10" ht="15.75" thickBot="1" x14ac:dyDescent="0.3">
      <c r="A597" s="334"/>
      <c r="B597" s="337"/>
      <c r="C597" s="337"/>
      <c r="D597" s="337"/>
      <c r="E597" s="370"/>
      <c r="F597" s="370"/>
      <c r="G597" s="72" t="s">
        <v>41</v>
      </c>
      <c r="H597" s="69">
        <f t="shared" ref="H597" si="38">H595*0.95</f>
        <v>90.25</v>
      </c>
      <c r="I597" s="300"/>
      <c r="J597" s="348"/>
    </row>
    <row r="598" spans="1:10" x14ac:dyDescent="0.25">
      <c r="A598" s="334"/>
      <c r="B598" s="337"/>
      <c r="C598" s="337"/>
      <c r="D598" s="337"/>
      <c r="E598" s="295">
        <f>F593+1</f>
        <v>43191</v>
      </c>
      <c r="F598" s="295">
        <v>43220</v>
      </c>
      <c r="G598" s="51" t="s">
        <v>154</v>
      </c>
      <c r="H598" s="67">
        <f t="shared" ref="H598" si="39">H600/2</f>
        <v>40</v>
      </c>
      <c r="I598" s="300"/>
      <c r="J598" s="348"/>
    </row>
    <row r="599" spans="1:10" x14ac:dyDescent="0.25">
      <c r="A599" s="334"/>
      <c r="B599" s="337"/>
      <c r="C599" s="337"/>
      <c r="D599" s="337"/>
      <c r="E599" s="285"/>
      <c r="F599" s="285"/>
      <c r="G599" s="7" t="s">
        <v>153</v>
      </c>
      <c r="H599" s="68" t="e">
        <f>NA()</f>
        <v>#N/A</v>
      </c>
      <c r="I599" s="300"/>
      <c r="J599" s="348"/>
    </row>
    <row r="600" spans="1:10" x14ac:dyDescent="0.25">
      <c r="A600" s="334"/>
      <c r="B600" s="337"/>
      <c r="C600" s="337"/>
      <c r="D600" s="337"/>
      <c r="E600" s="285"/>
      <c r="F600" s="285"/>
      <c r="G600" s="70" t="s">
        <v>40</v>
      </c>
      <c r="H600" s="68">
        <v>80</v>
      </c>
      <c r="I600" s="300"/>
      <c r="J600" s="348"/>
    </row>
    <row r="601" spans="1:10" x14ac:dyDescent="0.25">
      <c r="A601" s="334"/>
      <c r="B601" s="337"/>
      <c r="C601" s="337"/>
      <c r="D601" s="337"/>
      <c r="E601" s="285"/>
      <c r="F601" s="285"/>
      <c r="G601" s="70" t="s">
        <v>39</v>
      </c>
      <c r="H601" s="68">
        <f>H600+25</f>
        <v>105</v>
      </c>
      <c r="I601" s="300"/>
      <c r="J601" s="348"/>
    </row>
    <row r="602" spans="1:10" ht="15.75" thickBot="1" x14ac:dyDescent="0.3">
      <c r="A602" s="334"/>
      <c r="B602" s="337"/>
      <c r="C602" s="337"/>
      <c r="D602" s="395"/>
      <c r="E602" s="370"/>
      <c r="F602" s="370"/>
      <c r="G602" s="71" t="s">
        <v>41</v>
      </c>
      <c r="H602" s="69">
        <f t="shared" ref="H602" si="40">H600*0.95</f>
        <v>76</v>
      </c>
      <c r="I602" s="301"/>
      <c r="J602" s="348"/>
    </row>
    <row r="603" spans="1:10" x14ac:dyDescent="0.25">
      <c r="A603" s="334"/>
      <c r="B603" s="337"/>
      <c r="C603" s="337"/>
      <c r="D603" s="304" t="s">
        <v>188</v>
      </c>
      <c r="E603" s="298">
        <v>43040</v>
      </c>
      <c r="F603" s="298">
        <v>43090</v>
      </c>
      <c r="G603" s="11" t="s">
        <v>154</v>
      </c>
      <c r="H603" s="67">
        <f t="shared" ref="H603" si="41">H605/2</f>
        <v>35</v>
      </c>
      <c r="I603" s="476"/>
      <c r="J603" s="348"/>
    </row>
    <row r="604" spans="1:10" x14ac:dyDescent="0.25">
      <c r="A604" s="334"/>
      <c r="B604" s="337"/>
      <c r="C604" s="337"/>
      <c r="D604" s="305"/>
      <c r="E604" s="285"/>
      <c r="F604" s="285"/>
      <c r="G604" s="7" t="s">
        <v>153</v>
      </c>
      <c r="H604" s="68" t="e">
        <f>NA()</f>
        <v>#N/A</v>
      </c>
      <c r="I604" s="477"/>
      <c r="J604" s="348"/>
    </row>
    <row r="605" spans="1:10" x14ac:dyDescent="0.25">
      <c r="A605" s="334"/>
      <c r="B605" s="337"/>
      <c r="C605" s="337"/>
      <c r="D605" s="305"/>
      <c r="E605" s="285"/>
      <c r="F605" s="285"/>
      <c r="G605" s="70" t="s">
        <v>40</v>
      </c>
      <c r="H605" s="68">
        <v>70</v>
      </c>
      <c r="I605" s="477"/>
      <c r="J605" s="348"/>
    </row>
    <row r="606" spans="1:10" x14ac:dyDescent="0.25">
      <c r="A606" s="334"/>
      <c r="B606" s="337"/>
      <c r="C606" s="337"/>
      <c r="D606" s="305"/>
      <c r="E606" s="285"/>
      <c r="F606" s="285"/>
      <c r="G606" s="70" t="s">
        <v>39</v>
      </c>
      <c r="H606" s="68">
        <f>H605+25</f>
        <v>95</v>
      </c>
      <c r="I606" s="477"/>
      <c r="J606" s="348"/>
    </row>
    <row r="607" spans="1:10" ht="15.75" thickBot="1" x14ac:dyDescent="0.3">
      <c r="A607" s="334"/>
      <c r="B607" s="337"/>
      <c r="C607" s="337"/>
      <c r="D607" s="305"/>
      <c r="E607" s="370"/>
      <c r="F607" s="370"/>
      <c r="G607" s="72" t="s">
        <v>41</v>
      </c>
      <c r="H607" s="69">
        <f t="shared" ref="H607" si="42">H605*0.95</f>
        <v>66.5</v>
      </c>
      <c r="I607" s="477"/>
      <c r="J607" s="348"/>
    </row>
    <row r="608" spans="1:10" x14ac:dyDescent="0.25">
      <c r="A608" s="334"/>
      <c r="B608" s="337"/>
      <c r="C608" s="337"/>
      <c r="D608" s="305"/>
      <c r="E608" s="295">
        <f>F603+1</f>
        <v>43091</v>
      </c>
      <c r="F608" s="295">
        <v>43103</v>
      </c>
      <c r="G608" s="51" t="s">
        <v>154</v>
      </c>
      <c r="H608" s="67">
        <f t="shared" ref="H608" si="43">H610/2</f>
        <v>55</v>
      </c>
      <c r="I608" s="477"/>
      <c r="J608" s="348"/>
    </row>
    <row r="609" spans="1:10" x14ac:dyDescent="0.25">
      <c r="A609" s="334"/>
      <c r="B609" s="337"/>
      <c r="C609" s="337"/>
      <c r="D609" s="305"/>
      <c r="E609" s="285"/>
      <c r="F609" s="285"/>
      <c r="G609" s="7" t="s">
        <v>153</v>
      </c>
      <c r="H609" s="68" t="e">
        <f>NA()</f>
        <v>#N/A</v>
      </c>
      <c r="I609" s="477"/>
      <c r="J609" s="348"/>
    </row>
    <row r="610" spans="1:10" x14ac:dyDescent="0.25">
      <c r="A610" s="334"/>
      <c r="B610" s="337"/>
      <c r="C610" s="337"/>
      <c r="D610" s="305"/>
      <c r="E610" s="285"/>
      <c r="F610" s="285"/>
      <c r="G610" s="115" t="s">
        <v>40</v>
      </c>
      <c r="H610" s="68">
        <v>110</v>
      </c>
      <c r="I610" s="477"/>
      <c r="J610" s="348"/>
    </row>
    <row r="611" spans="1:10" x14ac:dyDescent="0.25">
      <c r="A611" s="334"/>
      <c r="B611" s="337"/>
      <c r="C611" s="337"/>
      <c r="D611" s="305"/>
      <c r="E611" s="285"/>
      <c r="F611" s="285"/>
      <c r="G611" s="115" t="s">
        <v>39</v>
      </c>
      <c r="H611" s="68">
        <f>H610+25</f>
        <v>135</v>
      </c>
      <c r="I611" s="477"/>
      <c r="J611" s="348"/>
    </row>
    <row r="612" spans="1:10" ht="15.75" thickBot="1" x14ac:dyDescent="0.3">
      <c r="A612" s="334"/>
      <c r="B612" s="337"/>
      <c r="C612" s="337"/>
      <c r="D612" s="305"/>
      <c r="E612" s="370"/>
      <c r="F612" s="370"/>
      <c r="G612" s="117" t="s">
        <v>41</v>
      </c>
      <c r="H612" s="69">
        <f t="shared" ref="H612" si="44">H610*0.95</f>
        <v>104.5</v>
      </c>
      <c r="I612" s="477"/>
      <c r="J612" s="348"/>
    </row>
    <row r="613" spans="1:10" x14ac:dyDescent="0.25">
      <c r="A613" s="334"/>
      <c r="B613" s="337"/>
      <c r="C613" s="337"/>
      <c r="D613" s="305"/>
      <c r="E613" s="295">
        <f>F608+1</f>
        <v>43104</v>
      </c>
      <c r="F613" s="295">
        <v>43131</v>
      </c>
      <c r="G613" s="51" t="s">
        <v>154</v>
      </c>
      <c r="H613" s="67">
        <f t="shared" ref="H613" si="45">H615/2</f>
        <v>47.5</v>
      </c>
      <c r="I613" s="477"/>
      <c r="J613" s="348"/>
    </row>
    <row r="614" spans="1:10" x14ac:dyDescent="0.25">
      <c r="A614" s="334"/>
      <c r="B614" s="337"/>
      <c r="C614" s="337"/>
      <c r="D614" s="305"/>
      <c r="E614" s="285"/>
      <c r="F614" s="285"/>
      <c r="G614" s="7" t="s">
        <v>153</v>
      </c>
      <c r="H614" s="68" t="e">
        <f>NA()</f>
        <v>#N/A</v>
      </c>
      <c r="I614" s="477"/>
      <c r="J614" s="348"/>
    </row>
    <row r="615" spans="1:10" x14ac:dyDescent="0.25">
      <c r="A615" s="334"/>
      <c r="B615" s="337"/>
      <c r="C615" s="337"/>
      <c r="D615" s="305"/>
      <c r="E615" s="285"/>
      <c r="F615" s="285"/>
      <c r="G615" s="115" t="s">
        <v>40</v>
      </c>
      <c r="H615" s="68">
        <v>95</v>
      </c>
      <c r="I615" s="477"/>
      <c r="J615" s="348"/>
    </row>
    <row r="616" spans="1:10" x14ac:dyDescent="0.25">
      <c r="A616" s="334"/>
      <c r="B616" s="337"/>
      <c r="C616" s="337"/>
      <c r="D616" s="305"/>
      <c r="E616" s="285"/>
      <c r="F616" s="285"/>
      <c r="G616" s="115" t="s">
        <v>39</v>
      </c>
      <c r="H616" s="68">
        <f>H615+25</f>
        <v>120</v>
      </c>
      <c r="I616" s="477"/>
      <c r="J616" s="348"/>
    </row>
    <row r="617" spans="1:10" ht="15.75" thickBot="1" x14ac:dyDescent="0.3">
      <c r="A617" s="334"/>
      <c r="B617" s="337"/>
      <c r="C617" s="337"/>
      <c r="D617" s="305"/>
      <c r="E617" s="370"/>
      <c r="F617" s="370"/>
      <c r="G617" s="116" t="s">
        <v>41</v>
      </c>
      <c r="H617" s="69">
        <f t="shared" ref="H617" si="46">H615*0.95</f>
        <v>90.25</v>
      </c>
      <c r="I617" s="477"/>
      <c r="J617" s="348"/>
    </row>
    <row r="618" spans="1:10" x14ac:dyDescent="0.25">
      <c r="A618" s="334"/>
      <c r="B618" s="337"/>
      <c r="C618" s="337"/>
      <c r="D618" s="337"/>
      <c r="E618" s="295">
        <f>F613+1</f>
        <v>43132</v>
      </c>
      <c r="F618" s="295">
        <v>43190</v>
      </c>
      <c r="G618" s="51" t="s">
        <v>154</v>
      </c>
      <c r="H618" s="67">
        <f t="shared" ref="H618" si="47">H620/2</f>
        <v>52.5</v>
      </c>
      <c r="I618" s="477"/>
      <c r="J618" s="348"/>
    </row>
    <row r="619" spans="1:10" x14ac:dyDescent="0.25">
      <c r="A619" s="334"/>
      <c r="B619" s="337"/>
      <c r="C619" s="337"/>
      <c r="D619" s="337"/>
      <c r="E619" s="285"/>
      <c r="F619" s="285"/>
      <c r="G619" s="7" t="s">
        <v>153</v>
      </c>
      <c r="H619" s="68" t="e">
        <f>NA()</f>
        <v>#N/A</v>
      </c>
      <c r="I619" s="477"/>
      <c r="J619" s="348"/>
    </row>
    <row r="620" spans="1:10" x14ac:dyDescent="0.25">
      <c r="A620" s="334"/>
      <c r="B620" s="337"/>
      <c r="C620" s="337"/>
      <c r="D620" s="337"/>
      <c r="E620" s="285"/>
      <c r="F620" s="285"/>
      <c r="G620" s="70" t="s">
        <v>40</v>
      </c>
      <c r="H620" s="68">
        <v>105</v>
      </c>
      <c r="I620" s="477"/>
      <c r="J620" s="348"/>
    </row>
    <row r="621" spans="1:10" x14ac:dyDescent="0.25">
      <c r="A621" s="334"/>
      <c r="B621" s="337"/>
      <c r="C621" s="337"/>
      <c r="D621" s="337"/>
      <c r="E621" s="285"/>
      <c r="F621" s="285"/>
      <c r="G621" s="70" t="s">
        <v>39</v>
      </c>
      <c r="H621" s="68">
        <f>H620+25</f>
        <v>130</v>
      </c>
      <c r="I621" s="477"/>
      <c r="J621" s="348"/>
    </row>
    <row r="622" spans="1:10" ht="15.75" thickBot="1" x14ac:dyDescent="0.3">
      <c r="A622" s="334"/>
      <c r="B622" s="337"/>
      <c r="C622" s="337"/>
      <c r="D622" s="337"/>
      <c r="E622" s="370"/>
      <c r="F622" s="370"/>
      <c r="G622" s="72" t="s">
        <v>41</v>
      </c>
      <c r="H622" s="69">
        <f t="shared" ref="H622" si="48">H620*0.95</f>
        <v>99.75</v>
      </c>
      <c r="I622" s="477"/>
      <c r="J622" s="348"/>
    </row>
    <row r="623" spans="1:10" x14ac:dyDescent="0.25">
      <c r="A623" s="334"/>
      <c r="B623" s="337"/>
      <c r="C623" s="337"/>
      <c r="D623" s="337"/>
      <c r="E623" s="295">
        <f>F618+1</f>
        <v>43191</v>
      </c>
      <c r="F623" s="295">
        <v>43220</v>
      </c>
      <c r="G623" s="51" t="s">
        <v>154</v>
      </c>
      <c r="H623" s="67">
        <f t="shared" ref="H623" si="49">H625/2</f>
        <v>45</v>
      </c>
      <c r="I623" s="477"/>
      <c r="J623" s="348"/>
    </row>
    <row r="624" spans="1:10" x14ac:dyDescent="0.25">
      <c r="A624" s="334"/>
      <c r="B624" s="337"/>
      <c r="C624" s="337"/>
      <c r="D624" s="337"/>
      <c r="E624" s="285"/>
      <c r="F624" s="285"/>
      <c r="G624" s="7" t="s">
        <v>153</v>
      </c>
      <c r="H624" s="68" t="e">
        <f>NA()</f>
        <v>#N/A</v>
      </c>
      <c r="I624" s="477"/>
      <c r="J624" s="348"/>
    </row>
    <row r="625" spans="1:10" x14ac:dyDescent="0.25">
      <c r="A625" s="334"/>
      <c r="B625" s="337"/>
      <c r="C625" s="337"/>
      <c r="D625" s="337"/>
      <c r="E625" s="285"/>
      <c r="F625" s="285"/>
      <c r="G625" s="70" t="s">
        <v>40</v>
      </c>
      <c r="H625" s="68">
        <v>90</v>
      </c>
      <c r="I625" s="477"/>
      <c r="J625" s="348"/>
    </row>
    <row r="626" spans="1:10" x14ac:dyDescent="0.25">
      <c r="A626" s="334"/>
      <c r="B626" s="337"/>
      <c r="C626" s="337"/>
      <c r="D626" s="337"/>
      <c r="E626" s="285"/>
      <c r="F626" s="285"/>
      <c r="G626" s="70" t="s">
        <v>39</v>
      </c>
      <c r="H626" s="68">
        <f>H625+25</f>
        <v>115</v>
      </c>
      <c r="I626" s="477"/>
      <c r="J626" s="348"/>
    </row>
    <row r="627" spans="1:10" ht="15.75" thickBot="1" x14ac:dyDescent="0.3">
      <c r="A627" s="334"/>
      <c r="B627" s="337"/>
      <c r="C627" s="337"/>
      <c r="D627" s="395"/>
      <c r="E627" s="370"/>
      <c r="F627" s="370"/>
      <c r="G627" s="71" t="s">
        <v>41</v>
      </c>
      <c r="H627" s="69">
        <f t="shared" ref="H627" si="50">H625*0.95</f>
        <v>85.5</v>
      </c>
      <c r="I627" s="478"/>
      <c r="J627" s="348"/>
    </row>
    <row r="628" spans="1:10" x14ac:dyDescent="0.25">
      <c r="A628" s="334"/>
      <c r="B628" s="337"/>
      <c r="C628" s="337"/>
      <c r="D628" s="336" t="s">
        <v>0</v>
      </c>
      <c r="E628" s="298">
        <v>43040</v>
      </c>
      <c r="F628" s="298">
        <v>43090</v>
      </c>
      <c r="G628" s="11" t="s">
        <v>154</v>
      </c>
      <c r="H628" s="67">
        <f t="shared" ref="H628" si="51">H630/2</f>
        <v>40</v>
      </c>
      <c r="I628" s="476"/>
      <c r="J628" s="348"/>
    </row>
    <row r="629" spans="1:10" x14ac:dyDescent="0.25">
      <c r="A629" s="334"/>
      <c r="B629" s="337"/>
      <c r="C629" s="337"/>
      <c r="D629" s="337"/>
      <c r="E629" s="285"/>
      <c r="F629" s="285"/>
      <c r="G629" s="7" t="s">
        <v>153</v>
      </c>
      <c r="H629" s="68">
        <f>H630/2</f>
        <v>40</v>
      </c>
      <c r="I629" s="477"/>
      <c r="J629" s="348"/>
    </row>
    <row r="630" spans="1:10" x14ac:dyDescent="0.25">
      <c r="A630" s="334"/>
      <c r="B630" s="337"/>
      <c r="C630" s="337"/>
      <c r="D630" s="337"/>
      <c r="E630" s="285"/>
      <c r="F630" s="285"/>
      <c r="G630" s="70" t="s">
        <v>40</v>
      </c>
      <c r="H630" s="68">
        <v>80</v>
      </c>
      <c r="I630" s="477"/>
      <c r="J630" s="348"/>
    </row>
    <row r="631" spans="1:10" x14ac:dyDescent="0.25">
      <c r="A631" s="334"/>
      <c r="B631" s="337"/>
      <c r="C631" s="337"/>
      <c r="D631" s="337"/>
      <c r="E631" s="285"/>
      <c r="F631" s="285"/>
      <c r="G631" s="70" t="s">
        <v>39</v>
      </c>
      <c r="H631" s="68">
        <f>H630+25</f>
        <v>105</v>
      </c>
      <c r="I631" s="477"/>
      <c r="J631" s="348"/>
    </row>
    <row r="632" spans="1:10" ht="15.75" thickBot="1" x14ac:dyDescent="0.3">
      <c r="A632" s="334"/>
      <c r="B632" s="337"/>
      <c r="C632" s="337"/>
      <c r="D632" s="337"/>
      <c r="E632" s="370"/>
      <c r="F632" s="370"/>
      <c r="G632" s="72" t="s">
        <v>41</v>
      </c>
      <c r="H632" s="69">
        <f t="shared" ref="H632" si="52">H630*0.95</f>
        <v>76</v>
      </c>
      <c r="I632" s="477"/>
      <c r="J632" s="348"/>
    </row>
    <row r="633" spans="1:10" x14ac:dyDescent="0.25">
      <c r="A633" s="334"/>
      <c r="B633" s="337"/>
      <c r="C633" s="337"/>
      <c r="D633" s="337"/>
      <c r="E633" s="295">
        <f>F628+1</f>
        <v>43091</v>
      </c>
      <c r="F633" s="295">
        <v>43103</v>
      </c>
      <c r="G633" s="51" t="s">
        <v>154</v>
      </c>
      <c r="H633" s="67">
        <f t="shared" ref="H633" si="53">H635/2</f>
        <v>60</v>
      </c>
      <c r="I633" s="477"/>
      <c r="J633" s="348"/>
    </row>
    <row r="634" spans="1:10" x14ac:dyDescent="0.25">
      <c r="A634" s="334"/>
      <c r="B634" s="337"/>
      <c r="C634" s="337"/>
      <c r="D634" s="337"/>
      <c r="E634" s="285"/>
      <c r="F634" s="285"/>
      <c r="G634" s="7" t="s">
        <v>153</v>
      </c>
      <c r="H634" s="68">
        <f t="shared" ref="H634" si="54">H635/2</f>
        <v>60</v>
      </c>
      <c r="I634" s="477"/>
      <c r="J634" s="348"/>
    </row>
    <row r="635" spans="1:10" x14ac:dyDescent="0.25">
      <c r="A635" s="334"/>
      <c r="B635" s="337"/>
      <c r="C635" s="337"/>
      <c r="D635" s="337"/>
      <c r="E635" s="285"/>
      <c r="F635" s="285"/>
      <c r="G635" s="115" t="s">
        <v>40</v>
      </c>
      <c r="H635" s="68">
        <v>120</v>
      </c>
      <c r="I635" s="477"/>
      <c r="J635" s="348"/>
    </row>
    <row r="636" spans="1:10" x14ac:dyDescent="0.25">
      <c r="A636" s="334"/>
      <c r="B636" s="337"/>
      <c r="C636" s="337"/>
      <c r="D636" s="337"/>
      <c r="E636" s="285"/>
      <c r="F636" s="285"/>
      <c r="G636" s="115" t="s">
        <v>39</v>
      </c>
      <c r="H636" s="68">
        <f>H635+25</f>
        <v>145</v>
      </c>
      <c r="I636" s="477"/>
      <c r="J636" s="348"/>
    </row>
    <row r="637" spans="1:10" ht="15.75" thickBot="1" x14ac:dyDescent="0.3">
      <c r="A637" s="334"/>
      <c r="B637" s="337"/>
      <c r="C637" s="337"/>
      <c r="D637" s="337"/>
      <c r="E637" s="370"/>
      <c r="F637" s="370"/>
      <c r="G637" s="117" t="s">
        <v>41</v>
      </c>
      <c r="H637" s="69">
        <f t="shared" ref="H637" si="55">H635*0.95</f>
        <v>114</v>
      </c>
      <c r="I637" s="477"/>
      <c r="J637" s="348"/>
    </row>
    <row r="638" spans="1:10" x14ac:dyDescent="0.25">
      <c r="A638" s="334"/>
      <c r="B638" s="337"/>
      <c r="C638" s="337"/>
      <c r="D638" s="337"/>
      <c r="E638" s="295">
        <f>F633+1</f>
        <v>43104</v>
      </c>
      <c r="F638" s="295">
        <v>43131</v>
      </c>
      <c r="G638" s="51" t="s">
        <v>154</v>
      </c>
      <c r="H638" s="67">
        <f t="shared" ref="H638" si="56">H640/2</f>
        <v>52.5</v>
      </c>
      <c r="I638" s="477"/>
      <c r="J638" s="348"/>
    </row>
    <row r="639" spans="1:10" x14ac:dyDescent="0.25">
      <c r="A639" s="334"/>
      <c r="B639" s="337"/>
      <c r="C639" s="337"/>
      <c r="D639" s="337"/>
      <c r="E639" s="285"/>
      <c r="F639" s="285"/>
      <c r="G639" s="7" t="s">
        <v>153</v>
      </c>
      <c r="H639" s="68">
        <f t="shared" ref="H639" si="57">H640/2</f>
        <v>52.5</v>
      </c>
      <c r="I639" s="477"/>
      <c r="J639" s="348"/>
    </row>
    <row r="640" spans="1:10" x14ac:dyDescent="0.25">
      <c r="A640" s="334"/>
      <c r="B640" s="337"/>
      <c r="C640" s="337"/>
      <c r="D640" s="337"/>
      <c r="E640" s="285"/>
      <c r="F640" s="285"/>
      <c r="G640" s="115" t="s">
        <v>40</v>
      </c>
      <c r="H640" s="68">
        <v>105</v>
      </c>
      <c r="I640" s="477"/>
      <c r="J640" s="348"/>
    </row>
    <row r="641" spans="1:10" x14ac:dyDescent="0.25">
      <c r="A641" s="334"/>
      <c r="B641" s="337"/>
      <c r="C641" s="337"/>
      <c r="D641" s="337"/>
      <c r="E641" s="285"/>
      <c r="F641" s="285"/>
      <c r="G641" s="115" t="s">
        <v>39</v>
      </c>
      <c r="H641" s="68">
        <f>H640+25</f>
        <v>130</v>
      </c>
      <c r="I641" s="477"/>
      <c r="J641" s="348"/>
    </row>
    <row r="642" spans="1:10" ht="15.75" thickBot="1" x14ac:dyDescent="0.3">
      <c r="A642" s="334"/>
      <c r="B642" s="337"/>
      <c r="C642" s="337"/>
      <c r="D642" s="337"/>
      <c r="E642" s="370"/>
      <c r="F642" s="370"/>
      <c r="G642" s="116" t="s">
        <v>41</v>
      </c>
      <c r="H642" s="69">
        <f t="shared" ref="H642" si="58">H640*0.95</f>
        <v>99.75</v>
      </c>
      <c r="I642" s="477"/>
      <c r="J642" s="348"/>
    </row>
    <row r="643" spans="1:10" x14ac:dyDescent="0.25">
      <c r="A643" s="334"/>
      <c r="B643" s="337"/>
      <c r="C643" s="337"/>
      <c r="D643" s="337"/>
      <c r="E643" s="295">
        <f>F638+1</f>
        <v>43132</v>
      </c>
      <c r="F643" s="295">
        <v>43190</v>
      </c>
      <c r="G643" s="51" t="s">
        <v>154</v>
      </c>
      <c r="H643" s="67">
        <f t="shared" ref="H643" si="59">H645/2</f>
        <v>57.5</v>
      </c>
      <c r="I643" s="477"/>
      <c r="J643" s="348"/>
    </row>
    <row r="644" spans="1:10" x14ac:dyDescent="0.25">
      <c r="A644" s="334"/>
      <c r="B644" s="337"/>
      <c r="C644" s="337"/>
      <c r="D644" s="337"/>
      <c r="E644" s="285"/>
      <c r="F644" s="285"/>
      <c r="G644" s="7" t="s">
        <v>153</v>
      </c>
      <c r="H644" s="68">
        <f t="shared" ref="H644" si="60">H645/2</f>
        <v>57.5</v>
      </c>
      <c r="I644" s="477"/>
      <c r="J644" s="348"/>
    </row>
    <row r="645" spans="1:10" x14ac:dyDescent="0.25">
      <c r="A645" s="334"/>
      <c r="B645" s="337"/>
      <c r="C645" s="337"/>
      <c r="D645" s="337"/>
      <c r="E645" s="285"/>
      <c r="F645" s="285"/>
      <c r="G645" s="70" t="s">
        <v>40</v>
      </c>
      <c r="H645" s="68">
        <v>115</v>
      </c>
      <c r="I645" s="477"/>
      <c r="J645" s="348"/>
    </row>
    <row r="646" spans="1:10" x14ac:dyDescent="0.25">
      <c r="A646" s="334"/>
      <c r="B646" s="337"/>
      <c r="C646" s="337"/>
      <c r="D646" s="337"/>
      <c r="E646" s="285"/>
      <c r="F646" s="285"/>
      <c r="G646" s="70" t="s">
        <v>39</v>
      </c>
      <c r="H646" s="68">
        <f>H645+25</f>
        <v>140</v>
      </c>
      <c r="I646" s="477"/>
      <c r="J646" s="348"/>
    </row>
    <row r="647" spans="1:10" ht="15.75" thickBot="1" x14ac:dyDescent="0.3">
      <c r="A647" s="334"/>
      <c r="B647" s="337"/>
      <c r="C647" s="337"/>
      <c r="D647" s="337"/>
      <c r="E647" s="370"/>
      <c r="F647" s="370"/>
      <c r="G647" s="72" t="s">
        <v>41</v>
      </c>
      <c r="H647" s="69">
        <f t="shared" ref="H647" si="61">H645*0.95</f>
        <v>109.25</v>
      </c>
      <c r="I647" s="477"/>
      <c r="J647" s="348"/>
    </row>
    <row r="648" spans="1:10" x14ac:dyDescent="0.25">
      <c r="A648" s="334"/>
      <c r="B648" s="337"/>
      <c r="C648" s="337"/>
      <c r="D648" s="337"/>
      <c r="E648" s="295">
        <f>F643+1</f>
        <v>43191</v>
      </c>
      <c r="F648" s="295">
        <v>43220</v>
      </c>
      <c r="G648" s="51" t="s">
        <v>154</v>
      </c>
      <c r="H648" s="67">
        <f t="shared" ref="H648" si="62">H650/2</f>
        <v>50</v>
      </c>
      <c r="I648" s="477"/>
      <c r="J648" s="348"/>
    </row>
    <row r="649" spans="1:10" x14ac:dyDescent="0.25">
      <c r="A649" s="334"/>
      <c r="B649" s="337"/>
      <c r="C649" s="337"/>
      <c r="D649" s="337"/>
      <c r="E649" s="285"/>
      <c r="F649" s="285"/>
      <c r="G649" s="7" t="s">
        <v>153</v>
      </c>
      <c r="H649" s="68">
        <f t="shared" ref="H649" si="63">H650/2</f>
        <v>50</v>
      </c>
      <c r="I649" s="477"/>
      <c r="J649" s="348"/>
    </row>
    <row r="650" spans="1:10" x14ac:dyDescent="0.25">
      <c r="A650" s="334"/>
      <c r="B650" s="337"/>
      <c r="C650" s="337"/>
      <c r="D650" s="337"/>
      <c r="E650" s="285"/>
      <c r="F650" s="285"/>
      <c r="G650" s="70" t="s">
        <v>40</v>
      </c>
      <c r="H650" s="68">
        <v>100</v>
      </c>
      <c r="I650" s="477"/>
      <c r="J650" s="348"/>
    </row>
    <row r="651" spans="1:10" x14ac:dyDescent="0.25">
      <c r="A651" s="334"/>
      <c r="B651" s="337"/>
      <c r="C651" s="337"/>
      <c r="D651" s="337"/>
      <c r="E651" s="285"/>
      <c r="F651" s="285"/>
      <c r="G651" s="70" t="s">
        <v>39</v>
      </c>
      <c r="H651" s="68">
        <f>H650+25</f>
        <v>125</v>
      </c>
      <c r="I651" s="477"/>
      <c r="J651" s="348"/>
    </row>
    <row r="652" spans="1:10" ht="15.75" thickBot="1" x14ac:dyDescent="0.3">
      <c r="A652" s="334"/>
      <c r="B652" s="337"/>
      <c r="C652" s="337"/>
      <c r="D652" s="395"/>
      <c r="E652" s="370"/>
      <c r="F652" s="370"/>
      <c r="G652" s="71" t="s">
        <v>41</v>
      </c>
      <c r="H652" s="69">
        <f t="shared" ref="H652" si="64">H650*0.95</f>
        <v>95</v>
      </c>
      <c r="I652" s="478"/>
      <c r="J652" s="348"/>
    </row>
    <row r="653" spans="1:10" ht="15.75" thickBot="1" x14ac:dyDescent="0.3">
      <c r="A653" s="176" t="s">
        <v>303</v>
      </c>
      <c r="B653" s="177" t="e">
        <f>NA()</f>
        <v>#N/A</v>
      </c>
      <c r="C653" s="166"/>
      <c r="D653" s="166"/>
      <c r="E653" s="167"/>
      <c r="F653" s="167"/>
      <c r="G653" s="168"/>
      <c r="H653" s="159"/>
      <c r="I653"/>
      <c r="J653"/>
    </row>
  </sheetData>
  <autoFilter ref="A1:I578"/>
  <mergeCells count="325">
    <mergeCell ref="A2:A41"/>
    <mergeCell ref="B2:B41"/>
    <mergeCell ref="C2:C41"/>
    <mergeCell ref="D2:D41"/>
    <mergeCell ref="E2:E6"/>
    <mergeCell ref="F2:F6"/>
    <mergeCell ref="J42:J121"/>
    <mergeCell ref="E47:E51"/>
    <mergeCell ref="F47:F51"/>
    <mergeCell ref="E52:E56"/>
    <mergeCell ref="F52:F56"/>
    <mergeCell ref="E57:E61"/>
    <mergeCell ref="F57:F61"/>
    <mergeCell ref="E62:E66"/>
    <mergeCell ref="F62:F66"/>
    <mergeCell ref="E67:E71"/>
    <mergeCell ref="F67:F71"/>
    <mergeCell ref="E72:E76"/>
    <mergeCell ref="F72:F76"/>
    <mergeCell ref="E77:E81"/>
    <mergeCell ref="F77:F81"/>
    <mergeCell ref="E82:E86"/>
    <mergeCell ref="F82:F86"/>
    <mergeCell ref="I82:I121"/>
    <mergeCell ref="A42:A121"/>
    <mergeCell ref="B42:B121"/>
    <mergeCell ref="C42:C121"/>
    <mergeCell ref="D42:D81"/>
    <mergeCell ref="E42:E46"/>
    <mergeCell ref="F42:F46"/>
    <mergeCell ref="I42:I81"/>
    <mergeCell ref="D82:D121"/>
    <mergeCell ref="E102:E106"/>
    <mergeCell ref="F102:F106"/>
    <mergeCell ref="E107:E111"/>
    <mergeCell ref="F107:F111"/>
    <mergeCell ref="E112:E116"/>
    <mergeCell ref="F112:F116"/>
    <mergeCell ref="E117:E121"/>
    <mergeCell ref="F117:F121"/>
    <mergeCell ref="E87:E91"/>
    <mergeCell ref="F87:F91"/>
    <mergeCell ref="E92:E96"/>
    <mergeCell ref="F92:F96"/>
    <mergeCell ref="E97:E101"/>
    <mergeCell ref="F97:F101"/>
    <mergeCell ref="I2:I41"/>
    <mergeCell ref="J2:J41"/>
    <mergeCell ref="E7:E11"/>
    <mergeCell ref="F7:F11"/>
    <mergeCell ref="E12:E16"/>
    <mergeCell ref="F12:F16"/>
    <mergeCell ref="E17:E21"/>
    <mergeCell ref="F17:F21"/>
    <mergeCell ref="E22:E26"/>
    <mergeCell ref="F22:F26"/>
    <mergeCell ref="E27:E31"/>
    <mergeCell ref="F27:F31"/>
    <mergeCell ref="E37:E41"/>
    <mergeCell ref="F37:F41"/>
    <mergeCell ref="E32:E36"/>
    <mergeCell ref="F32:F36"/>
    <mergeCell ref="I268:I292"/>
    <mergeCell ref="F313:F317"/>
    <mergeCell ref="E248:E252"/>
    <mergeCell ref="F248:F252"/>
    <mergeCell ref="E253:E257"/>
    <mergeCell ref="F253:F257"/>
    <mergeCell ref="D162:D201"/>
    <mergeCell ref="E162:E166"/>
    <mergeCell ref="F162:F166"/>
    <mergeCell ref="I162:I201"/>
    <mergeCell ref="E167:E171"/>
    <mergeCell ref="F167:F171"/>
    <mergeCell ref="E172:E176"/>
    <mergeCell ref="F172:F176"/>
    <mergeCell ref="E177:E181"/>
    <mergeCell ref="F177:F181"/>
    <mergeCell ref="E182:E186"/>
    <mergeCell ref="F182:F186"/>
    <mergeCell ref="E187:E191"/>
    <mergeCell ref="F187:F191"/>
    <mergeCell ref="E192:E196"/>
    <mergeCell ref="F192:F196"/>
    <mergeCell ref="E197:E201"/>
    <mergeCell ref="F197:F201"/>
    <mergeCell ref="A122:A241"/>
    <mergeCell ref="B122:B241"/>
    <mergeCell ref="C122:C241"/>
    <mergeCell ref="D122:D161"/>
    <mergeCell ref="E122:E126"/>
    <mergeCell ref="F122:F126"/>
    <mergeCell ref="I122:I161"/>
    <mergeCell ref="J122:J241"/>
    <mergeCell ref="E127:E131"/>
    <mergeCell ref="F127:F131"/>
    <mergeCell ref="E132:E136"/>
    <mergeCell ref="F132:F136"/>
    <mergeCell ref="E137:E141"/>
    <mergeCell ref="F137:F141"/>
    <mergeCell ref="E142:E146"/>
    <mergeCell ref="F142:F146"/>
    <mergeCell ref="E147:E151"/>
    <mergeCell ref="F147:F151"/>
    <mergeCell ref="E152:E156"/>
    <mergeCell ref="F152:F156"/>
    <mergeCell ref="E157:E161"/>
    <mergeCell ref="F157:F161"/>
    <mergeCell ref="D202:D241"/>
    <mergeCell ref="E202:E206"/>
    <mergeCell ref="J498:J577"/>
    <mergeCell ref="J243:J417"/>
    <mergeCell ref="F293:F297"/>
    <mergeCell ref="E308:E312"/>
    <mergeCell ref="E268:E272"/>
    <mergeCell ref="F268:F272"/>
    <mergeCell ref="F318:F322"/>
    <mergeCell ref="I243:I267"/>
    <mergeCell ref="I393:I417"/>
    <mergeCell ref="I368:I392"/>
    <mergeCell ref="I343:I367"/>
    <mergeCell ref="I318:I342"/>
    <mergeCell ref="I293:I317"/>
    <mergeCell ref="E288:E292"/>
    <mergeCell ref="E258:E262"/>
    <mergeCell ref="F408:F412"/>
    <mergeCell ref="E413:E417"/>
    <mergeCell ref="E243:E247"/>
    <mergeCell ref="F328:F332"/>
    <mergeCell ref="F243:F247"/>
    <mergeCell ref="E348:E352"/>
    <mergeCell ref="F348:F352"/>
    <mergeCell ref="E353:E357"/>
    <mergeCell ref="F353:F357"/>
    <mergeCell ref="F202:F206"/>
    <mergeCell ref="I202:I241"/>
    <mergeCell ref="E207:E211"/>
    <mergeCell ref="F207:F211"/>
    <mergeCell ref="E212:E216"/>
    <mergeCell ref="F212:F216"/>
    <mergeCell ref="E217:E221"/>
    <mergeCell ref="F217:F221"/>
    <mergeCell ref="E222:E226"/>
    <mergeCell ref="F222:F226"/>
    <mergeCell ref="E227:E231"/>
    <mergeCell ref="F227:F231"/>
    <mergeCell ref="E232:E236"/>
    <mergeCell ref="F232:F236"/>
    <mergeCell ref="E237:E241"/>
    <mergeCell ref="F237:F241"/>
    <mergeCell ref="D368:D392"/>
    <mergeCell ref="E368:E372"/>
    <mergeCell ref="F368:F372"/>
    <mergeCell ref="D393:D417"/>
    <mergeCell ref="E393:E397"/>
    <mergeCell ref="F308:F312"/>
    <mergeCell ref="D318:D342"/>
    <mergeCell ref="E318:E322"/>
    <mergeCell ref="E338:E342"/>
    <mergeCell ref="F338:F342"/>
    <mergeCell ref="D293:D317"/>
    <mergeCell ref="E378:E382"/>
    <mergeCell ref="F378:F382"/>
    <mergeCell ref="F413:F417"/>
    <mergeCell ref="E383:E387"/>
    <mergeCell ref="F383:F387"/>
    <mergeCell ref="E388:E392"/>
    <mergeCell ref="F388:F392"/>
    <mergeCell ref="F393:F397"/>
    <mergeCell ref="E408:E412"/>
    <mergeCell ref="E298:E302"/>
    <mergeCell ref="F298:F302"/>
    <mergeCell ref="E303:E307"/>
    <mergeCell ref="F303:F307"/>
    <mergeCell ref="D268:D292"/>
    <mergeCell ref="F258:F262"/>
    <mergeCell ref="E263:E267"/>
    <mergeCell ref="F263:F267"/>
    <mergeCell ref="E328:E332"/>
    <mergeCell ref="E333:E337"/>
    <mergeCell ref="F333:F337"/>
    <mergeCell ref="F288:F292"/>
    <mergeCell ref="E293:E297"/>
    <mergeCell ref="E273:E277"/>
    <mergeCell ref="F273:F277"/>
    <mergeCell ref="E278:E282"/>
    <mergeCell ref="F278:F282"/>
    <mergeCell ref="E323:E327"/>
    <mergeCell ref="F323:F327"/>
    <mergeCell ref="E313:E317"/>
    <mergeCell ref="E373:E377"/>
    <mergeCell ref="F373:F377"/>
    <mergeCell ref="E283:E287"/>
    <mergeCell ref="F283:F287"/>
    <mergeCell ref="A578:A652"/>
    <mergeCell ref="B578:B652"/>
    <mergeCell ref="C578:C652"/>
    <mergeCell ref="D578:D602"/>
    <mergeCell ref="E578:E582"/>
    <mergeCell ref="F578:F582"/>
    <mergeCell ref="E648:E652"/>
    <mergeCell ref="F648:F652"/>
    <mergeCell ref="D603:D627"/>
    <mergeCell ref="A243:A417"/>
    <mergeCell ref="B243:B417"/>
    <mergeCell ref="C243:C417"/>
    <mergeCell ref="D243:D267"/>
    <mergeCell ref="D343:D367"/>
    <mergeCell ref="E343:E347"/>
    <mergeCell ref="F343:F347"/>
    <mergeCell ref="E358:E362"/>
    <mergeCell ref="F358:F362"/>
    <mergeCell ref="E363:E367"/>
    <mergeCell ref="F363:F367"/>
    <mergeCell ref="E398:E402"/>
    <mergeCell ref="F398:F402"/>
    <mergeCell ref="E403:E407"/>
    <mergeCell ref="F403:F407"/>
    <mergeCell ref="I498:I577"/>
    <mergeCell ref="E503:E507"/>
    <mergeCell ref="F503:F507"/>
    <mergeCell ref="E508:E512"/>
    <mergeCell ref="F508:F512"/>
    <mergeCell ref="E513:E517"/>
    <mergeCell ref="F513:F517"/>
    <mergeCell ref="E518:E522"/>
    <mergeCell ref="E538:E542"/>
    <mergeCell ref="F538:F542"/>
    <mergeCell ref="I418:I497"/>
    <mergeCell ref="E448:E452"/>
    <mergeCell ref="F448:F452"/>
    <mergeCell ref="E453:E457"/>
    <mergeCell ref="F453:F457"/>
    <mergeCell ref="E458:E462"/>
    <mergeCell ref="F458:F462"/>
    <mergeCell ref="E463:E467"/>
    <mergeCell ref="F463:F467"/>
    <mergeCell ref="E468:E472"/>
    <mergeCell ref="F603:F607"/>
    <mergeCell ref="F643:F647"/>
    <mergeCell ref="E608:E612"/>
    <mergeCell ref="F608:F612"/>
    <mergeCell ref="E613:E617"/>
    <mergeCell ref="F613:F617"/>
    <mergeCell ref="E633:E637"/>
    <mergeCell ref="J578:J652"/>
    <mergeCell ref="E593:E597"/>
    <mergeCell ref="F593:F597"/>
    <mergeCell ref="E598:E602"/>
    <mergeCell ref="F598:F602"/>
    <mergeCell ref="I578:I602"/>
    <mergeCell ref="I603:I627"/>
    <mergeCell ref="I628:I652"/>
    <mergeCell ref="E528:E532"/>
    <mergeCell ref="F528:F532"/>
    <mergeCell ref="E533:E537"/>
    <mergeCell ref="F533:F537"/>
    <mergeCell ref="D628:D652"/>
    <mergeCell ref="E628:E632"/>
    <mergeCell ref="F628:F632"/>
    <mergeCell ref="E643:E647"/>
    <mergeCell ref="E618:E622"/>
    <mergeCell ref="E543:E547"/>
    <mergeCell ref="F558:F562"/>
    <mergeCell ref="E563:E567"/>
    <mergeCell ref="F563:F567"/>
    <mergeCell ref="F618:F622"/>
    <mergeCell ref="E623:E627"/>
    <mergeCell ref="F623:F627"/>
    <mergeCell ref="E583:E587"/>
    <mergeCell ref="F583:F587"/>
    <mergeCell ref="E588:E592"/>
    <mergeCell ref="F588:F592"/>
    <mergeCell ref="F633:F637"/>
    <mergeCell ref="E638:E642"/>
    <mergeCell ref="F638:F642"/>
    <mergeCell ref="E603:E607"/>
    <mergeCell ref="E438:E442"/>
    <mergeCell ref="F438:F442"/>
    <mergeCell ref="E443:E447"/>
    <mergeCell ref="F443:F447"/>
    <mergeCell ref="A498:A577"/>
    <mergeCell ref="B498:B577"/>
    <mergeCell ref="C498:C577"/>
    <mergeCell ref="D498:D537"/>
    <mergeCell ref="E498:E502"/>
    <mergeCell ref="F498:F502"/>
    <mergeCell ref="D538:D577"/>
    <mergeCell ref="E568:E572"/>
    <mergeCell ref="F568:F572"/>
    <mergeCell ref="E573:E577"/>
    <mergeCell ref="F573:F577"/>
    <mergeCell ref="F543:F547"/>
    <mergeCell ref="E548:E552"/>
    <mergeCell ref="F548:F552"/>
    <mergeCell ref="E553:E557"/>
    <mergeCell ref="F553:F557"/>
    <mergeCell ref="E558:E562"/>
    <mergeCell ref="F518:F522"/>
    <mergeCell ref="E523:E527"/>
    <mergeCell ref="F523:F527"/>
    <mergeCell ref="F468:F472"/>
    <mergeCell ref="E473:E477"/>
    <mergeCell ref="F473:F477"/>
    <mergeCell ref="E478:E482"/>
    <mergeCell ref="A418:A497"/>
    <mergeCell ref="B418:B497"/>
    <mergeCell ref="C418:C497"/>
    <mergeCell ref="D418:D457"/>
    <mergeCell ref="E418:E422"/>
    <mergeCell ref="F418:F422"/>
    <mergeCell ref="D458:D497"/>
    <mergeCell ref="F478:F482"/>
    <mergeCell ref="E483:E487"/>
    <mergeCell ref="F483:F487"/>
    <mergeCell ref="E488:E492"/>
    <mergeCell ref="F488:F492"/>
    <mergeCell ref="E493:E497"/>
    <mergeCell ref="F493:F497"/>
    <mergeCell ref="E423:E427"/>
    <mergeCell ref="F423:F427"/>
    <mergeCell ref="E428:E432"/>
    <mergeCell ref="F428:F432"/>
    <mergeCell ref="E433:E437"/>
    <mergeCell ref="F433:F437"/>
  </mergeCells>
  <phoneticPr fontId="5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J469"/>
  <sheetViews>
    <sheetView zoomScaleNormal="100" workbookViewId="0">
      <pane xSplit="1" ySplit="1" topLeftCell="B230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3.28515625" customWidth="1"/>
    <col min="2" max="2" width="14.7109375" customWidth="1"/>
    <col min="3" max="3" width="8.7109375" customWidth="1"/>
    <col min="4" max="4" width="20.7109375" customWidth="1"/>
    <col min="5" max="5" width="13.140625" customWidth="1"/>
    <col min="6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19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x14ac:dyDescent="0.25">
      <c r="A2" s="302" t="s">
        <v>34</v>
      </c>
      <c r="B2" s="304" t="s">
        <v>37</v>
      </c>
      <c r="C2" s="304" t="s">
        <v>157</v>
      </c>
      <c r="D2" s="291" t="s">
        <v>38</v>
      </c>
      <c r="E2" s="298">
        <v>43040</v>
      </c>
      <c r="F2" s="298">
        <v>43069</v>
      </c>
      <c r="G2" s="11" t="s">
        <v>154</v>
      </c>
      <c r="H2" s="67">
        <f>H4/2</f>
        <v>22.5</v>
      </c>
      <c r="I2" s="299"/>
      <c r="J2" s="311" t="s">
        <v>127</v>
      </c>
    </row>
    <row r="3" spans="1:10" x14ac:dyDescent="0.25">
      <c r="A3" s="303"/>
      <c r="B3" s="305"/>
      <c r="C3" s="305"/>
      <c r="D3" s="306"/>
      <c r="E3" s="285"/>
      <c r="F3" s="285"/>
      <c r="G3" s="7" t="s">
        <v>153</v>
      </c>
      <c r="H3" s="68" t="e">
        <f>NA()</f>
        <v>#N/A</v>
      </c>
      <c r="I3" s="300"/>
      <c r="J3" s="312"/>
    </row>
    <row r="4" spans="1:10" x14ac:dyDescent="0.25">
      <c r="A4" s="303"/>
      <c r="B4" s="305"/>
      <c r="C4" s="305"/>
      <c r="D4" s="307"/>
      <c r="E4" s="285"/>
      <c r="F4" s="285"/>
      <c r="G4" s="102" t="s">
        <v>40</v>
      </c>
      <c r="H4" s="68">
        <v>45</v>
      </c>
      <c r="I4" s="300"/>
      <c r="J4" s="312"/>
    </row>
    <row r="5" spans="1:10" x14ac:dyDescent="0.25">
      <c r="A5" s="303"/>
      <c r="B5" s="305"/>
      <c r="C5" s="305"/>
      <c r="D5" s="307"/>
      <c r="E5" s="285"/>
      <c r="F5" s="285"/>
      <c r="G5" s="102" t="s">
        <v>39</v>
      </c>
      <c r="H5" s="68">
        <v>57</v>
      </c>
      <c r="I5" s="300"/>
      <c r="J5" s="312"/>
    </row>
    <row r="6" spans="1:10" ht="15.75" thickBot="1" x14ac:dyDescent="0.3">
      <c r="A6" s="303"/>
      <c r="B6" s="305"/>
      <c r="C6" s="305"/>
      <c r="D6" s="307"/>
      <c r="E6" s="296"/>
      <c r="F6" s="296"/>
      <c r="G6" s="103" t="s">
        <v>41</v>
      </c>
      <c r="H6" s="88" t="e">
        <f>NA()</f>
        <v>#N/A</v>
      </c>
      <c r="I6" s="300"/>
      <c r="J6" s="312"/>
    </row>
    <row r="7" spans="1:10" x14ac:dyDescent="0.25">
      <c r="A7" s="303"/>
      <c r="B7" s="305"/>
      <c r="C7" s="305"/>
      <c r="D7" s="307"/>
      <c r="E7" s="295">
        <f>F2+1</f>
        <v>43070</v>
      </c>
      <c r="F7" s="295">
        <v>43090</v>
      </c>
      <c r="G7" s="51" t="s">
        <v>154</v>
      </c>
      <c r="H7" s="67">
        <f>H9/2</f>
        <v>20</v>
      </c>
      <c r="I7" s="300"/>
      <c r="J7" s="312"/>
    </row>
    <row r="8" spans="1:10" x14ac:dyDescent="0.25">
      <c r="A8" s="303"/>
      <c r="B8" s="305"/>
      <c r="C8" s="305"/>
      <c r="D8" s="307"/>
      <c r="E8" s="285"/>
      <c r="F8" s="285"/>
      <c r="G8" s="7" t="s">
        <v>153</v>
      </c>
      <c r="H8" s="68" t="e">
        <f>NA()</f>
        <v>#N/A</v>
      </c>
      <c r="I8" s="300"/>
      <c r="J8" s="312"/>
    </row>
    <row r="9" spans="1:10" x14ac:dyDescent="0.25">
      <c r="A9" s="303"/>
      <c r="B9" s="305"/>
      <c r="C9" s="305"/>
      <c r="D9" s="307"/>
      <c r="E9" s="285"/>
      <c r="F9" s="285"/>
      <c r="G9" s="102" t="s">
        <v>40</v>
      </c>
      <c r="H9" s="68">
        <v>40</v>
      </c>
      <c r="I9" s="300"/>
      <c r="J9" s="312"/>
    </row>
    <row r="10" spans="1:10" x14ac:dyDescent="0.25">
      <c r="A10" s="303"/>
      <c r="B10" s="305"/>
      <c r="C10" s="305"/>
      <c r="D10" s="307"/>
      <c r="E10" s="285"/>
      <c r="F10" s="285"/>
      <c r="G10" s="102" t="s">
        <v>39</v>
      </c>
      <c r="H10" s="68">
        <v>52</v>
      </c>
      <c r="I10" s="300"/>
      <c r="J10" s="312"/>
    </row>
    <row r="11" spans="1:10" ht="15.75" thickBot="1" x14ac:dyDescent="0.3">
      <c r="A11" s="303"/>
      <c r="B11" s="305"/>
      <c r="C11" s="305"/>
      <c r="D11" s="307"/>
      <c r="E11" s="296"/>
      <c r="F11" s="296"/>
      <c r="G11" s="103" t="s">
        <v>41</v>
      </c>
      <c r="H11" s="88" t="e">
        <f>NA()</f>
        <v>#N/A</v>
      </c>
      <c r="I11" s="300"/>
      <c r="J11" s="312"/>
    </row>
    <row r="12" spans="1:10" x14ac:dyDescent="0.25">
      <c r="A12" s="303"/>
      <c r="B12" s="305"/>
      <c r="C12" s="305"/>
      <c r="D12" s="293"/>
      <c r="E12" s="295">
        <f>F7+1</f>
        <v>43091</v>
      </c>
      <c r="F12" s="295">
        <v>43092</v>
      </c>
      <c r="G12" s="51" t="s">
        <v>154</v>
      </c>
      <c r="H12" s="67">
        <f>H14/2</f>
        <v>22.5</v>
      </c>
      <c r="I12" s="300"/>
      <c r="J12" s="312"/>
    </row>
    <row r="13" spans="1:10" x14ac:dyDescent="0.25">
      <c r="A13" s="303"/>
      <c r="B13" s="305"/>
      <c r="C13" s="305"/>
      <c r="D13" s="293"/>
      <c r="E13" s="285"/>
      <c r="F13" s="285"/>
      <c r="G13" s="7" t="s">
        <v>153</v>
      </c>
      <c r="H13" s="68" t="e">
        <f>NA()</f>
        <v>#N/A</v>
      </c>
      <c r="I13" s="300"/>
      <c r="J13" s="312"/>
    </row>
    <row r="14" spans="1:10" x14ac:dyDescent="0.25">
      <c r="A14" s="303"/>
      <c r="B14" s="305"/>
      <c r="C14" s="305"/>
      <c r="D14" s="293"/>
      <c r="E14" s="285"/>
      <c r="F14" s="285"/>
      <c r="G14" s="102" t="s">
        <v>40</v>
      </c>
      <c r="H14" s="68">
        <v>45</v>
      </c>
      <c r="I14" s="300"/>
      <c r="J14" s="312"/>
    </row>
    <row r="15" spans="1:10" x14ac:dyDescent="0.25">
      <c r="A15" s="303"/>
      <c r="B15" s="305"/>
      <c r="C15" s="305"/>
      <c r="D15" s="293"/>
      <c r="E15" s="285"/>
      <c r="F15" s="285"/>
      <c r="G15" s="102" t="s">
        <v>39</v>
      </c>
      <c r="H15" s="68">
        <v>57</v>
      </c>
      <c r="I15" s="300"/>
      <c r="J15" s="312"/>
    </row>
    <row r="16" spans="1:10" ht="15.75" thickBot="1" x14ac:dyDescent="0.3">
      <c r="A16" s="303"/>
      <c r="B16" s="305"/>
      <c r="C16" s="305"/>
      <c r="D16" s="293"/>
      <c r="E16" s="296"/>
      <c r="F16" s="296"/>
      <c r="G16" s="103" t="s">
        <v>41</v>
      </c>
      <c r="H16" s="88" t="e">
        <f>NA()</f>
        <v>#N/A</v>
      </c>
      <c r="I16" s="300"/>
      <c r="J16" s="312"/>
    </row>
    <row r="17" spans="1:10" x14ac:dyDescent="0.25">
      <c r="A17" s="303"/>
      <c r="B17" s="305"/>
      <c r="C17" s="305"/>
      <c r="D17" s="293"/>
      <c r="E17" s="295">
        <f>F12+1</f>
        <v>43093</v>
      </c>
      <c r="F17" s="295">
        <v>43094</v>
      </c>
      <c r="G17" s="51" t="s">
        <v>154</v>
      </c>
      <c r="H17" s="67">
        <f>H19/2</f>
        <v>29.5</v>
      </c>
      <c r="I17" s="300"/>
      <c r="J17" s="312"/>
    </row>
    <row r="18" spans="1:10" x14ac:dyDescent="0.25">
      <c r="A18" s="303"/>
      <c r="B18" s="305"/>
      <c r="C18" s="305"/>
      <c r="D18" s="293"/>
      <c r="E18" s="285"/>
      <c r="F18" s="285"/>
      <c r="G18" s="7" t="s">
        <v>153</v>
      </c>
      <c r="H18" s="68" t="e">
        <f>NA()</f>
        <v>#N/A</v>
      </c>
      <c r="I18" s="300"/>
      <c r="J18" s="312"/>
    </row>
    <row r="19" spans="1:10" x14ac:dyDescent="0.25">
      <c r="A19" s="303"/>
      <c r="B19" s="305"/>
      <c r="C19" s="305"/>
      <c r="D19" s="293"/>
      <c r="E19" s="285"/>
      <c r="F19" s="285"/>
      <c r="G19" s="102" t="s">
        <v>40</v>
      </c>
      <c r="H19" s="68">
        <f>H14+14</f>
        <v>59</v>
      </c>
      <c r="I19" s="300"/>
      <c r="J19" s="312"/>
    </row>
    <row r="20" spans="1:10" x14ac:dyDescent="0.25">
      <c r="A20" s="303"/>
      <c r="B20" s="305"/>
      <c r="C20" s="305"/>
      <c r="D20" s="293"/>
      <c r="E20" s="285"/>
      <c r="F20" s="285"/>
      <c r="G20" s="102" t="s">
        <v>39</v>
      </c>
      <c r="H20" s="68">
        <f>H15+14</f>
        <v>71</v>
      </c>
      <c r="I20" s="300"/>
      <c r="J20" s="312"/>
    </row>
    <row r="21" spans="1:10" ht="15.75" thickBot="1" x14ac:dyDescent="0.3">
      <c r="A21" s="303"/>
      <c r="B21" s="305"/>
      <c r="C21" s="305"/>
      <c r="D21" s="293"/>
      <c r="E21" s="296"/>
      <c r="F21" s="296"/>
      <c r="G21" s="103" t="s">
        <v>41</v>
      </c>
      <c r="H21" s="88" t="e">
        <f>NA()</f>
        <v>#N/A</v>
      </c>
      <c r="I21" s="300"/>
      <c r="J21" s="312"/>
    </row>
    <row r="22" spans="1:10" x14ac:dyDescent="0.25">
      <c r="A22" s="303"/>
      <c r="B22" s="305"/>
      <c r="C22" s="305"/>
      <c r="D22" s="293"/>
      <c r="E22" s="295">
        <f>F17+1</f>
        <v>43095</v>
      </c>
      <c r="F22" s="295">
        <v>43099</v>
      </c>
      <c r="G22" s="51" t="s">
        <v>154</v>
      </c>
      <c r="H22" s="67">
        <f>H24/2</f>
        <v>22.5</v>
      </c>
      <c r="I22" s="300"/>
      <c r="J22" s="312"/>
    </row>
    <row r="23" spans="1:10" x14ac:dyDescent="0.25">
      <c r="A23" s="303"/>
      <c r="B23" s="305"/>
      <c r="C23" s="305"/>
      <c r="D23" s="293"/>
      <c r="E23" s="285"/>
      <c r="F23" s="285"/>
      <c r="G23" s="7" t="s">
        <v>153</v>
      </c>
      <c r="H23" s="68" t="e">
        <f>NA()</f>
        <v>#N/A</v>
      </c>
      <c r="I23" s="300"/>
      <c r="J23" s="312"/>
    </row>
    <row r="24" spans="1:10" x14ac:dyDescent="0.25">
      <c r="A24" s="303"/>
      <c r="B24" s="305"/>
      <c r="C24" s="305"/>
      <c r="D24" s="293"/>
      <c r="E24" s="285"/>
      <c r="F24" s="285"/>
      <c r="G24" s="102" t="s">
        <v>40</v>
      </c>
      <c r="H24" s="68">
        <v>45</v>
      </c>
      <c r="I24" s="300"/>
      <c r="J24" s="312"/>
    </row>
    <row r="25" spans="1:10" x14ac:dyDescent="0.25">
      <c r="A25" s="303"/>
      <c r="B25" s="305"/>
      <c r="C25" s="305"/>
      <c r="D25" s="293"/>
      <c r="E25" s="285"/>
      <c r="F25" s="285"/>
      <c r="G25" s="102" t="s">
        <v>39</v>
      </c>
      <c r="H25" s="68">
        <v>57</v>
      </c>
      <c r="I25" s="300"/>
      <c r="J25" s="312"/>
    </row>
    <row r="26" spans="1:10" ht="15.75" thickBot="1" x14ac:dyDescent="0.3">
      <c r="A26" s="303"/>
      <c r="B26" s="305"/>
      <c r="C26" s="305"/>
      <c r="D26" s="293"/>
      <c r="E26" s="296"/>
      <c r="F26" s="296"/>
      <c r="G26" s="103" t="s">
        <v>41</v>
      </c>
      <c r="H26" s="88" t="e">
        <f>NA()</f>
        <v>#N/A</v>
      </c>
      <c r="I26" s="300"/>
      <c r="J26" s="312"/>
    </row>
    <row r="27" spans="1:10" x14ac:dyDescent="0.25">
      <c r="A27" s="303"/>
      <c r="B27" s="305"/>
      <c r="C27" s="305"/>
      <c r="D27" s="293"/>
      <c r="E27" s="295">
        <f>F22+1</f>
        <v>43100</v>
      </c>
      <c r="F27" s="295">
        <v>43100</v>
      </c>
      <c r="G27" s="51" t="s">
        <v>154</v>
      </c>
      <c r="H27" s="67">
        <f>H29/2</f>
        <v>29.5</v>
      </c>
      <c r="I27" s="300"/>
      <c r="J27" s="312"/>
    </row>
    <row r="28" spans="1:10" x14ac:dyDescent="0.25">
      <c r="A28" s="303"/>
      <c r="B28" s="305"/>
      <c r="C28" s="305"/>
      <c r="D28" s="293"/>
      <c r="E28" s="285"/>
      <c r="F28" s="285"/>
      <c r="G28" s="7" t="s">
        <v>153</v>
      </c>
      <c r="H28" s="68" t="e">
        <f>NA()</f>
        <v>#N/A</v>
      </c>
      <c r="I28" s="300"/>
      <c r="J28" s="312"/>
    </row>
    <row r="29" spans="1:10" x14ac:dyDescent="0.25">
      <c r="A29" s="303"/>
      <c r="B29" s="305"/>
      <c r="C29" s="305"/>
      <c r="D29" s="293"/>
      <c r="E29" s="285"/>
      <c r="F29" s="285"/>
      <c r="G29" s="102" t="s">
        <v>40</v>
      </c>
      <c r="H29" s="68">
        <f>H24+14</f>
        <v>59</v>
      </c>
      <c r="I29" s="300"/>
      <c r="J29" s="312"/>
    </row>
    <row r="30" spans="1:10" x14ac:dyDescent="0.25">
      <c r="A30" s="303"/>
      <c r="B30" s="305"/>
      <c r="C30" s="305"/>
      <c r="D30" s="293"/>
      <c r="E30" s="285"/>
      <c r="F30" s="285"/>
      <c r="G30" s="102" t="s">
        <v>39</v>
      </c>
      <c r="H30" s="68">
        <f>H25+14</f>
        <v>71</v>
      </c>
      <c r="I30" s="300"/>
      <c r="J30" s="312"/>
    </row>
    <row r="31" spans="1:10" ht="15.75" thickBot="1" x14ac:dyDescent="0.3">
      <c r="A31" s="303"/>
      <c r="B31" s="305"/>
      <c r="C31" s="305"/>
      <c r="D31" s="293"/>
      <c r="E31" s="296"/>
      <c r="F31" s="296"/>
      <c r="G31" s="103" t="s">
        <v>41</v>
      </c>
      <c r="H31" s="88" t="e">
        <f>NA()</f>
        <v>#N/A</v>
      </c>
      <c r="I31" s="300"/>
      <c r="J31" s="312"/>
    </row>
    <row r="32" spans="1:10" x14ac:dyDescent="0.25">
      <c r="A32" s="303"/>
      <c r="B32" s="305"/>
      <c r="C32" s="305"/>
      <c r="D32" s="293"/>
      <c r="E32" s="295">
        <f>F27+1</f>
        <v>43101</v>
      </c>
      <c r="F32" s="295">
        <v>43174</v>
      </c>
      <c r="G32" s="51" t="s">
        <v>154</v>
      </c>
      <c r="H32" s="67">
        <f>H34/2</f>
        <v>22.5</v>
      </c>
      <c r="I32" s="300"/>
      <c r="J32" s="312"/>
    </row>
    <row r="33" spans="1:10" x14ac:dyDescent="0.25">
      <c r="A33" s="303"/>
      <c r="B33" s="305"/>
      <c r="C33" s="305"/>
      <c r="D33" s="293"/>
      <c r="E33" s="285"/>
      <c r="F33" s="285"/>
      <c r="G33" s="7" t="s">
        <v>153</v>
      </c>
      <c r="H33" s="68" t="e">
        <f>NA()</f>
        <v>#N/A</v>
      </c>
      <c r="I33" s="300"/>
      <c r="J33" s="312"/>
    </row>
    <row r="34" spans="1:10" x14ac:dyDescent="0.25">
      <c r="A34" s="303"/>
      <c r="B34" s="305"/>
      <c r="C34" s="305"/>
      <c r="D34" s="293"/>
      <c r="E34" s="285"/>
      <c r="F34" s="285"/>
      <c r="G34" s="102" t="s">
        <v>40</v>
      </c>
      <c r="H34" s="68">
        <v>45</v>
      </c>
      <c r="I34" s="300"/>
      <c r="J34" s="312"/>
    </row>
    <row r="35" spans="1:10" x14ac:dyDescent="0.25">
      <c r="A35" s="303"/>
      <c r="B35" s="305"/>
      <c r="C35" s="305"/>
      <c r="D35" s="293"/>
      <c r="E35" s="285"/>
      <c r="F35" s="285"/>
      <c r="G35" s="102" t="s">
        <v>39</v>
      </c>
      <c r="H35" s="68">
        <v>57</v>
      </c>
      <c r="I35" s="300"/>
      <c r="J35" s="312"/>
    </row>
    <row r="36" spans="1:10" ht="15.75" thickBot="1" x14ac:dyDescent="0.3">
      <c r="A36" s="303"/>
      <c r="B36" s="305"/>
      <c r="C36" s="305"/>
      <c r="D36" s="293"/>
      <c r="E36" s="296"/>
      <c r="F36" s="296"/>
      <c r="G36" s="103" t="s">
        <v>41</v>
      </c>
      <c r="H36" s="88" t="e">
        <f>NA()</f>
        <v>#N/A</v>
      </c>
      <c r="I36" s="300"/>
      <c r="J36" s="312"/>
    </row>
    <row r="37" spans="1:10" x14ac:dyDescent="0.25">
      <c r="A37" s="303"/>
      <c r="B37" s="305"/>
      <c r="C37" s="305"/>
      <c r="D37" s="307"/>
      <c r="E37" s="295">
        <f>F32+1</f>
        <v>43175</v>
      </c>
      <c r="F37" s="295">
        <v>43220</v>
      </c>
      <c r="G37" s="51" t="s">
        <v>154</v>
      </c>
      <c r="H37" s="67">
        <f>H39/2</f>
        <v>20</v>
      </c>
      <c r="I37" s="300"/>
      <c r="J37" s="312"/>
    </row>
    <row r="38" spans="1:10" x14ac:dyDescent="0.25">
      <c r="A38" s="303"/>
      <c r="B38" s="305"/>
      <c r="C38" s="305"/>
      <c r="D38" s="307"/>
      <c r="E38" s="285"/>
      <c r="F38" s="285"/>
      <c r="G38" s="7" t="s">
        <v>153</v>
      </c>
      <c r="H38" s="68" t="e">
        <f>NA()</f>
        <v>#N/A</v>
      </c>
      <c r="I38" s="300"/>
      <c r="J38" s="312"/>
    </row>
    <row r="39" spans="1:10" x14ac:dyDescent="0.25">
      <c r="A39" s="303"/>
      <c r="B39" s="305"/>
      <c r="C39" s="305"/>
      <c r="D39" s="307"/>
      <c r="E39" s="285"/>
      <c r="F39" s="285"/>
      <c r="G39" s="102" t="s">
        <v>40</v>
      </c>
      <c r="H39" s="68">
        <v>40</v>
      </c>
      <c r="I39" s="300"/>
      <c r="J39" s="312"/>
    </row>
    <row r="40" spans="1:10" x14ac:dyDescent="0.25">
      <c r="A40" s="303"/>
      <c r="B40" s="305"/>
      <c r="C40" s="305"/>
      <c r="D40" s="307"/>
      <c r="E40" s="285"/>
      <c r="F40" s="285"/>
      <c r="G40" s="102" t="s">
        <v>39</v>
      </c>
      <c r="H40" s="68">
        <v>52</v>
      </c>
      <c r="I40" s="300"/>
      <c r="J40" s="312"/>
    </row>
    <row r="41" spans="1:10" ht="15.75" thickBot="1" x14ac:dyDescent="0.3">
      <c r="A41" s="303"/>
      <c r="B41" s="305"/>
      <c r="C41" s="305"/>
      <c r="D41" s="308"/>
      <c r="E41" s="285"/>
      <c r="F41" s="285"/>
      <c r="G41" s="103" t="s">
        <v>41</v>
      </c>
      <c r="H41" s="88" t="e">
        <f>NA()</f>
        <v>#N/A</v>
      </c>
      <c r="I41" s="301"/>
      <c r="J41" s="312"/>
    </row>
    <row r="42" spans="1:10" x14ac:dyDescent="0.25">
      <c r="A42" s="303"/>
      <c r="B42" s="305"/>
      <c r="C42" s="305"/>
      <c r="D42" s="291" t="s">
        <v>49</v>
      </c>
      <c r="E42" s="298">
        <v>43040</v>
      </c>
      <c r="F42" s="298">
        <v>43069</v>
      </c>
      <c r="G42" s="11" t="s">
        <v>154</v>
      </c>
      <c r="H42" s="67">
        <f>H44/2</f>
        <v>25</v>
      </c>
      <c r="I42" s="299"/>
      <c r="J42" s="312"/>
    </row>
    <row r="43" spans="1:10" x14ac:dyDescent="0.25">
      <c r="A43" s="303"/>
      <c r="B43" s="305"/>
      <c r="C43" s="305"/>
      <c r="D43" s="306"/>
      <c r="E43" s="285"/>
      <c r="F43" s="285"/>
      <c r="G43" s="7" t="s">
        <v>153</v>
      </c>
      <c r="H43" s="68" t="e">
        <f>NA()</f>
        <v>#N/A</v>
      </c>
      <c r="I43" s="300"/>
      <c r="J43" s="312"/>
    </row>
    <row r="44" spans="1:10" x14ac:dyDescent="0.25">
      <c r="A44" s="303"/>
      <c r="B44" s="305"/>
      <c r="C44" s="305"/>
      <c r="D44" s="307"/>
      <c r="E44" s="285"/>
      <c r="F44" s="285"/>
      <c r="G44" s="102" t="s">
        <v>40</v>
      </c>
      <c r="H44" s="68">
        <v>50</v>
      </c>
      <c r="I44" s="300"/>
      <c r="J44" s="312"/>
    </row>
    <row r="45" spans="1:10" x14ac:dyDescent="0.25">
      <c r="A45" s="303"/>
      <c r="B45" s="305"/>
      <c r="C45" s="305"/>
      <c r="D45" s="307"/>
      <c r="E45" s="285"/>
      <c r="F45" s="285"/>
      <c r="G45" s="102" t="s">
        <v>39</v>
      </c>
      <c r="H45" s="68">
        <v>62</v>
      </c>
      <c r="I45" s="300"/>
      <c r="J45" s="312"/>
    </row>
    <row r="46" spans="1:10" ht="15.75" thickBot="1" x14ac:dyDescent="0.3">
      <c r="A46" s="303"/>
      <c r="B46" s="305"/>
      <c r="C46" s="305"/>
      <c r="D46" s="307"/>
      <c r="E46" s="296"/>
      <c r="F46" s="296"/>
      <c r="G46" s="103" t="s">
        <v>41</v>
      </c>
      <c r="H46" s="88" t="e">
        <f>NA()</f>
        <v>#N/A</v>
      </c>
      <c r="I46" s="300"/>
      <c r="J46" s="312"/>
    </row>
    <row r="47" spans="1:10" x14ac:dyDescent="0.25">
      <c r="A47" s="303"/>
      <c r="B47" s="305"/>
      <c r="C47" s="305"/>
      <c r="D47" s="307"/>
      <c r="E47" s="295">
        <f>F42+1</f>
        <v>43070</v>
      </c>
      <c r="F47" s="295">
        <v>43090</v>
      </c>
      <c r="G47" s="51" t="s">
        <v>154</v>
      </c>
      <c r="H47" s="67">
        <f>H49/2</f>
        <v>22.5</v>
      </c>
      <c r="I47" s="300"/>
      <c r="J47" s="312"/>
    </row>
    <row r="48" spans="1:10" x14ac:dyDescent="0.25">
      <c r="A48" s="303"/>
      <c r="B48" s="305"/>
      <c r="C48" s="305"/>
      <c r="D48" s="307"/>
      <c r="E48" s="285"/>
      <c r="F48" s="285"/>
      <c r="G48" s="7" t="s">
        <v>153</v>
      </c>
      <c r="H48" s="68" t="e">
        <f>NA()</f>
        <v>#N/A</v>
      </c>
      <c r="I48" s="300"/>
      <c r="J48" s="312"/>
    </row>
    <row r="49" spans="1:10" x14ac:dyDescent="0.25">
      <c r="A49" s="303"/>
      <c r="B49" s="305"/>
      <c r="C49" s="305"/>
      <c r="D49" s="307"/>
      <c r="E49" s="285"/>
      <c r="F49" s="285"/>
      <c r="G49" s="102" t="s">
        <v>40</v>
      </c>
      <c r="H49" s="68">
        <v>45</v>
      </c>
      <c r="I49" s="300"/>
      <c r="J49" s="312"/>
    </row>
    <row r="50" spans="1:10" x14ac:dyDescent="0.25">
      <c r="A50" s="303"/>
      <c r="B50" s="305"/>
      <c r="C50" s="305"/>
      <c r="D50" s="307"/>
      <c r="E50" s="285"/>
      <c r="F50" s="285"/>
      <c r="G50" s="102" t="s">
        <v>39</v>
      </c>
      <c r="H50" s="68">
        <v>57</v>
      </c>
      <c r="I50" s="300"/>
      <c r="J50" s="312"/>
    </row>
    <row r="51" spans="1:10" ht="15.75" thickBot="1" x14ac:dyDescent="0.3">
      <c r="A51" s="303"/>
      <c r="B51" s="305"/>
      <c r="C51" s="305"/>
      <c r="D51" s="307"/>
      <c r="E51" s="296"/>
      <c r="F51" s="296"/>
      <c r="G51" s="103" t="s">
        <v>41</v>
      </c>
      <c r="H51" s="88" t="e">
        <f>NA()</f>
        <v>#N/A</v>
      </c>
      <c r="I51" s="300"/>
      <c r="J51" s="312"/>
    </row>
    <row r="52" spans="1:10" x14ac:dyDescent="0.25">
      <c r="A52" s="303"/>
      <c r="B52" s="305"/>
      <c r="C52" s="305"/>
      <c r="D52" s="293"/>
      <c r="E52" s="295">
        <f>F47+1</f>
        <v>43091</v>
      </c>
      <c r="F52" s="295">
        <v>43092</v>
      </c>
      <c r="G52" s="51" t="s">
        <v>154</v>
      </c>
      <c r="H52" s="67">
        <f>H54/2</f>
        <v>25</v>
      </c>
      <c r="I52" s="300"/>
      <c r="J52" s="312"/>
    </row>
    <row r="53" spans="1:10" x14ac:dyDescent="0.25">
      <c r="A53" s="303"/>
      <c r="B53" s="305"/>
      <c r="C53" s="305"/>
      <c r="D53" s="293"/>
      <c r="E53" s="285"/>
      <c r="F53" s="285"/>
      <c r="G53" s="7" t="s">
        <v>153</v>
      </c>
      <c r="H53" s="68" t="e">
        <f>NA()</f>
        <v>#N/A</v>
      </c>
      <c r="I53" s="300"/>
      <c r="J53" s="312"/>
    </row>
    <row r="54" spans="1:10" x14ac:dyDescent="0.25">
      <c r="A54" s="303"/>
      <c r="B54" s="305"/>
      <c r="C54" s="305"/>
      <c r="D54" s="293"/>
      <c r="E54" s="285"/>
      <c r="F54" s="285"/>
      <c r="G54" s="102" t="s">
        <v>40</v>
      </c>
      <c r="H54" s="68">
        <f>H44</f>
        <v>50</v>
      </c>
      <c r="I54" s="300"/>
      <c r="J54" s="312"/>
    </row>
    <row r="55" spans="1:10" x14ac:dyDescent="0.25">
      <c r="A55" s="303"/>
      <c r="B55" s="305"/>
      <c r="C55" s="305"/>
      <c r="D55" s="293"/>
      <c r="E55" s="285"/>
      <c r="F55" s="285"/>
      <c r="G55" s="102" t="s">
        <v>39</v>
      </c>
      <c r="H55" s="68">
        <f>H45</f>
        <v>62</v>
      </c>
      <c r="I55" s="300"/>
      <c r="J55" s="312"/>
    </row>
    <row r="56" spans="1:10" ht="15.75" thickBot="1" x14ac:dyDescent="0.3">
      <c r="A56" s="303"/>
      <c r="B56" s="305"/>
      <c r="C56" s="305"/>
      <c r="D56" s="293"/>
      <c r="E56" s="296"/>
      <c r="F56" s="296"/>
      <c r="G56" s="103" t="s">
        <v>41</v>
      </c>
      <c r="H56" s="88" t="e">
        <f>NA()</f>
        <v>#N/A</v>
      </c>
      <c r="I56" s="300"/>
      <c r="J56" s="312"/>
    </row>
    <row r="57" spans="1:10" x14ac:dyDescent="0.25">
      <c r="A57" s="303"/>
      <c r="B57" s="305"/>
      <c r="C57" s="305"/>
      <c r="D57" s="293"/>
      <c r="E57" s="295">
        <f>F52+1</f>
        <v>43093</v>
      </c>
      <c r="F57" s="295">
        <v>43094</v>
      </c>
      <c r="G57" s="51" t="s">
        <v>154</v>
      </c>
      <c r="H57" s="67">
        <f>H59/2</f>
        <v>32</v>
      </c>
      <c r="I57" s="300"/>
      <c r="J57" s="312"/>
    </row>
    <row r="58" spans="1:10" x14ac:dyDescent="0.25">
      <c r="A58" s="303"/>
      <c r="B58" s="305"/>
      <c r="C58" s="305"/>
      <c r="D58" s="293"/>
      <c r="E58" s="285"/>
      <c r="F58" s="285"/>
      <c r="G58" s="7" t="s">
        <v>153</v>
      </c>
      <c r="H58" s="68" t="e">
        <f>NA()</f>
        <v>#N/A</v>
      </c>
      <c r="I58" s="300"/>
      <c r="J58" s="312"/>
    </row>
    <row r="59" spans="1:10" x14ac:dyDescent="0.25">
      <c r="A59" s="303"/>
      <c r="B59" s="305"/>
      <c r="C59" s="305"/>
      <c r="D59" s="293"/>
      <c r="E59" s="285"/>
      <c r="F59" s="285"/>
      <c r="G59" s="102" t="s">
        <v>40</v>
      </c>
      <c r="H59" s="68">
        <f>H54+14</f>
        <v>64</v>
      </c>
      <c r="I59" s="300"/>
      <c r="J59" s="312"/>
    </row>
    <row r="60" spans="1:10" x14ac:dyDescent="0.25">
      <c r="A60" s="303"/>
      <c r="B60" s="305"/>
      <c r="C60" s="305"/>
      <c r="D60" s="293"/>
      <c r="E60" s="285"/>
      <c r="F60" s="285"/>
      <c r="G60" s="102" t="s">
        <v>39</v>
      </c>
      <c r="H60" s="68">
        <f>H55+14</f>
        <v>76</v>
      </c>
      <c r="I60" s="300"/>
      <c r="J60" s="312"/>
    </row>
    <row r="61" spans="1:10" ht="15.75" thickBot="1" x14ac:dyDescent="0.3">
      <c r="A61" s="303"/>
      <c r="B61" s="305"/>
      <c r="C61" s="305"/>
      <c r="D61" s="293"/>
      <c r="E61" s="296"/>
      <c r="F61" s="296"/>
      <c r="G61" s="103" t="s">
        <v>41</v>
      </c>
      <c r="H61" s="88" t="e">
        <f>NA()</f>
        <v>#N/A</v>
      </c>
      <c r="I61" s="300"/>
      <c r="J61" s="312"/>
    </row>
    <row r="62" spans="1:10" x14ac:dyDescent="0.25">
      <c r="A62" s="303"/>
      <c r="B62" s="305"/>
      <c r="C62" s="305"/>
      <c r="D62" s="293"/>
      <c r="E62" s="295">
        <f>F57+1</f>
        <v>43095</v>
      </c>
      <c r="F62" s="295">
        <v>43099</v>
      </c>
      <c r="G62" s="51" t="s">
        <v>154</v>
      </c>
      <c r="H62" s="67">
        <f>H64/2</f>
        <v>25</v>
      </c>
      <c r="I62" s="300"/>
      <c r="J62" s="312"/>
    </row>
    <row r="63" spans="1:10" x14ac:dyDescent="0.25">
      <c r="A63" s="303"/>
      <c r="B63" s="305"/>
      <c r="C63" s="305"/>
      <c r="D63" s="293"/>
      <c r="E63" s="285"/>
      <c r="F63" s="285"/>
      <c r="G63" s="7" t="s">
        <v>153</v>
      </c>
      <c r="H63" s="68" t="e">
        <f>NA()</f>
        <v>#N/A</v>
      </c>
      <c r="I63" s="300"/>
      <c r="J63" s="312"/>
    </row>
    <row r="64" spans="1:10" x14ac:dyDescent="0.25">
      <c r="A64" s="303"/>
      <c r="B64" s="305"/>
      <c r="C64" s="305"/>
      <c r="D64" s="293"/>
      <c r="E64" s="285"/>
      <c r="F64" s="285"/>
      <c r="G64" s="102" t="s">
        <v>40</v>
      </c>
      <c r="H64" s="68">
        <v>50</v>
      </c>
      <c r="I64" s="300"/>
      <c r="J64" s="312"/>
    </row>
    <row r="65" spans="1:10" x14ac:dyDescent="0.25">
      <c r="A65" s="303"/>
      <c r="B65" s="305"/>
      <c r="C65" s="305"/>
      <c r="D65" s="293"/>
      <c r="E65" s="285"/>
      <c r="F65" s="285"/>
      <c r="G65" s="102" t="s">
        <v>39</v>
      </c>
      <c r="H65" s="68">
        <v>62</v>
      </c>
      <c r="I65" s="300"/>
      <c r="J65" s="312"/>
    </row>
    <row r="66" spans="1:10" ht="15.75" thickBot="1" x14ac:dyDescent="0.3">
      <c r="A66" s="303"/>
      <c r="B66" s="305"/>
      <c r="C66" s="305"/>
      <c r="D66" s="293"/>
      <c r="E66" s="296"/>
      <c r="F66" s="296"/>
      <c r="G66" s="103" t="s">
        <v>41</v>
      </c>
      <c r="H66" s="88" t="e">
        <f>NA()</f>
        <v>#N/A</v>
      </c>
      <c r="I66" s="300"/>
      <c r="J66" s="312"/>
    </row>
    <row r="67" spans="1:10" x14ac:dyDescent="0.25">
      <c r="A67" s="303"/>
      <c r="B67" s="305"/>
      <c r="C67" s="305"/>
      <c r="D67" s="293"/>
      <c r="E67" s="295">
        <f>F62+1</f>
        <v>43100</v>
      </c>
      <c r="F67" s="295">
        <v>43100</v>
      </c>
      <c r="G67" s="51" t="s">
        <v>154</v>
      </c>
      <c r="H67" s="67">
        <f>H69/2</f>
        <v>32</v>
      </c>
      <c r="I67" s="300"/>
      <c r="J67" s="312"/>
    </row>
    <row r="68" spans="1:10" x14ac:dyDescent="0.25">
      <c r="A68" s="303"/>
      <c r="B68" s="305"/>
      <c r="C68" s="305"/>
      <c r="D68" s="293"/>
      <c r="E68" s="285"/>
      <c r="F68" s="285"/>
      <c r="G68" s="7" t="s">
        <v>153</v>
      </c>
      <c r="H68" s="68" t="e">
        <f>NA()</f>
        <v>#N/A</v>
      </c>
      <c r="I68" s="300"/>
      <c r="J68" s="312"/>
    </row>
    <row r="69" spans="1:10" x14ac:dyDescent="0.25">
      <c r="A69" s="303"/>
      <c r="B69" s="305"/>
      <c r="C69" s="305"/>
      <c r="D69" s="293"/>
      <c r="E69" s="285"/>
      <c r="F69" s="285"/>
      <c r="G69" s="102" t="s">
        <v>40</v>
      </c>
      <c r="H69" s="68">
        <f>H64+14</f>
        <v>64</v>
      </c>
      <c r="I69" s="300"/>
      <c r="J69" s="312"/>
    </row>
    <row r="70" spans="1:10" x14ac:dyDescent="0.25">
      <c r="A70" s="303"/>
      <c r="B70" s="305"/>
      <c r="C70" s="305"/>
      <c r="D70" s="293"/>
      <c r="E70" s="285"/>
      <c r="F70" s="285"/>
      <c r="G70" s="102" t="s">
        <v>39</v>
      </c>
      <c r="H70" s="68">
        <f>H65+14</f>
        <v>76</v>
      </c>
      <c r="I70" s="300"/>
      <c r="J70" s="312"/>
    </row>
    <row r="71" spans="1:10" ht="15.75" thickBot="1" x14ac:dyDescent="0.3">
      <c r="A71" s="303"/>
      <c r="B71" s="305"/>
      <c r="C71" s="305"/>
      <c r="D71" s="293"/>
      <c r="E71" s="296"/>
      <c r="F71" s="296"/>
      <c r="G71" s="103" t="s">
        <v>41</v>
      </c>
      <c r="H71" s="88" t="e">
        <f>NA()</f>
        <v>#N/A</v>
      </c>
      <c r="I71" s="300"/>
      <c r="J71" s="312"/>
    </row>
    <row r="72" spans="1:10" x14ac:dyDescent="0.25">
      <c r="A72" s="303"/>
      <c r="B72" s="305"/>
      <c r="C72" s="305"/>
      <c r="D72" s="293"/>
      <c r="E72" s="295">
        <f>F67+1</f>
        <v>43101</v>
      </c>
      <c r="F72" s="295">
        <v>43174</v>
      </c>
      <c r="G72" s="51" t="s">
        <v>154</v>
      </c>
      <c r="H72" s="67">
        <f>H74/2</f>
        <v>25</v>
      </c>
      <c r="I72" s="300"/>
      <c r="J72" s="312"/>
    </row>
    <row r="73" spans="1:10" x14ac:dyDescent="0.25">
      <c r="A73" s="303"/>
      <c r="B73" s="305"/>
      <c r="C73" s="305"/>
      <c r="D73" s="293"/>
      <c r="E73" s="285"/>
      <c r="F73" s="285"/>
      <c r="G73" s="7" t="s">
        <v>153</v>
      </c>
      <c r="H73" s="68" t="e">
        <f>NA()</f>
        <v>#N/A</v>
      </c>
      <c r="I73" s="300"/>
      <c r="J73" s="312"/>
    </row>
    <row r="74" spans="1:10" x14ac:dyDescent="0.25">
      <c r="A74" s="303"/>
      <c r="B74" s="305"/>
      <c r="C74" s="305"/>
      <c r="D74" s="293"/>
      <c r="E74" s="285"/>
      <c r="F74" s="285"/>
      <c r="G74" s="102" t="s">
        <v>40</v>
      </c>
      <c r="H74" s="68">
        <v>50</v>
      </c>
      <c r="I74" s="300"/>
      <c r="J74" s="312"/>
    </row>
    <row r="75" spans="1:10" x14ac:dyDescent="0.25">
      <c r="A75" s="303"/>
      <c r="B75" s="305"/>
      <c r="C75" s="305"/>
      <c r="D75" s="293"/>
      <c r="E75" s="285"/>
      <c r="F75" s="285"/>
      <c r="G75" s="102" t="s">
        <v>39</v>
      </c>
      <c r="H75" s="68">
        <v>62</v>
      </c>
      <c r="I75" s="300"/>
      <c r="J75" s="312"/>
    </row>
    <row r="76" spans="1:10" ht="15.75" thickBot="1" x14ac:dyDescent="0.3">
      <c r="A76" s="303"/>
      <c r="B76" s="305"/>
      <c r="C76" s="305"/>
      <c r="D76" s="293"/>
      <c r="E76" s="296"/>
      <c r="F76" s="296"/>
      <c r="G76" s="103" t="s">
        <v>41</v>
      </c>
      <c r="H76" s="88" t="e">
        <f>NA()</f>
        <v>#N/A</v>
      </c>
      <c r="I76" s="300"/>
      <c r="J76" s="312"/>
    </row>
    <row r="77" spans="1:10" x14ac:dyDescent="0.25">
      <c r="A77" s="303"/>
      <c r="B77" s="305"/>
      <c r="C77" s="305"/>
      <c r="D77" s="307"/>
      <c r="E77" s="295">
        <f>F72+1</f>
        <v>43175</v>
      </c>
      <c r="F77" s="295">
        <v>43220</v>
      </c>
      <c r="G77" s="51" t="s">
        <v>154</v>
      </c>
      <c r="H77" s="67">
        <f>H79/2</f>
        <v>22.5</v>
      </c>
      <c r="I77" s="300"/>
      <c r="J77" s="312"/>
    </row>
    <row r="78" spans="1:10" x14ac:dyDescent="0.25">
      <c r="A78" s="303"/>
      <c r="B78" s="305"/>
      <c r="C78" s="305"/>
      <c r="D78" s="307"/>
      <c r="E78" s="285"/>
      <c r="F78" s="285"/>
      <c r="G78" s="7" t="s">
        <v>153</v>
      </c>
      <c r="H78" s="68" t="e">
        <f>NA()</f>
        <v>#N/A</v>
      </c>
      <c r="I78" s="300"/>
      <c r="J78" s="312"/>
    </row>
    <row r="79" spans="1:10" x14ac:dyDescent="0.25">
      <c r="A79" s="303"/>
      <c r="B79" s="305"/>
      <c r="C79" s="305"/>
      <c r="D79" s="307"/>
      <c r="E79" s="285"/>
      <c r="F79" s="285"/>
      <c r="G79" s="102" t="s">
        <v>40</v>
      </c>
      <c r="H79" s="68">
        <v>45</v>
      </c>
      <c r="I79" s="300"/>
      <c r="J79" s="312"/>
    </row>
    <row r="80" spans="1:10" x14ac:dyDescent="0.25">
      <c r="A80" s="303"/>
      <c r="B80" s="305"/>
      <c r="C80" s="305"/>
      <c r="D80" s="307"/>
      <c r="E80" s="285"/>
      <c r="F80" s="285"/>
      <c r="G80" s="102" t="s">
        <v>39</v>
      </c>
      <c r="H80" s="68">
        <v>57</v>
      </c>
      <c r="I80" s="300"/>
      <c r="J80" s="312"/>
    </row>
    <row r="81" spans="1:10" ht="15.75" thickBot="1" x14ac:dyDescent="0.3">
      <c r="A81" s="303"/>
      <c r="B81" s="305"/>
      <c r="C81" s="305"/>
      <c r="D81" s="308"/>
      <c r="E81" s="285"/>
      <c r="F81" s="285"/>
      <c r="G81" s="103" t="s">
        <v>41</v>
      </c>
      <c r="H81" s="88" t="e">
        <f>NA()</f>
        <v>#N/A</v>
      </c>
      <c r="I81" s="301"/>
      <c r="J81" s="312"/>
    </row>
    <row r="82" spans="1:10" x14ac:dyDescent="0.25">
      <c r="A82" s="303"/>
      <c r="B82" s="305"/>
      <c r="C82" s="305"/>
      <c r="D82" s="291" t="s">
        <v>43</v>
      </c>
      <c r="E82" s="298">
        <v>43040</v>
      </c>
      <c r="F82" s="298">
        <v>43069</v>
      </c>
      <c r="G82" s="11" t="s">
        <v>154</v>
      </c>
      <c r="H82" s="67">
        <f>H84/2</f>
        <v>27.5</v>
      </c>
      <c r="I82" s="299"/>
      <c r="J82" s="312"/>
    </row>
    <row r="83" spans="1:10" x14ac:dyDescent="0.25">
      <c r="A83" s="303"/>
      <c r="B83" s="305"/>
      <c r="C83" s="305"/>
      <c r="D83" s="306"/>
      <c r="E83" s="285"/>
      <c r="F83" s="285"/>
      <c r="G83" s="7" t="s">
        <v>153</v>
      </c>
      <c r="H83" s="68" t="e">
        <f>NA()</f>
        <v>#N/A</v>
      </c>
      <c r="I83" s="300"/>
      <c r="J83" s="312"/>
    </row>
    <row r="84" spans="1:10" x14ac:dyDescent="0.25">
      <c r="A84" s="303"/>
      <c r="B84" s="305"/>
      <c r="C84" s="305"/>
      <c r="D84" s="307"/>
      <c r="E84" s="285"/>
      <c r="F84" s="285"/>
      <c r="G84" s="102" t="s">
        <v>40</v>
      </c>
      <c r="H84" s="68">
        <v>55</v>
      </c>
      <c r="I84" s="300"/>
      <c r="J84" s="312"/>
    </row>
    <row r="85" spans="1:10" x14ac:dyDescent="0.25">
      <c r="A85" s="303"/>
      <c r="B85" s="305"/>
      <c r="C85" s="305"/>
      <c r="D85" s="307"/>
      <c r="E85" s="285"/>
      <c r="F85" s="285"/>
      <c r="G85" s="102" t="s">
        <v>39</v>
      </c>
      <c r="H85" s="68">
        <v>67</v>
      </c>
      <c r="I85" s="300"/>
      <c r="J85" s="312"/>
    </row>
    <row r="86" spans="1:10" ht="15.75" thickBot="1" x14ac:dyDescent="0.3">
      <c r="A86" s="303"/>
      <c r="B86" s="305"/>
      <c r="C86" s="305"/>
      <c r="D86" s="307"/>
      <c r="E86" s="296"/>
      <c r="F86" s="296"/>
      <c r="G86" s="103" t="s">
        <v>41</v>
      </c>
      <c r="H86" s="88" t="e">
        <f>NA()</f>
        <v>#N/A</v>
      </c>
      <c r="I86" s="300"/>
      <c r="J86" s="312"/>
    </row>
    <row r="87" spans="1:10" x14ac:dyDescent="0.25">
      <c r="A87" s="303"/>
      <c r="B87" s="305"/>
      <c r="C87" s="305"/>
      <c r="D87" s="307"/>
      <c r="E87" s="295">
        <f>F82+1</f>
        <v>43070</v>
      </c>
      <c r="F87" s="295">
        <v>43090</v>
      </c>
      <c r="G87" s="51" t="s">
        <v>154</v>
      </c>
      <c r="H87" s="67">
        <f t="shared" ref="H87" si="0">H89/2</f>
        <v>25</v>
      </c>
      <c r="I87" s="300"/>
      <c r="J87" s="312"/>
    </row>
    <row r="88" spans="1:10" x14ac:dyDescent="0.25">
      <c r="A88" s="303"/>
      <c r="B88" s="305"/>
      <c r="C88" s="305"/>
      <c r="D88" s="307"/>
      <c r="E88" s="285"/>
      <c r="F88" s="285"/>
      <c r="G88" s="7" t="s">
        <v>153</v>
      </c>
      <c r="H88" s="68" t="e">
        <f>NA()</f>
        <v>#N/A</v>
      </c>
      <c r="I88" s="300"/>
      <c r="J88" s="312"/>
    </row>
    <row r="89" spans="1:10" x14ac:dyDescent="0.25">
      <c r="A89" s="303"/>
      <c r="B89" s="305"/>
      <c r="C89" s="305"/>
      <c r="D89" s="307"/>
      <c r="E89" s="285"/>
      <c r="F89" s="285"/>
      <c r="G89" s="102" t="s">
        <v>40</v>
      </c>
      <c r="H89" s="68">
        <v>50</v>
      </c>
      <c r="I89" s="300"/>
      <c r="J89" s="312"/>
    </row>
    <row r="90" spans="1:10" x14ac:dyDescent="0.25">
      <c r="A90" s="303"/>
      <c r="B90" s="305"/>
      <c r="C90" s="305"/>
      <c r="D90" s="307"/>
      <c r="E90" s="285"/>
      <c r="F90" s="285"/>
      <c r="G90" s="102" t="s">
        <v>39</v>
      </c>
      <c r="H90" s="68">
        <v>62</v>
      </c>
      <c r="I90" s="300"/>
      <c r="J90" s="312"/>
    </row>
    <row r="91" spans="1:10" ht="15.75" thickBot="1" x14ac:dyDescent="0.3">
      <c r="A91" s="303"/>
      <c r="B91" s="305"/>
      <c r="C91" s="305"/>
      <c r="D91" s="307"/>
      <c r="E91" s="296"/>
      <c r="F91" s="296"/>
      <c r="G91" s="103" t="s">
        <v>41</v>
      </c>
      <c r="H91" s="88" t="e">
        <f>NA()</f>
        <v>#N/A</v>
      </c>
      <c r="I91" s="300"/>
      <c r="J91" s="312"/>
    </row>
    <row r="92" spans="1:10" x14ac:dyDescent="0.25">
      <c r="A92" s="303"/>
      <c r="B92" s="305"/>
      <c r="C92" s="305"/>
      <c r="D92" s="293"/>
      <c r="E92" s="295">
        <f>F87+1</f>
        <v>43091</v>
      </c>
      <c r="F92" s="295">
        <v>43092</v>
      </c>
      <c r="G92" s="51" t="s">
        <v>154</v>
      </c>
      <c r="H92" s="67">
        <f t="shared" ref="H92" si="1">H94/2</f>
        <v>27.5</v>
      </c>
      <c r="I92" s="300"/>
      <c r="J92" s="312"/>
    </row>
    <row r="93" spans="1:10" x14ac:dyDescent="0.25">
      <c r="A93" s="303"/>
      <c r="B93" s="305"/>
      <c r="C93" s="305"/>
      <c r="D93" s="293"/>
      <c r="E93" s="285"/>
      <c r="F93" s="285"/>
      <c r="G93" s="7" t="s">
        <v>153</v>
      </c>
      <c r="H93" s="68" t="e">
        <f>NA()</f>
        <v>#N/A</v>
      </c>
      <c r="I93" s="300"/>
      <c r="J93" s="312"/>
    </row>
    <row r="94" spans="1:10" x14ac:dyDescent="0.25">
      <c r="A94" s="303"/>
      <c r="B94" s="305"/>
      <c r="C94" s="305"/>
      <c r="D94" s="293"/>
      <c r="E94" s="285"/>
      <c r="F94" s="285"/>
      <c r="G94" s="102" t="s">
        <v>40</v>
      </c>
      <c r="H94" s="68">
        <f>H84</f>
        <v>55</v>
      </c>
      <c r="I94" s="300"/>
      <c r="J94" s="312"/>
    </row>
    <row r="95" spans="1:10" x14ac:dyDescent="0.25">
      <c r="A95" s="303"/>
      <c r="B95" s="305"/>
      <c r="C95" s="305"/>
      <c r="D95" s="293"/>
      <c r="E95" s="285"/>
      <c r="F95" s="285"/>
      <c r="G95" s="102" t="s">
        <v>39</v>
      </c>
      <c r="H95" s="68">
        <f>H85</f>
        <v>67</v>
      </c>
      <c r="I95" s="300"/>
      <c r="J95" s="312"/>
    </row>
    <row r="96" spans="1:10" ht="15.75" thickBot="1" x14ac:dyDescent="0.3">
      <c r="A96" s="303"/>
      <c r="B96" s="305"/>
      <c r="C96" s="305"/>
      <c r="D96" s="293"/>
      <c r="E96" s="296"/>
      <c r="F96" s="296"/>
      <c r="G96" s="103" t="s">
        <v>41</v>
      </c>
      <c r="H96" s="88" t="e">
        <f>NA()</f>
        <v>#N/A</v>
      </c>
      <c r="I96" s="300"/>
      <c r="J96" s="312"/>
    </row>
    <row r="97" spans="1:10" x14ac:dyDescent="0.25">
      <c r="A97" s="303"/>
      <c r="B97" s="305"/>
      <c r="C97" s="305"/>
      <c r="D97" s="293"/>
      <c r="E97" s="295">
        <f>F92+1</f>
        <v>43093</v>
      </c>
      <c r="F97" s="295">
        <v>43094</v>
      </c>
      <c r="G97" s="51" t="s">
        <v>154</v>
      </c>
      <c r="H97" s="67">
        <f t="shared" ref="H97" si="2">H99/2</f>
        <v>36.5</v>
      </c>
      <c r="I97" s="300"/>
      <c r="J97" s="312"/>
    </row>
    <row r="98" spans="1:10" x14ac:dyDescent="0.25">
      <c r="A98" s="303"/>
      <c r="B98" s="305"/>
      <c r="C98" s="305"/>
      <c r="D98" s="293"/>
      <c r="E98" s="285"/>
      <c r="F98" s="285"/>
      <c r="G98" s="7" t="s">
        <v>153</v>
      </c>
      <c r="H98" s="68" t="e">
        <f>NA()</f>
        <v>#N/A</v>
      </c>
      <c r="I98" s="300"/>
      <c r="J98" s="312"/>
    </row>
    <row r="99" spans="1:10" x14ac:dyDescent="0.25">
      <c r="A99" s="303"/>
      <c r="B99" s="305"/>
      <c r="C99" s="305"/>
      <c r="D99" s="293"/>
      <c r="E99" s="285"/>
      <c r="F99" s="285"/>
      <c r="G99" s="102" t="s">
        <v>40</v>
      </c>
      <c r="H99" s="68">
        <f>H19+14</f>
        <v>73</v>
      </c>
      <c r="I99" s="300"/>
      <c r="J99" s="312"/>
    </row>
    <row r="100" spans="1:10" x14ac:dyDescent="0.25">
      <c r="A100" s="303"/>
      <c r="B100" s="305"/>
      <c r="C100" s="305"/>
      <c r="D100" s="293"/>
      <c r="E100" s="285"/>
      <c r="F100" s="285"/>
      <c r="G100" s="102" t="s">
        <v>39</v>
      </c>
      <c r="H100" s="68">
        <f>H20+14</f>
        <v>85</v>
      </c>
      <c r="I100" s="300"/>
      <c r="J100" s="312"/>
    </row>
    <row r="101" spans="1:10" ht="15.75" thickBot="1" x14ac:dyDescent="0.3">
      <c r="A101" s="303"/>
      <c r="B101" s="305"/>
      <c r="C101" s="305"/>
      <c r="D101" s="293"/>
      <c r="E101" s="296"/>
      <c r="F101" s="296"/>
      <c r="G101" s="103" t="s">
        <v>41</v>
      </c>
      <c r="H101" s="88" t="e">
        <f>NA()</f>
        <v>#N/A</v>
      </c>
      <c r="I101" s="300"/>
      <c r="J101" s="312"/>
    </row>
    <row r="102" spans="1:10" x14ac:dyDescent="0.25">
      <c r="A102" s="303"/>
      <c r="B102" s="305"/>
      <c r="C102" s="305"/>
      <c r="D102" s="293"/>
      <c r="E102" s="295">
        <f>F97+1</f>
        <v>43095</v>
      </c>
      <c r="F102" s="295">
        <v>43099</v>
      </c>
      <c r="G102" s="51" t="s">
        <v>154</v>
      </c>
      <c r="H102" s="67">
        <f t="shared" ref="H102" si="3">H104/2</f>
        <v>27.5</v>
      </c>
      <c r="I102" s="300"/>
      <c r="J102" s="312"/>
    </row>
    <row r="103" spans="1:10" x14ac:dyDescent="0.25">
      <c r="A103" s="303"/>
      <c r="B103" s="305"/>
      <c r="C103" s="305"/>
      <c r="D103" s="293"/>
      <c r="E103" s="285"/>
      <c r="F103" s="285"/>
      <c r="G103" s="7" t="s">
        <v>153</v>
      </c>
      <c r="H103" s="68" t="e">
        <f>NA()</f>
        <v>#N/A</v>
      </c>
      <c r="I103" s="300"/>
      <c r="J103" s="312"/>
    </row>
    <row r="104" spans="1:10" x14ac:dyDescent="0.25">
      <c r="A104" s="303"/>
      <c r="B104" s="305"/>
      <c r="C104" s="305"/>
      <c r="D104" s="293"/>
      <c r="E104" s="285"/>
      <c r="F104" s="285"/>
      <c r="G104" s="102" t="s">
        <v>40</v>
      </c>
      <c r="H104" s="68">
        <f>H94</f>
        <v>55</v>
      </c>
      <c r="I104" s="300"/>
      <c r="J104" s="312"/>
    </row>
    <row r="105" spans="1:10" x14ac:dyDescent="0.25">
      <c r="A105" s="303"/>
      <c r="B105" s="305"/>
      <c r="C105" s="305"/>
      <c r="D105" s="293"/>
      <c r="E105" s="285"/>
      <c r="F105" s="285"/>
      <c r="G105" s="102" t="s">
        <v>39</v>
      </c>
      <c r="H105" s="68">
        <f>H95</f>
        <v>67</v>
      </c>
      <c r="I105" s="300"/>
      <c r="J105" s="312"/>
    </row>
    <row r="106" spans="1:10" ht="15.75" thickBot="1" x14ac:dyDescent="0.3">
      <c r="A106" s="303"/>
      <c r="B106" s="305"/>
      <c r="C106" s="305"/>
      <c r="D106" s="293"/>
      <c r="E106" s="296"/>
      <c r="F106" s="296"/>
      <c r="G106" s="103" t="s">
        <v>41</v>
      </c>
      <c r="H106" s="88" t="e">
        <f>NA()</f>
        <v>#N/A</v>
      </c>
      <c r="I106" s="300"/>
      <c r="J106" s="312"/>
    </row>
    <row r="107" spans="1:10" x14ac:dyDescent="0.25">
      <c r="A107" s="303"/>
      <c r="B107" s="305"/>
      <c r="C107" s="305"/>
      <c r="D107" s="293"/>
      <c r="E107" s="295">
        <f>F102+1</f>
        <v>43100</v>
      </c>
      <c r="F107" s="295">
        <v>43100</v>
      </c>
      <c r="G107" s="51" t="s">
        <v>154</v>
      </c>
      <c r="H107" s="67">
        <f t="shared" ref="H107" si="4">H109/2</f>
        <v>36.5</v>
      </c>
      <c r="I107" s="300"/>
      <c r="J107" s="312"/>
    </row>
    <row r="108" spans="1:10" x14ac:dyDescent="0.25">
      <c r="A108" s="303"/>
      <c r="B108" s="305"/>
      <c r="C108" s="305"/>
      <c r="D108" s="293"/>
      <c r="E108" s="285"/>
      <c r="F108" s="285"/>
      <c r="G108" s="7" t="s">
        <v>153</v>
      </c>
      <c r="H108" s="68" t="e">
        <f>NA()</f>
        <v>#N/A</v>
      </c>
      <c r="I108" s="300"/>
      <c r="J108" s="312"/>
    </row>
    <row r="109" spans="1:10" x14ac:dyDescent="0.25">
      <c r="A109" s="303"/>
      <c r="B109" s="305"/>
      <c r="C109" s="305"/>
      <c r="D109" s="293"/>
      <c r="E109" s="285"/>
      <c r="F109" s="285"/>
      <c r="G109" s="102" t="s">
        <v>40</v>
      </c>
      <c r="H109" s="68">
        <f>H29+14</f>
        <v>73</v>
      </c>
      <c r="I109" s="300"/>
      <c r="J109" s="312"/>
    </row>
    <row r="110" spans="1:10" x14ac:dyDescent="0.25">
      <c r="A110" s="303"/>
      <c r="B110" s="305"/>
      <c r="C110" s="305"/>
      <c r="D110" s="293"/>
      <c r="E110" s="285"/>
      <c r="F110" s="285"/>
      <c r="G110" s="102" t="s">
        <v>39</v>
      </c>
      <c r="H110" s="68">
        <f>H30+14</f>
        <v>85</v>
      </c>
      <c r="I110" s="300"/>
      <c r="J110" s="312"/>
    </row>
    <row r="111" spans="1:10" ht="15.75" thickBot="1" x14ac:dyDescent="0.3">
      <c r="A111" s="303"/>
      <c r="B111" s="305"/>
      <c r="C111" s="305"/>
      <c r="D111" s="293"/>
      <c r="E111" s="296"/>
      <c r="F111" s="296"/>
      <c r="G111" s="103" t="s">
        <v>41</v>
      </c>
      <c r="H111" s="88" t="e">
        <f>NA()</f>
        <v>#N/A</v>
      </c>
      <c r="I111" s="300"/>
      <c r="J111" s="312"/>
    </row>
    <row r="112" spans="1:10" x14ac:dyDescent="0.25">
      <c r="A112" s="303"/>
      <c r="B112" s="305"/>
      <c r="C112" s="305"/>
      <c r="D112" s="293"/>
      <c r="E112" s="295">
        <f>F107+1</f>
        <v>43101</v>
      </c>
      <c r="F112" s="295">
        <v>43174</v>
      </c>
      <c r="G112" s="51" t="s">
        <v>154</v>
      </c>
      <c r="H112" s="67">
        <f t="shared" ref="H112" si="5">H114/2</f>
        <v>27.5</v>
      </c>
      <c r="I112" s="300"/>
      <c r="J112" s="312"/>
    </row>
    <row r="113" spans="1:10" x14ac:dyDescent="0.25">
      <c r="A113" s="303"/>
      <c r="B113" s="305"/>
      <c r="C113" s="305"/>
      <c r="D113" s="293"/>
      <c r="E113" s="285"/>
      <c r="F113" s="285"/>
      <c r="G113" s="7" t="s">
        <v>153</v>
      </c>
      <c r="H113" s="68" t="e">
        <f>NA()</f>
        <v>#N/A</v>
      </c>
      <c r="I113" s="300"/>
      <c r="J113" s="312"/>
    </row>
    <row r="114" spans="1:10" x14ac:dyDescent="0.25">
      <c r="A114" s="303"/>
      <c r="B114" s="305"/>
      <c r="C114" s="305"/>
      <c r="D114" s="293"/>
      <c r="E114" s="285"/>
      <c r="F114" s="285"/>
      <c r="G114" s="102" t="s">
        <v>40</v>
      </c>
      <c r="H114" s="68">
        <f>H104</f>
        <v>55</v>
      </c>
      <c r="I114" s="300"/>
      <c r="J114" s="312"/>
    </row>
    <row r="115" spans="1:10" x14ac:dyDescent="0.25">
      <c r="A115" s="303"/>
      <c r="B115" s="305"/>
      <c r="C115" s="305"/>
      <c r="D115" s="293"/>
      <c r="E115" s="285"/>
      <c r="F115" s="285"/>
      <c r="G115" s="102" t="s">
        <v>39</v>
      </c>
      <c r="H115" s="68">
        <f>H105</f>
        <v>67</v>
      </c>
      <c r="I115" s="300"/>
      <c r="J115" s="312"/>
    </row>
    <row r="116" spans="1:10" ht="15.75" thickBot="1" x14ac:dyDescent="0.3">
      <c r="A116" s="303"/>
      <c r="B116" s="305"/>
      <c r="C116" s="305"/>
      <c r="D116" s="293"/>
      <c r="E116" s="296"/>
      <c r="F116" s="296"/>
      <c r="G116" s="103" t="s">
        <v>41</v>
      </c>
      <c r="H116" s="88" t="e">
        <f>NA()</f>
        <v>#N/A</v>
      </c>
      <c r="I116" s="300"/>
      <c r="J116" s="312"/>
    </row>
    <row r="117" spans="1:10" x14ac:dyDescent="0.25">
      <c r="A117" s="303"/>
      <c r="B117" s="305"/>
      <c r="C117" s="305"/>
      <c r="D117" s="307"/>
      <c r="E117" s="295">
        <f>F112+1</f>
        <v>43175</v>
      </c>
      <c r="F117" s="295">
        <v>43220</v>
      </c>
      <c r="G117" s="51" t="s">
        <v>154</v>
      </c>
      <c r="H117" s="67">
        <f t="shared" ref="H117" si="6">H119/2</f>
        <v>25</v>
      </c>
      <c r="I117" s="300"/>
      <c r="J117" s="312"/>
    </row>
    <row r="118" spans="1:10" x14ac:dyDescent="0.25">
      <c r="A118" s="303"/>
      <c r="B118" s="305"/>
      <c r="C118" s="305"/>
      <c r="D118" s="307"/>
      <c r="E118" s="285"/>
      <c r="F118" s="285"/>
      <c r="G118" s="7" t="s">
        <v>153</v>
      </c>
      <c r="H118" s="68" t="e">
        <f>NA()</f>
        <v>#N/A</v>
      </c>
      <c r="I118" s="300"/>
      <c r="J118" s="312"/>
    </row>
    <row r="119" spans="1:10" x14ac:dyDescent="0.25">
      <c r="A119" s="303"/>
      <c r="B119" s="305"/>
      <c r="C119" s="305"/>
      <c r="D119" s="307"/>
      <c r="E119" s="285"/>
      <c r="F119" s="285"/>
      <c r="G119" s="102" t="s">
        <v>40</v>
      </c>
      <c r="H119" s="68">
        <v>50</v>
      </c>
      <c r="I119" s="300"/>
      <c r="J119" s="312"/>
    </row>
    <row r="120" spans="1:10" x14ac:dyDescent="0.25">
      <c r="A120" s="303"/>
      <c r="B120" s="305"/>
      <c r="C120" s="305"/>
      <c r="D120" s="307"/>
      <c r="E120" s="285"/>
      <c r="F120" s="285"/>
      <c r="G120" s="102" t="s">
        <v>39</v>
      </c>
      <c r="H120" s="68">
        <v>62</v>
      </c>
      <c r="I120" s="300"/>
      <c r="J120" s="312"/>
    </row>
    <row r="121" spans="1:10" ht="15.75" thickBot="1" x14ac:dyDescent="0.3">
      <c r="A121" s="303"/>
      <c r="B121" s="305"/>
      <c r="C121" s="305"/>
      <c r="D121" s="308"/>
      <c r="E121" s="285"/>
      <c r="F121" s="285"/>
      <c r="G121" s="103" t="s">
        <v>41</v>
      </c>
      <c r="H121" s="88" t="e">
        <f>NA()</f>
        <v>#N/A</v>
      </c>
      <c r="I121" s="301"/>
      <c r="J121" s="312"/>
    </row>
    <row r="122" spans="1:10" ht="15.75" thickBot="1" x14ac:dyDescent="0.3">
      <c r="A122" s="165" t="s">
        <v>178</v>
      </c>
      <c r="B122" s="166" t="e">
        <f>NA()</f>
        <v>#N/A</v>
      </c>
      <c r="C122" s="166"/>
      <c r="D122" s="166"/>
      <c r="E122" s="167"/>
      <c r="F122" s="167"/>
      <c r="G122" s="168"/>
      <c r="H122" s="159"/>
      <c r="I122" s="169"/>
      <c r="J122" s="170"/>
    </row>
    <row r="123" spans="1:10" x14ac:dyDescent="0.25">
      <c r="A123" s="474" t="s">
        <v>109</v>
      </c>
      <c r="B123" s="336" t="s">
        <v>37</v>
      </c>
      <c r="C123" s="336" t="s">
        <v>157</v>
      </c>
      <c r="D123" s="291" t="s">
        <v>38</v>
      </c>
      <c r="E123" s="298">
        <v>43040</v>
      </c>
      <c r="F123" s="298">
        <v>43090</v>
      </c>
      <c r="G123" s="11" t="s">
        <v>154</v>
      </c>
      <c r="H123" s="67">
        <v>0</v>
      </c>
      <c r="I123" s="299"/>
      <c r="J123" s="347"/>
    </row>
    <row r="124" spans="1:10" x14ac:dyDescent="0.25">
      <c r="A124" s="475"/>
      <c r="B124" s="337"/>
      <c r="C124" s="337"/>
      <c r="D124" s="458"/>
      <c r="E124" s="285"/>
      <c r="F124" s="285"/>
      <c r="G124" s="7" t="s">
        <v>153</v>
      </c>
      <c r="H124" s="68" t="e">
        <f>NA()</f>
        <v>#N/A</v>
      </c>
      <c r="I124" s="300"/>
      <c r="J124" s="348"/>
    </row>
    <row r="125" spans="1:10" x14ac:dyDescent="0.25">
      <c r="A125" s="475"/>
      <c r="B125" s="337"/>
      <c r="C125" s="337"/>
      <c r="D125" s="293"/>
      <c r="E125" s="285"/>
      <c r="F125" s="285"/>
      <c r="G125" s="102" t="s">
        <v>40</v>
      </c>
      <c r="H125" s="68">
        <v>17</v>
      </c>
      <c r="I125" s="300"/>
      <c r="J125" s="348"/>
    </row>
    <row r="126" spans="1:10" x14ac:dyDescent="0.25">
      <c r="A126" s="475"/>
      <c r="B126" s="337"/>
      <c r="C126" s="337"/>
      <c r="D126" s="293"/>
      <c r="E126" s="285"/>
      <c r="F126" s="285"/>
      <c r="G126" s="102" t="s">
        <v>39</v>
      </c>
      <c r="H126" s="68">
        <v>22</v>
      </c>
      <c r="I126" s="300"/>
      <c r="J126" s="348"/>
    </row>
    <row r="127" spans="1:10" ht="15.75" thickBot="1" x14ac:dyDescent="0.3">
      <c r="A127" s="475"/>
      <c r="B127" s="337"/>
      <c r="C127" s="337"/>
      <c r="D127" s="293"/>
      <c r="E127" s="370"/>
      <c r="F127" s="370"/>
      <c r="G127" s="106" t="s">
        <v>41</v>
      </c>
      <c r="H127" s="69">
        <f>H125*0.95</f>
        <v>16.149999999999999</v>
      </c>
      <c r="I127" s="300"/>
      <c r="J127" s="348"/>
    </row>
    <row r="128" spans="1:10" x14ac:dyDescent="0.25">
      <c r="A128" s="475"/>
      <c r="B128" s="337"/>
      <c r="C128" s="337"/>
      <c r="D128" s="293"/>
      <c r="E128" s="295">
        <f>F123+1</f>
        <v>43091</v>
      </c>
      <c r="F128" s="295">
        <v>43190</v>
      </c>
      <c r="G128" s="51" t="s">
        <v>154</v>
      </c>
      <c r="H128" s="67">
        <v>0</v>
      </c>
      <c r="I128" s="300"/>
      <c r="J128" s="348"/>
    </row>
    <row r="129" spans="1:10" x14ac:dyDescent="0.25">
      <c r="A129" s="475"/>
      <c r="B129" s="337"/>
      <c r="C129" s="337"/>
      <c r="D129" s="293"/>
      <c r="E129" s="285"/>
      <c r="F129" s="285"/>
      <c r="G129" s="7" t="s">
        <v>153</v>
      </c>
      <c r="H129" s="68" t="e">
        <f>NA()</f>
        <v>#N/A</v>
      </c>
      <c r="I129" s="300"/>
      <c r="J129" s="348"/>
    </row>
    <row r="130" spans="1:10" x14ac:dyDescent="0.25">
      <c r="A130" s="475"/>
      <c r="B130" s="337"/>
      <c r="C130" s="337"/>
      <c r="D130" s="293"/>
      <c r="E130" s="285"/>
      <c r="F130" s="285"/>
      <c r="G130" s="102" t="s">
        <v>40</v>
      </c>
      <c r="H130" s="68">
        <v>22</v>
      </c>
      <c r="I130" s="300"/>
      <c r="J130" s="348"/>
    </row>
    <row r="131" spans="1:10" x14ac:dyDescent="0.25">
      <c r="A131" s="475"/>
      <c r="B131" s="337"/>
      <c r="C131" s="337"/>
      <c r="D131" s="293"/>
      <c r="E131" s="285"/>
      <c r="F131" s="285"/>
      <c r="G131" s="102" t="s">
        <v>39</v>
      </c>
      <c r="H131" s="68">
        <v>26</v>
      </c>
      <c r="I131" s="300"/>
      <c r="J131" s="348"/>
    </row>
    <row r="132" spans="1:10" ht="15.75" thickBot="1" x14ac:dyDescent="0.3">
      <c r="A132" s="475"/>
      <c r="B132" s="337"/>
      <c r="C132" s="337"/>
      <c r="D132" s="293"/>
      <c r="E132" s="370"/>
      <c r="F132" s="370"/>
      <c r="G132" s="106" t="s">
        <v>41</v>
      </c>
      <c r="H132" s="69">
        <f t="shared" ref="H132" si="7">H130*0.95</f>
        <v>20.9</v>
      </c>
      <c r="I132" s="300"/>
      <c r="J132" s="348"/>
    </row>
    <row r="133" spans="1:10" x14ac:dyDescent="0.25">
      <c r="A133" s="475"/>
      <c r="B133" s="337"/>
      <c r="C133" s="337"/>
      <c r="D133" s="293"/>
      <c r="E133" s="295">
        <f>F128+1</f>
        <v>43191</v>
      </c>
      <c r="F133" s="295">
        <v>43220</v>
      </c>
      <c r="G133" s="51" t="s">
        <v>154</v>
      </c>
      <c r="H133" s="67">
        <v>0</v>
      </c>
      <c r="I133" s="300"/>
      <c r="J133" s="348"/>
    </row>
    <row r="134" spans="1:10" x14ac:dyDescent="0.25">
      <c r="A134" s="475"/>
      <c r="B134" s="337"/>
      <c r="C134" s="337"/>
      <c r="D134" s="293"/>
      <c r="E134" s="285"/>
      <c r="F134" s="285"/>
      <c r="G134" s="7" t="s">
        <v>153</v>
      </c>
      <c r="H134" s="68" t="e">
        <f>NA()</f>
        <v>#N/A</v>
      </c>
      <c r="I134" s="300"/>
      <c r="J134" s="348"/>
    </row>
    <row r="135" spans="1:10" x14ac:dyDescent="0.25">
      <c r="A135" s="475"/>
      <c r="B135" s="337"/>
      <c r="C135" s="337"/>
      <c r="D135" s="293"/>
      <c r="E135" s="285"/>
      <c r="F135" s="285"/>
      <c r="G135" s="102" t="s">
        <v>40</v>
      </c>
      <c r="H135" s="68">
        <f>H125</f>
        <v>17</v>
      </c>
      <c r="I135" s="300"/>
      <c r="J135" s="348"/>
    </row>
    <row r="136" spans="1:10" x14ac:dyDescent="0.25">
      <c r="A136" s="475"/>
      <c r="B136" s="337"/>
      <c r="C136" s="337"/>
      <c r="D136" s="293"/>
      <c r="E136" s="285"/>
      <c r="F136" s="285"/>
      <c r="G136" s="102" t="s">
        <v>39</v>
      </c>
      <c r="H136" s="68">
        <f>H126</f>
        <v>22</v>
      </c>
      <c r="I136" s="300"/>
      <c r="J136" s="348"/>
    </row>
    <row r="137" spans="1:10" ht="15.75" thickBot="1" x14ac:dyDescent="0.3">
      <c r="A137" s="481"/>
      <c r="B137" s="338"/>
      <c r="C137" s="338"/>
      <c r="D137" s="308"/>
      <c r="E137" s="332"/>
      <c r="F137" s="332"/>
      <c r="G137" s="105" t="s">
        <v>41</v>
      </c>
      <c r="H137" s="69">
        <f t="shared" ref="H137" si="8">H135*0.95</f>
        <v>16.149999999999999</v>
      </c>
      <c r="I137" s="301"/>
      <c r="J137" s="449"/>
    </row>
    <row r="138" spans="1:10" x14ac:dyDescent="0.25">
      <c r="A138" s="326" t="s">
        <v>110</v>
      </c>
      <c r="B138" s="291" t="s">
        <v>37</v>
      </c>
      <c r="C138" s="291" t="s">
        <v>157</v>
      </c>
      <c r="D138" s="291" t="s">
        <v>38</v>
      </c>
      <c r="E138" s="298">
        <v>43040</v>
      </c>
      <c r="F138" s="298">
        <v>43090</v>
      </c>
      <c r="G138" s="11" t="s">
        <v>154</v>
      </c>
      <c r="H138" s="67">
        <v>0</v>
      </c>
      <c r="I138" s="313"/>
      <c r="J138" s="462"/>
    </row>
    <row r="139" spans="1:10" x14ac:dyDescent="0.25">
      <c r="A139" s="328"/>
      <c r="B139" s="293"/>
      <c r="C139" s="293"/>
      <c r="D139" s="458"/>
      <c r="E139" s="285"/>
      <c r="F139" s="285"/>
      <c r="G139" s="7" t="s">
        <v>153</v>
      </c>
      <c r="H139" s="68" t="e">
        <f>NA()</f>
        <v>#N/A</v>
      </c>
      <c r="I139" s="317"/>
      <c r="J139" s="463"/>
    </row>
    <row r="140" spans="1:10" x14ac:dyDescent="0.25">
      <c r="A140" s="328"/>
      <c r="B140" s="293"/>
      <c r="C140" s="293"/>
      <c r="D140" s="293"/>
      <c r="E140" s="285"/>
      <c r="F140" s="285"/>
      <c r="G140" s="102" t="s">
        <v>40</v>
      </c>
      <c r="H140" s="68">
        <v>28</v>
      </c>
      <c r="I140" s="315"/>
      <c r="J140" s="464"/>
    </row>
    <row r="141" spans="1:10" x14ac:dyDescent="0.25">
      <c r="A141" s="328"/>
      <c r="B141" s="293"/>
      <c r="C141" s="293"/>
      <c r="D141" s="293"/>
      <c r="E141" s="285"/>
      <c r="F141" s="285"/>
      <c r="G141" s="102" t="s">
        <v>39</v>
      </c>
      <c r="H141" s="68">
        <v>34</v>
      </c>
      <c r="I141" s="315"/>
      <c r="J141" s="464"/>
    </row>
    <row r="142" spans="1:10" ht="15.75" thickBot="1" x14ac:dyDescent="0.3">
      <c r="A142" s="328"/>
      <c r="B142" s="293"/>
      <c r="C142" s="293"/>
      <c r="D142" s="293"/>
      <c r="E142" s="296"/>
      <c r="F142" s="296"/>
      <c r="G142" s="106" t="s">
        <v>41</v>
      </c>
      <c r="H142" s="69">
        <f>H140*0.95</f>
        <v>26.599999999999998</v>
      </c>
      <c r="I142" s="315"/>
      <c r="J142" s="464"/>
    </row>
    <row r="143" spans="1:10" x14ac:dyDescent="0.25">
      <c r="A143" s="328"/>
      <c r="B143" s="293"/>
      <c r="C143" s="293"/>
      <c r="D143" s="293"/>
      <c r="E143" s="295">
        <f>F138+1</f>
        <v>43091</v>
      </c>
      <c r="F143" s="295">
        <v>43092</v>
      </c>
      <c r="G143" s="51" t="s">
        <v>154</v>
      </c>
      <c r="H143" s="67">
        <v>0</v>
      </c>
      <c r="I143" s="315"/>
      <c r="J143" s="464"/>
    </row>
    <row r="144" spans="1:10" x14ac:dyDescent="0.25">
      <c r="A144" s="328"/>
      <c r="B144" s="293"/>
      <c r="C144" s="293"/>
      <c r="D144" s="293"/>
      <c r="E144" s="285"/>
      <c r="F144" s="285"/>
      <c r="G144" s="7" t="s">
        <v>153</v>
      </c>
      <c r="H144" s="68" t="e">
        <f>NA()</f>
        <v>#N/A</v>
      </c>
      <c r="I144" s="315"/>
      <c r="J144" s="464"/>
    </row>
    <row r="145" spans="1:10" x14ac:dyDescent="0.25">
      <c r="A145" s="328"/>
      <c r="B145" s="293"/>
      <c r="C145" s="293"/>
      <c r="D145" s="293"/>
      <c r="E145" s="285"/>
      <c r="F145" s="285"/>
      <c r="G145" s="102" t="s">
        <v>40</v>
      </c>
      <c r="H145" s="68">
        <v>35</v>
      </c>
      <c r="I145" s="315"/>
      <c r="J145" s="464"/>
    </row>
    <row r="146" spans="1:10" x14ac:dyDescent="0.25">
      <c r="A146" s="328"/>
      <c r="B146" s="293"/>
      <c r="C146" s="293"/>
      <c r="D146" s="293"/>
      <c r="E146" s="285"/>
      <c r="F146" s="285"/>
      <c r="G146" s="102" t="s">
        <v>39</v>
      </c>
      <c r="H146" s="68">
        <v>42</v>
      </c>
      <c r="I146" s="315"/>
      <c r="J146" s="464"/>
    </row>
    <row r="147" spans="1:10" ht="15.75" thickBot="1" x14ac:dyDescent="0.3">
      <c r="A147" s="328"/>
      <c r="B147" s="293"/>
      <c r="C147" s="293"/>
      <c r="D147" s="293"/>
      <c r="E147" s="296"/>
      <c r="F147" s="296"/>
      <c r="G147" s="106" t="s">
        <v>41</v>
      </c>
      <c r="H147" s="69">
        <f>H145*0.95</f>
        <v>33.25</v>
      </c>
      <c r="I147" s="315"/>
      <c r="J147" s="464"/>
    </row>
    <row r="148" spans="1:10" x14ac:dyDescent="0.25">
      <c r="A148" s="328"/>
      <c r="B148" s="293"/>
      <c r="C148" s="293"/>
      <c r="D148" s="293"/>
      <c r="E148" s="295">
        <f>F143+1</f>
        <v>43093</v>
      </c>
      <c r="F148" s="295">
        <v>43093</v>
      </c>
      <c r="G148" s="51" t="s">
        <v>154</v>
      </c>
      <c r="H148" s="67">
        <v>0</v>
      </c>
      <c r="I148" s="315"/>
      <c r="J148" s="464"/>
    </row>
    <row r="149" spans="1:10" x14ac:dyDescent="0.25">
      <c r="A149" s="328"/>
      <c r="B149" s="293"/>
      <c r="C149" s="293"/>
      <c r="D149" s="293"/>
      <c r="E149" s="285"/>
      <c r="F149" s="285"/>
      <c r="G149" s="7" t="s">
        <v>153</v>
      </c>
      <c r="H149" s="68" t="e">
        <f>NA()</f>
        <v>#N/A</v>
      </c>
      <c r="I149" s="315"/>
      <c r="J149" s="464"/>
    </row>
    <row r="150" spans="1:10" x14ac:dyDescent="0.25">
      <c r="A150" s="328"/>
      <c r="B150" s="293"/>
      <c r="C150" s="293"/>
      <c r="D150" s="293"/>
      <c r="E150" s="285"/>
      <c r="F150" s="285"/>
      <c r="G150" s="102" t="s">
        <v>40</v>
      </c>
      <c r="H150" s="68">
        <f>H145+12</f>
        <v>47</v>
      </c>
      <c r="I150" s="315"/>
      <c r="J150" s="464"/>
    </row>
    <row r="151" spans="1:10" x14ac:dyDescent="0.25">
      <c r="A151" s="328"/>
      <c r="B151" s="293"/>
      <c r="C151" s="293"/>
      <c r="D151" s="293"/>
      <c r="E151" s="285"/>
      <c r="F151" s="285"/>
      <c r="G151" s="102" t="s">
        <v>39</v>
      </c>
      <c r="H151" s="68">
        <f>H146+12</f>
        <v>54</v>
      </c>
      <c r="I151" s="315"/>
      <c r="J151" s="464"/>
    </row>
    <row r="152" spans="1:10" ht="15.75" thickBot="1" x14ac:dyDescent="0.3">
      <c r="A152" s="328"/>
      <c r="B152" s="293"/>
      <c r="C152" s="293"/>
      <c r="D152" s="293"/>
      <c r="E152" s="296"/>
      <c r="F152" s="296"/>
      <c r="G152" s="106" t="s">
        <v>41</v>
      </c>
      <c r="H152" s="69">
        <f>H150*0.95</f>
        <v>44.65</v>
      </c>
      <c r="I152" s="315"/>
      <c r="J152" s="464"/>
    </row>
    <row r="153" spans="1:10" x14ac:dyDescent="0.25">
      <c r="A153" s="328"/>
      <c r="B153" s="293"/>
      <c r="C153" s="293"/>
      <c r="D153" s="293"/>
      <c r="E153" s="295">
        <f>F148+1</f>
        <v>43094</v>
      </c>
      <c r="F153" s="295">
        <v>43099</v>
      </c>
      <c r="G153" s="51" t="s">
        <v>154</v>
      </c>
      <c r="H153" s="67">
        <v>0</v>
      </c>
      <c r="I153" s="315"/>
      <c r="J153" s="464"/>
    </row>
    <row r="154" spans="1:10" x14ac:dyDescent="0.25">
      <c r="A154" s="328"/>
      <c r="B154" s="293"/>
      <c r="C154" s="293"/>
      <c r="D154" s="293"/>
      <c r="E154" s="285"/>
      <c r="F154" s="285"/>
      <c r="G154" s="7" t="s">
        <v>153</v>
      </c>
      <c r="H154" s="68" t="e">
        <f>NA()</f>
        <v>#N/A</v>
      </c>
      <c r="I154" s="315"/>
      <c r="J154" s="464"/>
    </row>
    <row r="155" spans="1:10" x14ac:dyDescent="0.25">
      <c r="A155" s="328"/>
      <c r="B155" s="293"/>
      <c r="C155" s="293"/>
      <c r="D155" s="293"/>
      <c r="E155" s="285"/>
      <c r="F155" s="285"/>
      <c r="G155" s="102" t="s">
        <v>40</v>
      </c>
      <c r="H155" s="68">
        <f>H145</f>
        <v>35</v>
      </c>
      <c r="I155" s="315"/>
      <c r="J155" s="464"/>
    </row>
    <row r="156" spans="1:10" x14ac:dyDescent="0.25">
      <c r="A156" s="328"/>
      <c r="B156" s="293"/>
      <c r="C156" s="293"/>
      <c r="D156" s="293"/>
      <c r="E156" s="285"/>
      <c r="F156" s="285"/>
      <c r="G156" s="102" t="s">
        <v>39</v>
      </c>
      <c r="H156" s="68">
        <f>H146</f>
        <v>42</v>
      </c>
      <c r="I156" s="315"/>
      <c r="J156" s="464"/>
    </row>
    <row r="157" spans="1:10" ht="15.75" thickBot="1" x14ac:dyDescent="0.3">
      <c r="A157" s="328"/>
      <c r="B157" s="293"/>
      <c r="C157" s="293"/>
      <c r="D157" s="293"/>
      <c r="E157" s="296"/>
      <c r="F157" s="296"/>
      <c r="G157" s="106" t="s">
        <v>41</v>
      </c>
      <c r="H157" s="69">
        <f>H155*0.95</f>
        <v>33.25</v>
      </c>
      <c r="I157" s="315"/>
      <c r="J157" s="464"/>
    </row>
    <row r="158" spans="1:10" x14ac:dyDescent="0.25">
      <c r="A158" s="328"/>
      <c r="B158" s="293"/>
      <c r="C158" s="293"/>
      <c r="D158" s="293"/>
      <c r="E158" s="295">
        <f>F153+1</f>
        <v>43100</v>
      </c>
      <c r="F158" s="295">
        <v>43100</v>
      </c>
      <c r="G158" s="51" t="s">
        <v>154</v>
      </c>
      <c r="H158" s="67">
        <v>0</v>
      </c>
      <c r="I158" s="315"/>
      <c r="J158" s="464"/>
    </row>
    <row r="159" spans="1:10" x14ac:dyDescent="0.25">
      <c r="A159" s="328"/>
      <c r="B159" s="293"/>
      <c r="C159" s="293"/>
      <c r="D159" s="293"/>
      <c r="E159" s="285"/>
      <c r="F159" s="285"/>
      <c r="G159" s="7" t="s">
        <v>153</v>
      </c>
      <c r="H159" s="68" t="e">
        <f>NA()</f>
        <v>#N/A</v>
      </c>
      <c r="I159" s="315"/>
      <c r="J159" s="464"/>
    </row>
    <row r="160" spans="1:10" x14ac:dyDescent="0.25">
      <c r="A160" s="328"/>
      <c r="B160" s="293"/>
      <c r="C160" s="293"/>
      <c r="D160" s="293"/>
      <c r="E160" s="285"/>
      <c r="F160" s="285"/>
      <c r="G160" s="102" t="s">
        <v>40</v>
      </c>
      <c r="H160" s="68">
        <f>H155+12</f>
        <v>47</v>
      </c>
      <c r="I160" s="315"/>
      <c r="J160" s="464"/>
    </row>
    <row r="161" spans="1:10" x14ac:dyDescent="0.25">
      <c r="A161" s="328"/>
      <c r="B161" s="293"/>
      <c r="C161" s="293"/>
      <c r="D161" s="293"/>
      <c r="E161" s="285"/>
      <c r="F161" s="285"/>
      <c r="G161" s="102" t="s">
        <v>39</v>
      </c>
      <c r="H161" s="68">
        <f>H156+12</f>
        <v>54</v>
      </c>
      <c r="I161" s="315"/>
      <c r="J161" s="464"/>
    </row>
    <row r="162" spans="1:10" ht="15.75" thickBot="1" x14ac:dyDescent="0.3">
      <c r="A162" s="328"/>
      <c r="B162" s="293"/>
      <c r="C162" s="293"/>
      <c r="D162" s="293"/>
      <c r="E162" s="296"/>
      <c r="F162" s="296"/>
      <c r="G162" s="106" t="s">
        <v>41</v>
      </c>
      <c r="H162" s="69">
        <f>H160*0.95</f>
        <v>44.65</v>
      </c>
      <c r="I162" s="315"/>
      <c r="J162" s="464"/>
    </row>
    <row r="163" spans="1:10" x14ac:dyDescent="0.25">
      <c r="A163" s="328"/>
      <c r="B163" s="293"/>
      <c r="C163" s="293"/>
      <c r="D163" s="293"/>
      <c r="E163" s="295">
        <f>F158+1</f>
        <v>43101</v>
      </c>
      <c r="F163" s="295">
        <v>43190</v>
      </c>
      <c r="G163" s="51" t="s">
        <v>154</v>
      </c>
      <c r="H163" s="67">
        <v>0</v>
      </c>
      <c r="I163" s="315"/>
      <c r="J163" s="464"/>
    </row>
    <row r="164" spans="1:10" x14ac:dyDescent="0.25">
      <c r="A164" s="328"/>
      <c r="B164" s="293"/>
      <c r="C164" s="293"/>
      <c r="D164" s="293"/>
      <c r="E164" s="285"/>
      <c r="F164" s="285"/>
      <c r="G164" s="7" t="s">
        <v>153</v>
      </c>
      <c r="H164" s="68" t="e">
        <f>NA()</f>
        <v>#N/A</v>
      </c>
      <c r="I164" s="315"/>
      <c r="J164" s="464"/>
    </row>
    <row r="165" spans="1:10" x14ac:dyDescent="0.25">
      <c r="A165" s="328"/>
      <c r="B165" s="293"/>
      <c r="C165" s="293"/>
      <c r="D165" s="293"/>
      <c r="E165" s="285"/>
      <c r="F165" s="285"/>
      <c r="G165" s="102" t="s">
        <v>40</v>
      </c>
      <c r="H165" s="68">
        <f>H155</f>
        <v>35</v>
      </c>
      <c r="I165" s="315"/>
      <c r="J165" s="464"/>
    </row>
    <row r="166" spans="1:10" x14ac:dyDescent="0.25">
      <c r="A166" s="328"/>
      <c r="B166" s="293"/>
      <c r="C166" s="293"/>
      <c r="D166" s="293"/>
      <c r="E166" s="285"/>
      <c r="F166" s="285"/>
      <c r="G166" s="102" t="s">
        <v>39</v>
      </c>
      <c r="H166" s="68">
        <f>H156</f>
        <v>42</v>
      </c>
      <c r="I166" s="315"/>
      <c r="J166" s="464"/>
    </row>
    <row r="167" spans="1:10" ht="15.75" thickBot="1" x14ac:dyDescent="0.3">
      <c r="A167" s="328"/>
      <c r="B167" s="293"/>
      <c r="C167" s="293"/>
      <c r="D167" s="293"/>
      <c r="E167" s="296"/>
      <c r="F167" s="296"/>
      <c r="G167" s="106" t="s">
        <v>41</v>
      </c>
      <c r="H167" s="69">
        <f>H165*0.95</f>
        <v>33.25</v>
      </c>
      <c r="I167" s="315"/>
      <c r="J167" s="464"/>
    </row>
    <row r="168" spans="1:10" x14ac:dyDescent="0.25">
      <c r="A168" s="328"/>
      <c r="B168" s="293"/>
      <c r="C168" s="293"/>
      <c r="D168" s="293"/>
      <c r="E168" s="295">
        <f>F163+1</f>
        <v>43191</v>
      </c>
      <c r="F168" s="295">
        <v>43220</v>
      </c>
      <c r="G168" s="51" t="s">
        <v>154</v>
      </c>
      <c r="H168" s="67">
        <v>0</v>
      </c>
      <c r="I168" s="315"/>
      <c r="J168" s="464"/>
    </row>
    <row r="169" spans="1:10" x14ac:dyDescent="0.25">
      <c r="A169" s="328"/>
      <c r="B169" s="293"/>
      <c r="C169" s="293"/>
      <c r="D169" s="293"/>
      <c r="E169" s="285"/>
      <c r="F169" s="285"/>
      <c r="G169" s="7" t="s">
        <v>153</v>
      </c>
      <c r="H169" s="68" t="e">
        <f>NA()</f>
        <v>#N/A</v>
      </c>
      <c r="I169" s="315"/>
      <c r="J169" s="464"/>
    </row>
    <row r="170" spans="1:10" x14ac:dyDescent="0.25">
      <c r="A170" s="328"/>
      <c r="B170" s="293"/>
      <c r="C170" s="293"/>
      <c r="D170" s="293"/>
      <c r="E170" s="285"/>
      <c r="F170" s="285"/>
      <c r="G170" s="102" t="s">
        <v>40</v>
      </c>
      <c r="H170" s="68">
        <f>H140</f>
        <v>28</v>
      </c>
      <c r="I170" s="315"/>
      <c r="J170" s="464"/>
    </row>
    <row r="171" spans="1:10" x14ac:dyDescent="0.25">
      <c r="A171" s="328"/>
      <c r="B171" s="293"/>
      <c r="C171" s="293"/>
      <c r="D171" s="293"/>
      <c r="E171" s="285"/>
      <c r="F171" s="285"/>
      <c r="G171" s="102" t="s">
        <v>39</v>
      </c>
      <c r="H171" s="68">
        <f>H141</f>
        <v>34</v>
      </c>
      <c r="I171" s="315"/>
      <c r="J171" s="464"/>
    </row>
    <row r="172" spans="1:10" ht="15.75" thickBot="1" x14ac:dyDescent="0.3">
      <c r="A172" s="330"/>
      <c r="B172" s="308"/>
      <c r="C172" s="308"/>
      <c r="D172" s="308"/>
      <c r="E172" s="297"/>
      <c r="F172" s="297"/>
      <c r="G172" s="105" t="s">
        <v>41</v>
      </c>
      <c r="H172" s="69">
        <f>H170*0.95</f>
        <v>26.599999999999998</v>
      </c>
      <c r="I172" s="461"/>
      <c r="J172" s="465"/>
    </row>
    <row r="173" spans="1:10" x14ac:dyDescent="0.25">
      <c r="A173" s="474" t="s">
        <v>15</v>
      </c>
      <c r="B173" s="336" t="s">
        <v>37</v>
      </c>
      <c r="C173" s="336" t="s">
        <v>157</v>
      </c>
      <c r="D173" s="291" t="s">
        <v>38</v>
      </c>
      <c r="E173" s="298">
        <v>43040</v>
      </c>
      <c r="F173" s="298">
        <v>43090</v>
      </c>
      <c r="G173" s="11" t="s">
        <v>154</v>
      </c>
      <c r="H173" s="67">
        <v>0</v>
      </c>
      <c r="I173" s="299"/>
      <c r="J173" s="347"/>
    </row>
    <row r="174" spans="1:10" x14ac:dyDescent="0.25">
      <c r="A174" s="475"/>
      <c r="B174" s="337"/>
      <c r="C174" s="337"/>
      <c r="D174" s="458"/>
      <c r="E174" s="285"/>
      <c r="F174" s="285"/>
      <c r="G174" s="7" t="s">
        <v>153</v>
      </c>
      <c r="H174" s="68" t="e">
        <f>NA()</f>
        <v>#N/A</v>
      </c>
      <c r="I174" s="300"/>
      <c r="J174" s="348"/>
    </row>
    <row r="175" spans="1:10" x14ac:dyDescent="0.25">
      <c r="A175" s="475"/>
      <c r="B175" s="337"/>
      <c r="C175" s="337"/>
      <c r="D175" s="293"/>
      <c r="E175" s="285"/>
      <c r="F175" s="285"/>
      <c r="G175" s="102" t="s">
        <v>40</v>
      </c>
      <c r="H175" s="68">
        <v>23</v>
      </c>
      <c r="I175" s="300"/>
      <c r="J175" s="348"/>
    </row>
    <row r="176" spans="1:10" x14ac:dyDescent="0.25">
      <c r="A176" s="475"/>
      <c r="B176" s="337"/>
      <c r="C176" s="337"/>
      <c r="D176" s="293"/>
      <c r="E176" s="285"/>
      <c r="F176" s="285"/>
      <c r="G176" s="102" t="s">
        <v>39</v>
      </c>
      <c r="H176" s="68">
        <v>28</v>
      </c>
      <c r="I176" s="300"/>
      <c r="J176" s="348"/>
    </row>
    <row r="177" spans="1:10" ht="15.75" thickBot="1" x14ac:dyDescent="0.3">
      <c r="A177" s="475"/>
      <c r="B177" s="337"/>
      <c r="C177" s="337"/>
      <c r="D177" s="293"/>
      <c r="E177" s="370"/>
      <c r="F177" s="370"/>
      <c r="G177" s="106" t="s">
        <v>41</v>
      </c>
      <c r="H177" s="69">
        <f>H175*0.95</f>
        <v>21.849999999999998</v>
      </c>
      <c r="I177" s="300"/>
      <c r="J177" s="348"/>
    </row>
    <row r="178" spans="1:10" x14ac:dyDescent="0.25">
      <c r="A178" s="475"/>
      <c r="B178" s="337"/>
      <c r="C178" s="337"/>
      <c r="D178" s="293"/>
      <c r="E178" s="295">
        <f>F173+1</f>
        <v>43091</v>
      </c>
      <c r="F178" s="295">
        <v>43190</v>
      </c>
      <c r="G178" s="51" t="s">
        <v>154</v>
      </c>
      <c r="H178" s="67">
        <v>0</v>
      </c>
      <c r="I178" s="300"/>
      <c r="J178" s="348"/>
    </row>
    <row r="179" spans="1:10" x14ac:dyDescent="0.25">
      <c r="A179" s="475"/>
      <c r="B179" s="337"/>
      <c r="C179" s="337"/>
      <c r="D179" s="293"/>
      <c r="E179" s="285"/>
      <c r="F179" s="285"/>
      <c r="G179" s="7" t="s">
        <v>153</v>
      </c>
      <c r="H179" s="68" t="e">
        <f>NA()</f>
        <v>#N/A</v>
      </c>
      <c r="I179" s="300"/>
      <c r="J179" s="348"/>
    </row>
    <row r="180" spans="1:10" x14ac:dyDescent="0.25">
      <c r="A180" s="475"/>
      <c r="B180" s="337"/>
      <c r="C180" s="337"/>
      <c r="D180" s="293"/>
      <c r="E180" s="285"/>
      <c r="F180" s="285"/>
      <c r="G180" s="102" t="s">
        <v>40</v>
      </c>
      <c r="H180" s="68">
        <v>26</v>
      </c>
      <c r="I180" s="300"/>
      <c r="J180" s="348"/>
    </row>
    <row r="181" spans="1:10" x14ac:dyDescent="0.25">
      <c r="A181" s="475"/>
      <c r="B181" s="337"/>
      <c r="C181" s="337"/>
      <c r="D181" s="293"/>
      <c r="E181" s="285"/>
      <c r="F181" s="285"/>
      <c r="G181" s="102" t="s">
        <v>39</v>
      </c>
      <c r="H181" s="68">
        <v>31</v>
      </c>
      <c r="I181" s="300"/>
      <c r="J181" s="348"/>
    </row>
    <row r="182" spans="1:10" ht="15.75" thickBot="1" x14ac:dyDescent="0.3">
      <c r="A182" s="475"/>
      <c r="B182" s="337"/>
      <c r="C182" s="337"/>
      <c r="D182" s="293"/>
      <c r="E182" s="370"/>
      <c r="F182" s="370"/>
      <c r="G182" s="106" t="s">
        <v>41</v>
      </c>
      <c r="H182" s="69">
        <f t="shared" ref="H182" si="9">H180*0.95</f>
        <v>24.7</v>
      </c>
      <c r="I182" s="300"/>
      <c r="J182" s="348"/>
    </row>
    <row r="183" spans="1:10" x14ac:dyDescent="0.25">
      <c r="A183" s="475"/>
      <c r="B183" s="337"/>
      <c r="C183" s="337"/>
      <c r="D183" s="293"/>
      <c r="E183" s="295">
        <f>F178+1</f>
        <v>43191</v>
      </c>
      <c r="F183" s="295">
        <v>43220</v>
      </c>
      <c r="G183" s="51" t="s">
        <v>154</v>
      </c>
      <c r="H183" s="67">
        <v>0</v>
      </c>
      <c r="I183" s="300"/>
      <c r="J183" s="348"/>
    </row>
    <row r="184" spans="1:10" x14ac:dyDescent="0.25">
      <c r="A184" s="475"/>
      <c r="B184" s="337"/>
      <c r="C184" s="337"/>
      <c r="D184" s="293"/>
      <c r="E184" s="285"/>
      <c r="F184" s="285"/>
      <c r="G184" s="7" t="s">
        <v>153</v>
      </c>
      <c r="H184" s="68" t="e">
        <f>NA()</f>
        <v>#N/A</v>
      </c>
      <c r="I184" s="300"/>
      <c r="J184" s="348"/>
    </row>
    <row r="185" spans="1:10" x14ac:dyDescent="0.25">
      <c r="A185" s="475"/>
      <c r="B185" s="337"/>
      <c r="C185" s="337"/>
      <c r="D185" s="293"/>
      <c r="E185" s="285"/>
      <c r="F185" s="285"/>
      <c r="G185" s="102" t="s">
        <v>40</v>
      </c>
      <c r="H185" s="68">
        <f>H175</f>
        <v>23</v>
      </c>
      <c r="I185" s="300"/>
      <c r="J185" s="348"/>
    </row>
    <row r="186" spans="1:10" x14ac:dyDescent="0.25">
      <c r="A186" s="475"/>
      <c r="B186" s="337"/>
      <c r="C186" s="337"/>
      <c r="D186" s="293"/>
      <c r="E186" s="285"/>
      <c r="F186" s="285"/>
      <c r="G186" s="102" t="s">
        <v>39</v>
      </c>
      <c r="H186" s="68">
        <f>H176</f>
        <v>28</v>
      </c>
      <c r="I186" s="300"/>
      <c r="J186" s="348"/>
    </row>
    <row r="187" spans="1:10" ht="15.75" thickBot="1" x14ac:dyDescent="0.3">
      <c r="A187" s="475"/>
      <c r="B187" s="337"/>
      <c r="C187" s="337"/>
      <c r="D187" s="308"/>
      <c r="E187" s="332"/>
      <c r="F187" s="332"/>
      <c r="G187" s="105" t="s">
        <v>41</v>
      </c>
      <c r="H187" s="69">
        <f t="shared" ref="H187" si="10">H185*0.95</f>
        <v>21.849999999999998</v>
      </c>
      <c r="I187" s="300"/>
      <c r="J187" s="348"/>
    </row>
    <row r="188" spans="1:10" ht="15.75" thickBot="1" x14ac:dyDescent="0.3">
      <c r="A188" s="165" t="s">
        <v>168</v>
      </c>
      <c r="B188" s="166" t="e">
        <f>NA()</f>
        <v>#N/A</v>
      </c>
      <c r="C188" s="166"/>
      <c r="D188" s="166"/>
      <c r="E188" s="167"/>
      <c r="F188" s="167"/>
      <c r="G188" s="168"/>
      <c r="H188" s="159"/>
      <c r="I188" s="169"/>
      <c r="J188" s="170"/>
    </row>
    <row r="189" spans="1:10" ht="15" customHeight="1" x14ac:dyDescent="0.25">
      <c r="A189" s="333" t="s">
        <v>111</v>
      </c>
      <c r="B189" s="336" t="s">
        <v>37</v>
      </c>
      <c r="C189" s="336" t="s">
        <v>157</v>
      </c>
      <c r="D189" s="336" t="s">
        <v>337</v>
      </c>
      <c r="E189" s="298">
        <v>43040</v>
      </c>
      <c r="F189" s="298">
        <v>43069</v>
      </c>
      <c r="G189" s="11" t="s">
        <v>154</v>
      </c>
      <c r="H189" s="67">
        <f>H191/2</f>
        <v>40</v>
      </c>
      <c r="I189" s="392"/>
      <c r="J189" s="347"/>
    </row>
    <row r="190" spans="1:10" ht="15" customHeight="1" x14ac:dyDescent="0.25">
      <c r="A190" s="334"/>
      <c r="B190" s="337"/>
      <c r="C190" s="337"/>
      <c r="D190" s="337"/>
      <c r="E190" s="285"/>
      <c r="F190" s="285"/>
      <c r="G190" s="7" t="s">
        <v>153</v>
      </c>
      <c r="H190" s="68">
        <f>H191/2</f>
        <v>40</v>
      </c>
      <c r="I190" s="365"/>
      <c r="J190" s="348"/>
    </row>
    <row r="191" spans="1:10" x14ac:dyDescent="0.25">
      <c r="A191" s="334"/>
      <c r="B191" s="337"/>
      <c r="C191" s="337"/>
      <c r="D191" s="337"/>
      <c r="E191" s="285"/>
      <c r="F191" s="285"/>
      <c r="G191" s="70" t="s">
        <v>40</v>
      </c>
      <c r="H191" s="68">
        <v>80</v>
      </c>
      <c r="I191" s="365"/>
      <c r="J191" s="348"/>
    </row>
    <row r="192" spans="1:10" x14ac:dyDescent="0.25">
      <c r="A192" s="334"/>
      <c r="B192" s="337"/>
      <c r="C192" s="337"/>
      <c r="D192" s="337"/>
      <c r="E192" s="285"/>
      <c r="F192" s="285"/>
      <c r="G192" s="70" t="s">
        <v>39</v>
      </c>
      <c r="H192" s="68">
        <f>H191+60</f>
        <v>140</v>
      </c>
      <c r="I192" s="365"/>
      <c r="J192" s="348"/>
    </row>
    <row r="193" spans="1:10" ht="15.75" thickBot="1" x14ac:dyDescent="0.3">
      <c r="A193" s="334"/>
      <c r="B193" s="337"/>
      <c r="C193" s="337"/>
      <c r="D193" s="337"/>
      <c r="E193" s="370"/>
      <c r="F193" s="370"/>
      <c r="G193" s="72" t="s">
        <v>41</v>
      </c>
      <c r="H193" s="69">
        <f>H191*0.95</f>
        <v>76</v>
      </c>
      <c r="I193" s="365"/>
      <c r="J193" s="348"/>
    </row>
    <row r="194" spans="1:10" x14ac:dyDescent="0.25">
      <c r="A194" s="334"/>
      <c r="B194" s="337"/>
      <c r="C194" s="337"/>
      <c r="D194" s="337"/>
      <c r="E194" s="295">
        <f>F189+1</f>
        <v>43070</v>
      </c>
      <c r="F194" s="295">
        <v>43090</v>
      </c>
      <c r="G194" s="51" t="s">
        <v>154</v>
      </c>
      <c r="H194" s="67">
        <f t="shared" ref="H194" si="11">H196/2</f>
        <v>35</v>
      </c>
      <c r="I194" s="365"/>
      <c r="J194" s="348"/>
    </row>
    <row r="195" spans="1:10" x14ac:dyDescent="0.25">
      <c r="A195" s="334"/>
      <c r="B195" s="337"/>
      <c r="C195" s="337"/>
      <c r="D195" s="337"/>
      <c r="E195" s="285"/>
      <c r="F195" s="285"/>
      <c r="G195" s="7" t="s">
        <v>153</v>
      </c>
      <c r="H195" s="68">
        <f t="shared" ref="H195" si="12">H196/2</f>
        <v>35</v>
      </c>
      <c r="I195" s="365"/>
      <c r="J195" s="348"/>
    </row>
    <row r="196" spans="1:10" x14ac:dyDescent="0.25">
      <c r="A196" s="334"/>
      <c r="B196" s="337"/>
      <c r="C196" s="337"/>
      <c r="D196" s="337"/>
      <c r="E196" s="285"/>
      <c r="F196" s="285"/>
      <c r="G196" s="108" t="s">
        <v>40</v>
      </c>
      <c r="H196" s="68">
        <v>70</v>
      </c>
      <c r="I196" s="365"/>
      <c r="J196" s="348"/>
    </row>
    <row r="197" spans="1:10" x14ac:dyDescent="0.25">
      <c r="A197" s="334"/>
      <c r="B197" s="337"/>
      <c r="C197" s="337"/>
      <c r="D197" s="337"/>
      <c r="E197" s="285"/>
      <c r="F197" s="285"/>
      <c r="G197" s="108" t="s">
        <v>39</v>
      </c>
      <c r="H197" s="68">
        <f>H196+60</f>
        <v>130</v>
      </c>
      <c r="I197" s="365"/>
      <c r="J197" s="348"/>
    </row>
    <row r="198" spans="1:10" ht="15.75" thickBot="1" x14ac:dyDescent="0.3">
      <c r="A198" s="334"/>
      <c r="B198" s="337"/>
      <c r="C198" s="337"/>
      <c r="D198" s="337"/>
      <c r="E198" s="370"/>
      <c r="F198" s="370"/>
      <c r="G198" s="110" t="s">
        <v>41</v>
      </c>
      <c r="H198" s="69">
        <f t="shared" ref="H198" si="13">H196*0.95</f>
        <v>66.5</v>
      </c>
      <c r="I198" s="365"/>
      <c r="J198" s="348"/>
    </row>
    <row r="199" spans="1:10" x14ac:dyDescent="0.25">
      <c r="A199" s="334"/>
      <c r="B199" s="337"/>
      <c r="C199" s="337"/>
      <c r="D199" s="337"/>
      <c r="E199" s="295">
        <f>F194+1</f>
        <v>43091</v>
      </c>
      <c r="F199" s="295">
        <v>43103</v>
      </c>
      <c r="G199" s="51" t="s">
        <v>154</v>
      </c>
      <c r="H199" s="67">
        <f t="shared" ref="H199" si="14">H201/2</f>
        <v>45</v>
      </c>
      <c r="I199" s="365"/>
      <c r="J199" s="348"/>
    </row>
    <row r="200" spans="1:10" x14ac:dyDescent="0.25">
      <c r="A200" s="334"/>
      <c r="B200" s="337"/>
      <c r="C200" s="337"/>
      <c r="D200" s="337"/>
      <c r="E200" s="285"/>
      <c r="F200" s="285"/>
      <c r="G200" s="7" t="s">
        <v>153</v>
      </c>
      <c r="H200" s="68">
        <f t="shared" ref="H200" si="15">H201/2</f>
        <v>45</v>
      </c>
      <c r="I200" s="365"/>
      <c r="J200" s="348"/>
    </row>
    <row r="201" spans="1:10" x14ac:dyDescent="0.25">
      <c r="A201" s="334"/>
      <c r="B201" s="337"/>
      <c r="C201" s="337"/>
      <c r="D201" s="337"/>
      <c r="E201" s="285"/>
      <c r="F201" s="285"/>
      <c r="G201" s="108" t="s">
        <v>40</v>
      </c>
      <c r="H201" s="68">
        <v>90</v>
      </c>
      <c r="I201" s="365"/>
      <c r="J201" s="348"/>
    </row>
    <row r="202" spans="1:10" x14ac:dyDescent="0.25">
      <c r="A202" s="334"/>
      <c r="B202" s="337"/>
      <c r="C202" s="337"/>
      <c r="D202" s="337"/>
      <c r="E202" s="285"/>
      <c r="F202" s="285"/>
      <c r="G202" s="108" t="s">
        <v>39</v>
      </c>
      <c r="H202" s="68">
        <f>H201+60</f>
        <v>150</v>
      </c>
      <c r="I202" s="365"/>
      <c r="J202" s="348"/>
    </row>
    <row r="203" spans="1:10" ht="15.75" thickBot="1" x14ac:dyDescent="0.3">
      <c r="A203" s="334"/>
      <c r="B203" s="337"/>
      <c r="C203" s="337"/>
      <c r="D203" s="337"/>
      <c r="E203" s="370"/>
      <c r="F203" s="370"/>
      <c r="G203" s="109" t="s">
        <v>41</v>
      </c>
      <c r="H203" s="69">
        <f t="shared" ref="H203" si="16">H201*0.95</f>
        <v>85.5</v>
      </c>
      <c r="I203" s="365"/>
      <c r="J203" s="348"/>
    </row>
    <row r="204" spans="1:10" x14ac:dyDescent="0.25">
      <c r="A204" s="334"/>
      <c r="B204" s="337"/>
      <c r="C204" s="337"/>
      <c r="D204" s="337"/>
      <c r="E204" s="295">
        <f>F199+1</f>
        <v>43104</v>
      </c>
      <c r="F204" s="295">
        <v>43190</v>
      </c>
      <c r="G204" s="51" t="s">
        <v>154</v>
      </c>
      <c r="H204" s="67">
        <f t="shared" ref="H204" si="17">H206/2</f>
        <v>42.5</v>
      </c>
      <c r="I204" s="365"/>
      <c r="J204" s="348"/>
    </row>
    <row r="205" spans="1:10" x14ac:dyDescent="0.25">
      <c r="A205" s="334"/>
      <c r="B205" s="337"/>
      <c r="C205" s="337"/>
      <c r="D205" s="337"/>
      <c r="E205" s="285"/>
      <c r="F205" s="285"/>
      <c r="G205" s="7" t="s">
        <v>153</v>
      </c>
      <c r="H205" s="68">
        <f t="shared" ref="H205" si="18">H206/2</f>
        <v>42.5</v>
      </c>
      <c r="I205" s="365"/>
      <c r="J205" s="348"/>
    </row>
    <row r="206" spans="1:10" x14ac:dyDescent="0.25">
      <c r="A206" s="334"/>
      <c r="B206" s="337"/>
      <c r="C206" s="337"/>
      <c r="D206" s="337"/>
      <c r="E206" s="285"/>
      <c r="F206" s="285"/>
      <c r="G206" s="70" t="s">
        <v>40</v>
      </c>
      <c r="H206" s="68">
        <v>85</v>
      </c>
      <c r="I206" s="365"/>
      <c r="J206" s="348"/>
    </row>
    <row r="207" spans="1:10" x14ac:dyDescent="0.25">
      <c r="A207" s="334"/>
      <c r="B207" s="337"/>
      <c r="C207" s="337"/>
      <c r="D207" s="337"/>
      <c r="E207" s="285"/>
      <c r="F207" s="285"/>
      <c r="G207" s="70" t="s">
        <v>39</v>
      </c>
      <c r="H207" s="68">
        <f>H206+60</f>
        <v>145</v>
      </c>
      <c r="I207" s="365"/>
      <c r="J207" s="348"/>
    </row>
    <row r="208" spans="1:10" ht="15.75" thickBot="1" x14ac:dyDescent="0.3">
      <c r="A208" s="334"/>
      <c r="B208" s="337"/>
      <c r="C208" s="337"/>
      <c r="D208" s="337"/>
      <c r="E208" s="370"/>
      <c r="F208" s="370"/>
      <c r="G208" s="72" t="s">
        <v>41</v>
      </c>
      <c r="H208" s="69">
        <f t="shared" ref="H208" si="19">H206*0.95</f>
        <v>80.75</v>
      </c>
      <c r="I208" s="365"/>
      <c r="J208" s="348"/>
    </row>
    <row r="209" spans="1:10" x14ac:dyDescent="0.25">
      <c r="A209" s="334"/>
      <c r="B209" s="337"/>
      <c r="C209" s="337"/>
      <c r="D209" s="337"/>
      <c r="E209" s="295">
        <f>F204+1</f>
        <v>43191</v>
      </c>
      <c r="F209" s="295">
        <v>43220</v>
      </c>
      <c r="G209" s="51" t="s">
        <v>154</v>
      </c>
      <c r="H209" s="67">
        <f t="shared" ref="H209" si="20">H211/2</f>
        <v>37.5</v>
      </c>
      <c r="I209" s="365"/>
      <c r="J209" s="348"/>
    </row>
    <row r="210" spans="1:10" x14ac:dyDescent="0.25">
      <c r="A210" s="334"/>
      <c r="B210" s="337"/>
      <c r="C210" s="337"/>
      <c r="D210" s="337"/>
      <c r="E210" s="285"/>
      <c r="F210" s="285"/>
      <c r="G210" s="7" t="s">
        <v>153</v>
      </c>
      <c r="H210" s="68">
        <f t="shared" ref="H210" si="21">H211/2</f>
        <v>37.5</v>
      </c>
      <c r="I210" s="365"/>
      <c r="J210" s="348"/>
    </row>
    <row r="211" spans="1:10" x14ac:dyDescent="0.25">
      <c r="A211" s="334"/>
      <c r="B211" s="337"/>
      <c r="C211" s="337"/>
      <c r="D211" s="337"/>
      <c r="E211" s="285"/>
      <c r="F211" s="285"/>
      <c r="G211" s="70" t="s">
        <v>40</v>
      </c>
      <c r="H211" s="68">
        <v>75</v>
      </c>
      <c r="I211" s="365"/>
      <c r="J211" s="348"/>
    </row>
    <row r="212" spans="1:10" x14ac:dyDescent="0.25">
      <c r="A212" s="334"/>
      <c r="B212" s="337"/>
      <c r="C212" s="337"/>
      <c r="D212" s="337"/>
      <c r="E212" s="285"/>
      <c r="F212" s="285"/>
      <c r="G212" s="70" t="s">
        <v>39</v>
      </c>
      <c r="H212" s="68">
        <f>H211+60</f>
        <v>135</v>
      </c>
      <c r="I212" s="365"/>
      <c r="J212" s="348"/>
    </row>
    <row r="213" spans="1:10" ht="15.75" thickBot="1" x14ac:dyDescent="0.3">
      <c r="A213" s="334"/>
      <c r="B213" s="337"/>
      <c r="C213" s="337"/>
      <c r="D213" s="395"/>
      <c r="E213" s="370"/>
      <c r="F213" s="370"/>
      <c r="G213" s="71" t="s">
        <v>41</v>
      </c>
      <c r="H213" s="69">
        <f t="shared" ref="H213" si="22">H211*0.95</f>
        <v>71.25</v>
      </c>
      <c r="I213" s="365"/>
      <c r="J213" s="348"/>
    </row>
    <row r="214" spans="1:10" x14ac:dyDescent="0.25">
      <c r="A214" s="334"/>
      <c r="B214" s="337"/>
      <c r="C214" s="337"/>
      <c r="D214" s="336" t="s">
        <v>342</v>
      </c>
      <c r="E214" s="298">
        <v>43040</v>
      </c>
      <c r="F214" s="298">
        <v>43069</v>
      </c>
      <c r="G214" s="11" t="s">
        <v>154</v>
      </c>
      <c r="H214" s="67">
        <f>H216/2</f>
        <v>55</v>
      </c>
      <c r="I214" s="365"/>
      <c r="J214" s="348"/>
    </row>
    <row r="215" spans="1:10" x14ac:dyDescent="0.25">
      <c r="A215" s="334"/>
      <c r="B215" s="337"/>
      <c r="C215" s="337"/>
      <c r="D215" s="337"/>
      <c r="E215" s="285"/>
      <c r="F215" s="285"/>
      <c r="G215" s="7" t="s">
        <v>153</v>
      </c>
      <c r="H215" s="68" t="e">
        <f>NA()</f>
        <v>#N/A</v>
      </c>
      <c r="I215" s="365"/>
      <c r="J215" s="348"/>
    </row>
    <row r="216" spans="1:10" ht="15" customHeight="1" x14ac:dyDescent="0.25">
      <c r="A216" s="334"/>
      <c r="B216" s="337"/>
      <c r="C216" s="337"/>
      <c r="D216" s="337"/>
      <c r="E216" s="285"/>
      <c r="F216" s="285"/>
      <c r="G216" s="70" t="s">
        <v>40</v>
      </c>
      <c r="H216" s="68">
        <v>110</v>
      </c>
      <c r="I216" s="365"/>
      <c r="J216" s="348"/>
    </row>
    <row r="217" spans="1:10" ht="15" customHeight="1" x14ac:dyDescent="0.25">
      <c r="A217" s="334"/>
      <c r="B217" s="337"/>
      <c r="C217" s="337"/>
      <c r="D217" s="337"/>
      <c r="E217" s="285"/>
      <c r="F217" s="285"/>
      <c r="G217" s="70" t="s">
        <v>39</v>
      </c>
      <c r="H217" s="68">
        <f>H216+70</f>
        <v>180</v>
      </c>
      <c r="I217" s="365"/>
      <c r="J217" s="348"/>
    </row>
    <row r="218" spans="1:10" ht="15.75" thickBot="1" x14ac:dyDescent="0.3">
      <c r="A218" s="334"/>
      <c r="B218" s="337"/>
      <c r="C218" s="337"/>
      <c r="D218" s="337"/>
      <c r="E218" s="370"/>
      <c r="F218" s="370"/>
      <c r="G218" s="72" t="s">
        <v>41</v>
      </c>
      <c r="H218" s="69">
        <f>H216*0.95</f>
        <v>104.5</v>
      </c>
      <c r="I218" s="365"/>
      <c r="J218" s="348"/>
    </row>
    <row r="219" spans="1:10" x14ac:dyDescent="0.25">
      <c r="A219" s="334"/>
      <c r="B219" s="337"/>
      <c r="C219" s="337"/>
      <c r="D219" s="337"/>
      <c r="E219" s="295">
        <f>F214+1</f>
        <v>43070</v>
      </c>
      <c r="F219" s="295">
        <v>43090</v>
      </c>
      <c r="G219" s="51" t="s">
        <v>154</v>
      </c>
      <c r="H219" s="67">
        <f>H221/2</f>
        <v>50</v>
      </c>
      <c r="I219" s="365"/>
      <c r="J219" s="348"/>
    </row>
    <row r="220" spans="1:10" x14ac:dyDescent="0.25">
      <c r="A220" s="334"/>
      <c r="B220" s="337"/>
      <c r="C220" s="337"/>
      <c r="D220" s="337"/>
      <c r="E220" s="285"/>
      <c r="F220" s="285"/>
      <c r="G220" s="7" t="s">
        <v>153</v>
      </c>
      <c r="H220" s="68" t="e">
        <f>NA()</f>
        <v>#N/A</v>
      </c>
      <c r="I220" s="365"/>
      <c r="J220" s="348"/>
    </row>
    <row r="221" spans="1:10" ht="15" customHeight="1" x14ac:dyDescent="0.25">
      <c r="A221" s="334"/>
      <c r="B221" s="337"/>
      <c r="C221" s="337"/>
      <c r="D221" s="337"/>
      <c r="E221" s="285"/>
      <c r="F221" s="285"/>
      <c r="G221" s="70" t="s">
        <v>40</v>
      </c>
      <c r="H221" s="68">
        <v>100</v>
      </c>
      <c r="I221" s="365"/>
      <c r="J221" s="348"/>
    </row>
    <row r="222" spans="1:10" ht="15" customHeight="1" x14ac:dyDescent="0.25">
      <c r="A222" s="334"/>
      <c r="B222" s="337"/>
      <c r="C222" s="337"/>
      <c r="D222" s="337"/>
      <c r="E222" s="285"/>
      <c r="F222" s="285"/>
      <c r="G222" s="70" t="s">
        <v>39</v>
      </c>
      <c r="H222" s="68">
        <f>H221+70</f>
        <v>170</v>
      </c>
      <c r="I222" s="365"/>
      <c r="J222" s="348"/>
    </row>
    <row r="223" spans="1:10" ht="15.75" thickBot="1" x14ac:dyDescent="0.3">
      <c r="A223" s="334"/>
      <c r="B223" s="337"/>
      <c r="C223" s="337"/>
      <c r="D223" s="337"/>
      <c r="E223" s="370"/>
      <c r="F223" s="370"/>
      <c r="G223" s="72" t="s">
        <v>41</v>
      </c>
      <c r="H223" s="69">
        <f t="shared" ref="H223" si="23">H221*0.95</f>
        <v>95</v>
      </c>
      <c r="I223" s="365"/>
      <c r="J223" s="348"/>
    </row>
    <row r="224" spans="1:10" x14ac:dyDescent="0.25">
      <c r="A224" s="334"/>
      <c r="B224" s="337"/>
      <c r="C224" s="337"/>
      <c r="D224" s="337"/>
      <c r="E224" s="295">
        <f>F219+1</f>
        <v>43091</v>
      </c>
      <c r="F224" s="295">
        <v>43103</v>
      </c>
      <c r="G224" s="51" t="s">
        <v>154</v>
      </c>
      <c r="H224" s="67">
        <f>H226/2</f>
        <v>60</v>
      </c>
      <c r="I224" s="365"/>
      <c r="J224" s="348"/>
    </row>
    <row r="225" spans="1:10" x14ac:dyDescent="0.25">
      <c r="A225" s="334"/>
      <c r="B225" s="337"/>
      <c r="C225" s="337"/>
      <c r="D225" s="337"/>
      <c r="E225" s="285"/>
      <c r="F225" s="285"/>
      <c r="G225" s="7" t="s">
        <v>153</v>
      </c>
      <c r="H225" s="68" t="e">
        <f>NA()</f>
        <v>#N/A</v>
      </c>
      <c r="I225" s="365"/>
      <c r="J225" s="348"/>
    </row>
    <row r="226" spans="1:10" x14ac:dyDescent="0.25">
      <c r="A226" s="334"/>
      <c r="B226" s="337"/>
      <c r="C226" s="337"/>
      <c r="D226" s="337"/>
      <c r="E226" s="285"/>
      <c r="F226" s="285"/>
      <c r="G226" s="108" t="s">
        <v>40</v>
      </c>
      <c r="H226" s="68">
        <v>120</v>
      </c>
      <c r="I226" s="365"/>
      <c r="J226" s="348"/>
    </row>
    <row r="227" spans="1:10" x14ac:dyDescent="0.25">
      <c r="A227" s="334"/>
      <c r="B227" s="337"/>
      <c r="C227" s="337"/>
      <c r="D227" s="337"/>
      <c r="E227" s="285"/>
      <c r="F227" s="285"/>
      <c r="G227" s="108" t="s">
        <v>39</v>
      </c>
      <c r="H227" s="68">
        <f>H226+70</f>
        <v>190</v>
      </c>
      <c r="I227" s="365"/>
      <c r="J227" s="348"/>
    </row>
    <row r="228" spans="1:10" ht="15.75" customHeight="1" thickBot="1" x14ac:dyDescent="0.3">
      <c r="A228" s="334"/>
      <c r="B228" s="337"/>
      <c r="C228" s="337"/>
      <c r="D228" s="337"/>
      <c r="E228" s="370"/>
      <c r="F228" s="370"/>
      <c r="G228" s="110" t="s">
        <v>41</v>
      </c>
      <c r="H228" s="69">
        <f t="shared" ref="H228" si="24">H226*0.95</f>
        <v>114</v>
      </c>
      <c r="I228" s="365"/>
      <c r="J228" s="348"/>
    </row>
    <row r="229" spans="1:10" x14ac:dyDescent="0.25">
      <c r="A229" s="334"/>
      <c r="B229" s="337"/>
      <c r="C229" s="337"/>
      <c r="D229" s="337"/>
      <c r="E229" s="295">
        <f>F224+1</f>
        <v>43104</v>
      </c>
      <c r="F229" s="295">
        <v>43190</v>
      </c>
      <c r="G229" s="51" t="s">
        <v>154</v>
      </c>
      <c r="H229" s="67">
        <f>H231/2</f>
        <v>57.5</v>
      </c>
      <c r="I229" s="365"/>
      <c r="J229" s="348"/>
    </row>
    <row r="230" spans="1:10" x14ac:dyDescent="0.25">
      <c r="A230" s="334"/>
      <c r="B230" s="337"/>
      <c r="C230" s="337"/>
      <c r="D230" s="337"/>
      <c r="E230" s="285"/>
      <c r="F230" s="285"/>
      <c r="G230" s="7" t="s">
        <v>153</v>
      </c>
      <c r="H230" s="68" t="e">
        <f>NA()</f>
        <v>#N/A</v>
      </c>
      <c r="I230" s="365"/>
      <c r="J230" s="348"/>
    </row>
    <row r="231" spans="1:10" x14ac:dyDescent="0.25">
      <c r="A231" s="334"/>
      <c r="B231" s="337"/>
      <c r="C231" s="337"/>
      <c r="D231" s="337"/>
      <c r="E231" s="285"/>
      <c r="F231" s="285"/>
      <c r="G231" s="108" t="s">
        <v>40</v>
      </c>
      <c r="H231" s="68">
        <v>115</v>
      </c>
      <c r="I231" s="365"/>
      <c r="J231" s="348"/>
    </row>
    <row r="232" spans="1:10" x14ac:dyDescent="0.25">
      <c r="A232" s="334"/>
      <c r="B232" s="337"/>
      <c r="C232" s="337"/>
      <c r="D232" s="337"/>
      <c r="E232" s="285"/>
      <c r="F232" s="285"/>
      <c r="G232" s="108" t="s">
        <v>39</v>
      </c>
      <c r="H232" s="68">
        <f>H231+70</f>
        <v>185</v>
      </c>
      <c r="I232" s="365"/>
      <c r="J232" s="348"/>
    </row>
    <row r="233" spans="1:10" ht="15.75" customHeight="1" thickBot="1" x14ac:dyDescent="0.3">
      <c r="A233" s="334"/>
      <c r="B233" s="337"/>
      <c r="C233" s="337"/>
      <c r="D233" s="337"/>
      <c r="E233" s="370"/>
      <c r="F233" s="370"/>
      <c r="G233" s="110" t="s">
        <v>41</v>
      </c>
      <c r="H233" s="69">
        <f t="shared" ref="H233" si="25">H231*0.95</f>
        <v>109.25</v>
      </c>
      <c r="I233" s="365"/>
      <c r="J233" s="348"/>
    </row>
    <row r="234" spans="1:10" x14ac:dyDescent="0.25">
      <c r="A234" s="334"/>
      <c r="B234" s="337"/>
      <c r="C234" s="337"/>
      <c r="D234" s="337"/>
      <c r="E234" s="295">
        <f>F229+1</f>
        <v>43191</v>
      </c>
      <c r="F234" s="295">
        <v>43220</v>
      </c>
      <c r="G234" s="51" t="s">
        <v>154</v>
      </c>
      <c r="H234" s="67">
        <f>H236/2</f>
        <v>52.5</v>
      </c>
      <c r="I234" s="365"/>
      <c r="J234" s="348"/>
    </row>
    <row r="235" spans="1:10" x14ac:dyDescent="0.25">
      <c r="A235" s="334"/>
      <c r="B235" s="337"/>
      <c r="C235" s="337"/>
      <c r="D235" s="337"/>
      <c r="E235" s="285"/>
      <c r="F235" s="285"/>
      <c r="G235" s="7" t="s">
        <v>153</v>
      </c>
      <c r="H235" s="68" t="e">
        <f>NA()</f>
        <v>#N/A</v>
      </c>
      <c r="I235" s="365"/>
      <c r="J235" s="348"/>
    </row>
    <row r="236" spans="1:10" x14ac:dyDescent="0.25">
      <c r="A236" s="334"/>
      <c r="B236" s="337"/>
      <c r="C236" s="337"/>
      <c r="D236" s="337"/>
      <c r="E236" s="285"/>
      <c r="F236" s="285"/>
      <c r="G236" s="70" t="s">
        <v>40</v>
      </c>
      <c r="H236" s="68">
        <v>105</v>
      </c>
      <c r="I236" s="365"/>
      <c r="J236" s="348"/>
    </row>
    <row r="237" spans="1:10" x14ac:dyDescent="0.25">
      <c r="A237" s="334"/>
      <c r="B237" s="337"/>
      <c r="C237" s="337"/>
      <c r="D237" s="337"/>
      <c r="E237" s="285"/>
      <c r="F237" s="285"/>
      <c r="G237" s="70" t="s">
        <v>39</v>
      </c>
      <c r="H237" s="68">
        <f>H236+70</f>
        <v>175</v>
      </c>
      <c r="I237" s="365"/>
      <c r="J237" s="348"/>
    </row>
    <row r="238" spans="1:10" ht="15.75" thickBot="1" x14ac:dyDescent="0.3">
      <c r="A238" s="334"/>
      <c r="B238" s="337"/>
      <c r="C238" s="337"/>
      <c r="D238" s="395"/>
      <c r="E238" s="370"/>
      <c r="F238" s="370"/>
      <c r="G238" s="71" t="s">
        <v>41</v>
      </c>
      <c r="H238" s="69">
        <f t="shared" ref="H238" si="26">H236*0.95</f>
        <v>99.75</v>
      </c>
      <c r="I238" s="365"/>
      <c r="J238" s="348"/>
    </row>
    <row r="239" spans="1:10" x14ac:dyDescent="0.25">
      <c r="A239" s="326" t="s">
        <v>240</v>
      </c>
      <c r="B239" s="291" t="s">
        <v>37</v>
      </c>
      <c r="C239" s="291" t="s">
        <v>157</v>
      </c>
      <c r="D239" s="291" t="s">
        <v>38</v>
      </c>
      <c r="E239" s="298">
        <v>43040</v>
      </c>
      <c r="F239" s="298">
        <v>43090</v>
      </c>
      <c r="G239" s="11" t="s">
        <v>154</v>
      </c>
      <c r="H239" s="67">
        <v>0</v>
      </c>
      <c r="I239" s="313"/>
      <c r="J239" s="462"/>
    </row>
    <row r="240" spans="1:10" x14ac:dyDescent="0.25">
      <c r="A240" s="328"/>
      <c r="B240" s="293"/>
      <c r="C240" s="293"/>
      <c r="D240" s="458"/>
      <c r="E240" s="285"/>
      <c r="F240" s="285"/>
      <c r="G240" s="7" t="s">
        <v>153</v>
      </c>
      <c r="H240" s="68" t="e">
        <f>NA()</f>
        <v>#N/A</v>
      </c>
      <c r="I240" s="317"/>
      <c r="J240" s="463"/>
    </row>
    <row r="241" spans="1:10" x14ac:dyDescent="0.25">
      <c r="A241" s="328"/>
      <c r="B241" s="293"/>
      <c r="C241" s="293"/>
      <c r="D241" s="293"/>
      <c r="E241" s="285"/>
      <c r="F241" s="285"/>
      <c r="G241" s="102" t="s">
        <v>40</v>
      </c>
      <c r="H241" s="68">
        <v>36</v>
      </c>
      <c r="I241" s="315"/>
      <c r="J241" s="464"/>
    </row>
    <row r="242" spans="1:10" x14ac:dyDescent="0.25">
      <c r="A242" s="328"/>
      <c r="B242" s="293"/>
      <c r="C242" s="293"/>
      <c r="D242" s="293"/>
      <c r="E242" s="285"/>
      <c r="F242" s="285"/>
      <c r="G242" s="102" t="s">
        <v>39</v>
      </c>
      <c r="H242" s="68">
        <v>41</v>
      </c>
      <c r="I242" s="315"/>
      <c r="J242" s="464"/>
    </row>
    <row r="243" spans="1:10" ht="15.75" thickBot="1" x14ac:dyDescent="0.3">
      <c r="A243" s="328"/>
      <c r="B243" s="293"/>
      <c r="C243" s="293"/>
      <c r="D243" s="293"/>
      <c r="E243" s="296"/>
      <c r="F243" s="296"/>
      <c r="G243" s="106" t="s">
        <v>41</v>
      </c>
      <c r="H243" s="69">
        <f>H241*0.95</f>
        <v>34.199999999999996</v>
      </c>
      <c r="I243" s="315"/>
      <c r="J243" s="464"/>
    </row>
    <row r="244" spans="1:10" x14ac:dyDescent="0.25">
      <c r="A244" s="328"/>
      <c r="B244" s="293"/>
      <c r="C244" s="293"/>
      <c r="D244" s="293"/>
      <c r="E244" s="295">
        <f>F239+1</f>
        <v>43091</v>
      </c>
      <c r="F244" s="295">
        <v>43092</v>
      </c>
      <c r="G244" s="51" t="s">
        <v>154</v>
      </c>
      <c r="H244" s="67">
        <v>0</v>
      </c>
      <c r="I244" s="315"/>
      <c r="J244" s="464"/>
    </row>
    <row r="245" spans="1:10" x14ac:dyDescent="0.25">
      <c r="A245" s="328"/>
      <c r="B245" s="293"/>
      <c r="C245" s="293"/>
      <c r="D245" s="293"/>
      <c r="E245" s="285"/>
      <c r="F245" s="285"/>
      <c r="G245" s="7" t="s">
        <v>153</v>
      </c>
      <c r="H245" s="68" t="e">
        <f>NA()</f>
        <v>#N/A</v>
      </c>
      <c r="I245" s="315"/>
      <c r="J245" s="464"/>
    </row>
    <row r="246" spans="1:10" x14ac:dyDescent="0.25">
      <c r="A246" s="328"/>
      <c r="B246" s="293"/>
      <c r="C246" s="293"/>
      <c r="D246" s="293"/>
      <c r="E246" s="285"/>
      <c r="F246" s="285"/>
      <c r="G246" s="102" t="s">
        <v>40</v>
      </c>
      <c r="H246" s="68">
        <v>40</v>
      </c>
      <c r="I246" s="315"/>
      <c r="J246" s="464"/>
    </row>
    <row r="247" spans="1:10" x14ac:dyDescent="0.25">
      <c r="A247" s="328"/>
      <c r="B247" s="293"/>
      <c r="C247" s="293"/>
      <c r="D247" s="293"/>
      <c r="E247" s="285"/>
      <c r="F247" s="285"/>
      <c r="G247" s="102" t="s">
        <v>39</v>
      </c>
      <c r="H247" s="68">
        <v>43</v>
      </c>
      <c r="I247" s="315"/>
      <c r="J247" s="464"/>
    </row>
    <row r="248" spans="1:10" ht="15.75" thickBot="1" x14ac:dyDescent="0.3">
      <c r="A248" s="328"/>
      <c r="B248" s="293"/>
      <c r="C248" s="293"/>
      <c r="D248" s="293"/>
      <c r="E248" s="296"/>
      <c r="F248" s="296"/>
      <c r="G248" s="106" t="s">
        <v>41</v>
      </c>
      <c r="H248" s="69">
        <f>H246*0.95</f>
        <v>38</v>
      </c>
      <c r="I248" s="315"/>
      <c r="J248" s="464"/>
    </row>
    <row r="249" spans="1:10" x14ac:dyDescent="0.25">
      <c r="A249" s="328"/>
      <c r="B249" s="293"/>
      <c r="C249" s="293"/>
      <c r="D249" s="293"/>
      <c r="E249" s="295">
        <f>F244+1</f>
        <v>43093</v>
      </c>
      <c r="F249" s="295">
        <v>43093</v>
      </c>
      <c r="G249" s="51" t="s">
        <v>154</v>
      </c>
      <c r="H249" s="67">
        <v>0</v>
      </c>
      <c r="I249" s="315"/>
      <c r="J249" s="464"/>
    </row>
    <row r="250" spans="1:10" x14ac:dyDescent="0.25">
      <c r="A250" s="328"/>
      <c r="B250" s="293"/>
      <c r="C250" s="293"/>
      <c r="D250" s="293"/>
      <c r="E250" s="285"/>
      <c r="F250" s="285"/>
      <c r="G250" s="7" t="s">
        <v>153</v>
      </c>
      <c r="H250" s="68" t="e">
        <f>NA()</f>
        <v>#N/A</v>
      </c>
      <c r="I250" s="315"/>
      <c r="J250" s="464"/>
    </row>
    <row r="251" spans="1:10" x14ac:dyDescent="0.25">
      <c r="A251" s="328"/>
      <c r="B251" s="293"/>
      <c r="C251" s="293"/>
      <c r="D251" s="293"/>
      <c r="E251" s="285"/>
      <c r="F251" s="285"/>
      <c r="G251" s="102" t="s">
        <v>40</v>
      </c>
      <c r="H251" s="68">
        <f>H246+12</f>
        <v>52</v>
      </c>
      <c r="I251" s="315"/>
      <c r="J251" s="464"/>
    </row>
    <row r="252" spans="1:10" x14ac:dyDescent="0.25">
      <c r="A252" s="328"/>
      <c r="B252" s="293"/>
      <c r="C252" s="293"/>
      <c r="D252" s="293"/>
      <c r="E252" s="285"/>
      <c r="F252" s="285"/>
      <c r="G252" s="102" t="s">
        <v>39</v>
      </c>
      <c r="H252" s="68">
        <f>H247+12</f>
        <v>55</v>
      </c>
      <c r="I252" s="315"/>
      <c r="J252" s="464"/>
    </row>
    <row r="253" spans="1:10" ht="15.75" thickBot="1" x14ac:dyDescent="0.3">
      <c r="A253" s="328"/>
      <c r="B253" s="293"/>
      <c r="C253" s="293"/>
      <c r="D253" s="293"/>
      <c r="E253" s="296"/>
      <c r="F253" s="296"/>
      <c r="G253" s="106" t="s">
        <v>41</v>
      </c>
      <c r="H253" s="69">
        <f>H251*0.95</f>
        <v>49.4</v>
      </c>
      <c r="I253" s="315"/>
      <c r="J253" s="464"/>
    </row>
    <row r="254" spans="1:10" x14ac:dyDescent="0.25">
      <c r="A254" s="328"/>
      <c r="B254" s="293"/>
      <c r="C254" s="293"/>
      <c r="D254" s="293"/>
      <c r="E254" s="295">
        <f>F249+1</f>
        <v>43094</v>
      </c>
      <c r="F254" s="295">
        <v>43099</v>
      </c>
      <c r="G254" s="51" t="s">
        <v>154</v>
      </c>
      <c r="H254" s="67">
        <v>0</v>
      </c>
      <c r="I254" s="315"/>
      <c r="J254" s="464"/>
    </row>
    <row r="255" spans="1:10" x14ac:dyDescent="0.25">
      <c r="A255" s="328"/>
      <c r="B255" s="293"/>
      <c r="C255" s="293"/>
      <c r="D255" s="293"/>
      <c r="E255" s="285"/>
      <c r="F255" s="285"/>
      <c r="G255" s="7" t="s">
        <v>153</v>
      </c>
      <c r="H255" s="68" t="e">
        <f>NA()</f>
        <v>#N/A</v>
      </c>
      <c r="I255" s="315"/>
      <c r="J255" s="464"/>
    </row>
    <row r="256" spans="1:10" x14ac:dyDescent="0.25">
      <c r="A256" s="328"/>
      <c r="B256" s="293"/>
      <c r="C256" s="293"/>
      <c r="D256" s="293"/>
      <c r="E256" s="285"/>
      <c r="F256" s="285"/>
      <c r="G256" s="102" t="s">
        <v>40</v>
      </c>
      <c r="H256" s="68">
        <f>H246</f>
        <v>40</v>
      </c>
      <c r="I256" s="315"/>
      <c r="J256" s="464"/>
    </row>
    <row r="257" spans="1:10" x14ac:dyDescent="0.25">
      <c r="A257" s="328"/>
      <c r="B257" s="293"/>
      <c r="C257" s="293"/>
      <c r="D257" s="293"/>
      <c r="E257" s="285"/>
      <c r="F257" s="285"/>
      <c r="G257" s="102" t="s">
        <v>39</v>
      </c>
      <c r="H257" s="68">
        <f>H247</f>
        <v>43</v>
      </c>
      <c r="I257" s="315"/>
      <c r="J257" s="464"/>
    </row>
    <row r="258" spans="1:10" ht="15.75" thickBot="1" x14ac:dyDescent="0.3">
      <c r="A258" s="328"/>
      <c r="B258" s="293"/>
      <c r="C258" s="293"/>
      <c r="D258" s="293"/>
      <c r="E258" s="296"/>
      <c r="F258" s="296"/>
      <c r="G258" s="106" t="s">
        <v>41</v>
      </c>
      <c r="H258" s="69">
        <f>H256*0.95</f>
        <v>38</v>
      </c>
      <c r="I258" s="315"/>
      <c r="J258" s="464"/>
    </row>
    <row r="259" spans="1:10" x14ac:dyDescent="0.25">
      <c r="A259" s="328"/>
      <c r="B259" s="293"/>
      <c r="C259" s="293"/>
      <c r="D259" s="293"/>
      <c r="E259" s="295">
        <f>F254+1</f>
        <v>43100</v>
      </c>
      <c r="F259" s="295">
        <v>43100</v>
      </c>
      <c r="G259" s="51" t="s">
        <v>154</v>
      </c>
      <c r="H259" s="67">
        <v>0</v>
      </c>
      <c r="I259" s="315"/>
      <c r="J259" s="464"/>
    </row>
    <row r="260" spans="1:10" x14ac:dyDescent="0.25">
      <c r="A260" s="328"/>
      <c r="B260" s="293"/>
      <c r="C260" s="293"/>
      <c r="D260" s="293"/>
      <c r="E260" s="285"/>
      <c r="F260" s="285"/>
      <c r="G260" s="7" t="s">
        <v>153</v>
      </c>
      <c r="H260" s="68" t="e">
        <f>NA()</f>
        <v>#N/A</v>
      </c>
      <c r="I260" s="315"/>
      <c r="J260" s="464"/>
    </row>
    <row r="261" spans="1:10" x14ac:dyDescent="0.25">
      <c r="A261" s="328"/>
      <c r="B261" s="293"/>
      <c r="C261" s="293"/>
      <c r="D261" s="293"/>
      <c r="E261" s="285"/>
      <c r="F261" s="285"/>
      <c r="G261" s="102" t="s">
        <v>40</v>
      </c>
      <c r="H261" s="68">
        <f>H256+12</f>
        <v>52</v>
      </c>
      <c r="I261" s="315"/>
      <c r="J261" s="464"/>
    </row>
    <row r="262" spans="1:10" x14ac:dyDescent="0.25">
      <c r="A262" s="328"/>
      <c r="B262" s="293"/>
      <c r="C262" s="293"/>
      <c r="D262" s="293"/>
      <c r="E262" s="285"/>
      <c r="F262" s="285"/>
      <c r="G262" s="102" t="s">
        <v>39</v>
      </c>
      <c r="H262" s="68">
        <f>H257+12</f>
        <v>55</v>
      </c>
      <c r="I262" s="315"/>
      <c r="J262" s="464"/>
    </row>
    <row r="263" spans="1:10" ht="15.75" thickBot="1" x14ac:dyDescent="0.3">
      <c r="A263" s="328"/>
      <c r="B263" s="293"/>
      <c r="C263" s="293"/>
      <c r="D263" s="293"/>
      <c r="E263" s="296"/>
      <c r="F263" s="296"/>
      <c r="G263" s="106" t="s">
        <v>41</v>
      </c>
      <c r="H263" s="69">
        <f>H261*0.95</f>
        <v>49.4</v>
      </c>
      <c r="I263" s="315"/>
      <c r="J263" s="464"/>
    </row>
    <row r="264" spans="1:10" x14ac:dyDescent="0.25">
      <c r="A264" s="328"/>
      <c r="B264" s="293"/>
      <c r="C264" s="293"/>
      <c r="D264" s="293"/>
      <c r="E264" s="295">
        <f>F259+1</f>
        <v>43101</v>
      </c>
      <c r="F264" s="295">
        <v>43190</v>
      </c>
      <c r="G264" s="51" t="s">
        <v>154</v>
      </c>
      <c r="H264" s="67">
        <v>0</v>
      </c>
      <c r="I264" s="315"/>
      <c r="J264" s="464"/>
    </row>
    <row r="265" spans="1:10" x14ac:dyDescent="0.25">
      <c r="A265" s="328"/>
      <c r="B265" s="293"/>
      <c r="C265" s="293"/>
      <c r="D265" s="293"/>
      <c r="E265" s="285"/>
      <c r="F265" s="285"/>
      <c r="G265" s="7" t="s">
        <v>153</v>
      </c>
      <c r="H265" s="68" t="e">
        <f>NA()</f>
        <v>#N/A</v>
      </c>
      <c r="I265" s="315"/>
      <c r="J265" s="464"/>
    </row>
    <row r="266" spans="1:10" x14ac:dyDescent="0.25">
      <c r="A266" s="328"/>
      <c r="B266" s="293"/>
      <c r="C266" s="293"/>
      <c r="D266" s="293"/>
      <c r="E266" s="285"/>
      <c r="F266" s="285"/>
      <c r="G266" s="102" t="s">
        <v>40</v>
      </c>
      <c r="H266" s="68">
        <f>H256</f>
        <v>40</v>
      </c>
      <c r="I266" s="315"/>
      <c r="J266" s="464"/>
    </row>
    <row r="267" spans="1:10" x14ac:dyDescent="0.25">
      <c r="A267" s="328"/>
      <c r="B267" s="293"/>
      <c r="C267" s="293"/>
      <c r="D267" s="293"/>
      <c r="E267" s="285"/>
      <c r="F267" s="285"/>
      <c r="G267" s="102" t="s">
        <v>39</v>
      </c>
      <c r="H267" s="68">
        <f>H257</f>
        <v>43</v>
      </c>
      <c r="I267" s="315"/>
      <c r="J267" s="464"/>
    </row>
    <row r="268" spans="1:10" ht="15.75" thickBot="1" x14ac:dyDescent="0.3">
      <c r="A268" s="328"/>
      <c r="B268" s="293"/>
      <c r="C268" s="293"/>
      <c r="D268" s="293"/>
      <c r="E268" s="296"/>
      <c r="F268" s="296"/>
      <c r="G268" s="106" t="s">
        <v>41</v>
      </c>
      <c r="H268" s="69">
        <f>H266*0.95</f>
        <v>38</v>
      </c>
      <c r="I268" s="315"/>
      <c r="J268" s="464"/>
    </row>
    <row r="269" spans="1:10" x14ac:dyDescent="0.25">
      <c r="A269" s="328"/>
      <c r="B269" s="293"/>
      <c r="C269" s="293"/>
      <c r="D269" s="293"/>
      <c r="E269" s="295">
        <f>F264+1</f>
        <v>43191</v>
      </c>
      <c r="F269" s="295">
        <v>43220</v>
      </c>
      <c r="G269" s="51" t="s">
        <v>154</v>
      </c>
      <c r="H269" s="67">
        <v>0</v>
      </c>
      <c r="I269" s="315"/>
      <c r="J269" s="464"/>
    </row>
    <row r="270" spans="1:10" x14ac:dyDescent="0.25">
      <c r="A270" s="328"/>
      <c r="B270" s="293"/>
      <c r="C270" s="293"/>
      <c r="D270" s="293"/>
      <c r="E270" s="285"/>
      <c r="F270" s="285"/>
      <c r="G270" s="7" t="s">
        <v>153</v>
      </c>
      <c r="H270" s="68" t="e">
        <f>NA()</f>
        <v>#N/A</v>
      </c>
      <c r="I270" s="315"/>
      <c r="J270" s="464"/>
    </row>
    <row r="271" spans="1:10" x14ac:dyDescent="0.25">
      <c r="A271" s="328"/>
      <c r="B271" s="293"/>
      <c r="C271" s="293"/>
      <c r="D271" s="293"/>
      <c r="E271" s="285"/>
      <c r="F271" s="285"/>
      <c r="G271" s="102" t="s">
        <v>40</v>
      </c>
      <c r="H271" s="68">
        <f>H241</f>
        <v>36</v>
      </c>
      <c r="I271" s="315"/>
      <c r="J271" s="464"/>
    </row>
    <row r="272" spans="1:10" x14ac:dyDescent="0.25">
      <c r="A272" s="328"/>
      <c r="B272" s="293"/>
      <c r="C272" s="293"/>
      <c r="D272" s="293"/>
      <c r="E272" s="285"/>
      <c r="F272" s="285"/>
      <c r="G272" s="102" t="s">
        <v>39</v>
      </c>
      <c r="H272" s="68">
        <f>H242</f>
        <v>41</v>
      </c>
      <c r="I272" s="315"/>
      <c r="J272" s="464"/>
    </row>
    <row r="273" spans="1:10" ht="15.75" thickBot="1" x14ac:dyDescent="0.3">
      <c r="A273" s="330"/>
      <c r="B273" s="308"/>
      <c r="C273" s="308"/>
      <c r="D273" s="308"/>
      <c r="E273" s="297"/>
      <c r="F273" s="297"/>
      <c r="G273" s="105" t="s">
        <v>41</v>
      </c>
      <c r="H273" s="69">
        <f>H271*0.95</f>
        <v>34.199999999999996</v>
      </c>
      <c r="I273" s="461"/>
      <c r="J273" s="465"/>
    </row>
    <row r="274" spans="1:10" x14ac:dyDescent="0.25">
      <c r="A274" s="326" t="s">
        <v>118</v>
      </c>
      <c r="B274" s="291" t="s">
        <v>37</v>
      </c>
      <c r="C274" s="291" t="s">
        <v>157</v>
      </c>
      <c r="D274" s="291" t="s">
        <v>38</v>
      </c>
      <c r="E274" s="298">
        <v>43040</v>
      </c>
      <c r="F274" s="298">
        <v>43090</v>
      </c>
      <c r="G274" s="11" t="s">
        <v>154</v>
      </c>
      <c r="H274" s="67">
        <v>0</v>
      </c>
      <c r="I274" s="313"/>
      <c r="J274" s="462"/>
    </row>
    <row r="275" spans="1:10" x14ac:dyDescent="0.25">
      <c r="A275" s="328"/>
      <c r="B275" s="293"/>
      <c r="C275" s="293"/>
      <c r="D275" s="458"/>
      <c r="E275" s="285"/>
      <c r="F275" s="285"/>
      <c r="G275" s="7" t="s">
        <v>153</v>
      </c>
      <c r="H275" s="68" t="e">
        <f>NA()</f>
        <v>#N/A</v>
      </c>
      <c r="I275" s="317"/>
      <c r="J275" s="463"/>
    </row>
    <row r="276" spans="1:10" x14ac:dyDescent="0.25">
      <c r="A276" s="328"/>
      <c r="B276" s="293"/>
      <c r="C276" s="293"/>
      <c r="D276" s="293"/>
      <c r="E276" s="285"/>
      <c r="F276" s="285"/>
      <c r="G276" s="102" t="s">
        <v>40</v>
      </c>
      <c r="H276" s="68">
        <v>27</v>
      </c>
      <c r="I276" s="315"/>
      <c r="J276" s="464"/>
    </row>
    <row r="277" spans="1:10" x14ac:dyDescent="0.25">
      <c r="A277" s="328"/>
      <c r="B277" s="293"/>
      <c r="C277" s="293"/>
      <c r="D277" s="293"/>
      <c r="E277" s="285"/>
      <c r="F277" s="285"/>
      <c r="G277" s="102" t="s">
        <v>39</v>
      </c>
      <c r="H277" s="68">
        <v>33</v>
      </c>
      <c r="I277" s="315"/>
      <c r="J277" s="464"/>
    </row>
    <row r="278" spans="1:10" ht="15.75" thickBot="1" x14ac:dyDescent="0.3">
      <c r="A278" s="328"/>
      <c r="B278" s="293"/>
      <c r="C278" s="293"/>
      <c r="D278" s="293"/>
      <c r="E278" s="296"/>
      <c r="F278" s="296"/>
      <c r="G278" s="106" t="s">
        <v>41</v>
      </c>
      <c r="H278" s="69">
        <f>H276*0.95</f>
        <v>25.65</v>
      </c>
      <c r="I278" s="315"/>
      <c r="J278" s="464"/>
    </row>
    <row r="279" spans="1:10" x14ac:dyDescent="0.25">
      <c r="A279" s="328"/>
      <c r="B279" s="293"/>
      <c r="C279" s="293"/>
      <c r="D279" s="293"/>
      <c r="E279" s="295">
        <f>F274+1</f>
        <v>43091</v>
      </c>
      <c r="F279" s="295">
        <v>43092</v>
      </c>
      <c r="G279" s="51" t="s">
        <v>154</v>
      </c>
      <c r="H279" s="67">
        <v>0</v>
      </c>
      <c r="I279" s="315"/>
      <c r="J279" s="464"/>
    </row>
    <row r="280" spans="1:10" x14ac:dyDescent="0.25">
      <c r="A280" s="328"/>
      <c r="B280" s="293"/>
      <c r="C280" s="293"/>
      <c r="D280" s="293"/>
      <c r="E280" s="285"/>
      <c r="F280" s="285"/>
      <c r="G280" s="7" t="s">
        <v>153</v>
      </c>
      <c r="H280" s="68" t="e">
        <f>NA()</f>
        <v>#N/A</v>
      </c>
      <c r="I280" s="315"/>
      <c r="J280" s="464"/>
    </row>
    <row r="281" spans="1:10" x14ac:dyDescent="0.25">
      <c r="A281" s="328"/>
      <c r="B281" s="293"/>
      <c r="C281" s="293"/>
      <c r="D281" s="293"/>
      <c r="E281" s="285"/>
      <c r="F281" s="285"/>
      <c r="G281" s="102" t="s">
        <v>40</v>
      </c>
      <c r="H281" s="68">
        <v>34</v>
      </c>
      <c r="I281" s="315"/>
      <c r="J281" s="464"/>
    </row>
    <row r="282" spans="1:10" x14ac:dyDescent="0.25">
      <c r="A282" s="328"/>
      <c r="B282" s="293"/>
      <c r="C282" s="293"/>
      <c r="D282" s="293"/>
      <c r="E282" s="285"/>
      <c r="F282" s="285"/>
      <c r="G282" s="102" t="s">
        <v>39</v>
      </c>
      <c r="H282" s="68">
        <v>42</v>
      </c>
      <c r="I282" s="315"/>
      <c r="J282" s="464"/>
    </row>
    <row r="283" spans="1:10" ht="15.75" thickBot="1" x14ac:dyDescent="0.3">
      <c r="A283" s="328"/>
      <c r="B283" s="293"/>
      <c r="C283" s="293"/>
      <c r="D283" s="293"/>
      <c r="E283" s="296"/>
      <c r="F283" s="296"/>
      <c r="G283" s="106" t="s">
        <v>41</v>
      </c>
      <c r="H283" s="69">
        <f>H281*0.95</f>
        <v>32.299999999999997</v>
      </c>
      <c r="I283" s="315"/>
      <c r="J283" s="464"/>
    </row>
    <row r="284" spans="1:10" x14ac:dyDescent="0.25">
      <c r="A284" s="328"/>
      <c r="B284" s="293"/>
      <c r="C284" s="293"/>
      <c r="D284" s="293"/>
      <c r="E284" s="295">
        <f>F279+1</f>
        <v>43093</v>
      </c>
      <c r="F284" s="295">
        <v>43093</v>
      </c>
      <c r="G284" s="51" t="s">
        <v>154</v>
      </c>
      <c r="H284" s="67">
        <v>0</v>
      </c>
      <c r="I284" s="315"/>
      <c r="J284" s="464"/>
    </row>
    <row r="285" spans="1:10" x14ac:dyDescent="0.25">
      <c r="A285" s="328"/>
      <c r="B285" s="293"/>
      <c r="C285" s="293"/>
      <c r="D285" s="293"/>
      <c r="E285" s="285"/>
      <c r="F285" s="285"/>
      <c r="G285" s="7" t="s">
        <v>153</v>
      </c>
      <c r="H285" s="68" t="e">
        <f>NA()</f>
        <v>#N/A</v>
      </c>
      <c r="I285" s="315"/>
      <c r="J285" s="464"/>
    </row>
    <row r="286" spans="1:10" x14ac:dyDescent="0.25">
      <c r="A286" s="328"/>
      <c r="B286" s="293"/>
      <c r="C286" s="293"/>
      <c r="D286" s="293"/>
      <c r="E286" s="285"/>
      <c r="F286" s="285"/>
      <c r="G286" s="102" t="s">
        <v>40</v>
      </c>
      <c r="H286" s="68">
        <f>H281+12</f>
        <v>46</v>
      </c>
      <c r="I286" s="315"/>
      <c r="J286" s="464"/>
    </row>
    <row r="287" spans="1:10" x14ac:dyDescent="0.25">
      <c r="A287" s="328"/>
      <c r="B287" s="293"/>
      <c r="C287" s="293"/>
      <c r="D287" s="293"/>
      <c r="E287" s="285"/>
      <c r="F287" s="285"/>
      <c r="G287" s="102" t="s">
        <v>39</v>
      </c>
      <c r="H287" s="68">
        <f>H282+12</f>
        <v>54</v>
      </c>
      <c r="I287" s="315"/>
      <c r="J287" s="464"/>
    </row>
    <row r="288" spans="1:10" ht="15.75" thickBot="1" x14ac:dyDescent="0.3">
      <c r="A288" s="328"/>
      <c r="B288" s="293"/>
      <c r="C288" s="293"/>
      <c r="D288" s="293"/>
      <c r="E288" s="296"/>
      <c r="F288" s="296"/>
      <c r="G288" s="106" t="s">
        <v>41</v>
      </c>
      <c r="H288" s="69">
        <f>H286*0.95</f>
        <v>43.699999999999996</v>
      </c>
      <c r="I288" s="315"/>
      <c r="J288" s="464"/>
    </row>
    <row r="289" spans="1:10" x14ac:dyDescent="0.25">
      <c r="A289" s="328"/>
      <c r="B289" s="293"/>
      <c r="C289" s="293"/>
      <c r="D289" s="293"/>
      <c r="E289" s="295">
        <f>F284+1</f>
        <v>43094</v>
      </c>
      <c r="F289" s="295">
        <v>43099</v>
      </c>
      <c r="G289" s="51" t="s">
        <v>154</v>
      </c>
      <c r="H289" s="67">
        <v>0</v>
      </c>
      <c r="I289" s="315"/>
      <c r="J289" s="464"/>
    </row>
    <row r="290" spans="1:10" x14ac:dyDescent="0.25">
      <c r="A290" s="328"/>
      <c r="B290" s="293"/>
      <c r="C290" s="293"/>
      <c r="D290" s="293"/>
      <c r="E290" s="285"/>
      <c r="F290" s="285"/>
      <c r="G290" s="7" t="s">
        <v>153</v>
      </c>
      <c r="H290" s="68" t="e">
        <f>NA()</f>
        <v>#N/A</v>
      </c>
      <c r="I290" s="315"/>
      <c r="J290" s="464"/>
    </row>
    <row r="291" spans="1:10" x14ac:dyDescent="0.25">
      <c r="A291" s="328"/>
      <c r="B291" s="293"/>
      <c r="C291" s="293"/>
      <c r="D291" s="293"/>
      <c r="E291" s="285"/>
      <c r="F291" s="285"/>
      <c r="G291" s="102" t="s">
        <v>40</v>
      </c>
      <c r="H291" s="68">
        <f>H281</f>
        <v>34</v>
      </c>
      <c r="I291" s="315"/>
      <c r="J291" s="464"/>
    </row>
    <row r="292" spans="1:10" x14ac:dyDescent="0.25">
      <c r="A292" s="328"/>
      <c r="B292" s="293"/>
      <c r="C292" s="293"/>
      <c r="D292" s="293"/>
      <c r="E292" s="285"/>
      <c r="F292" s="285"/>
      <c r="G292" s="102" t="s">
        <v>39</v>
      </c>
      <c r="H292" s="68">
        <f>H282</f>
        <v>42</v>
      </c>
      <c r="I292" s="315"/>
      <c r="J292" s="464"/>
    </row>
    <row r="293" spans="1:10" ht="15.75" thickBot="1" x14ac:dyDescent="0.3">
      <c r="A293" s="328"/>
      <c r="B293" s="293"/>
      <c r="C293" s="293"/>
      <c r="D293" s="293"/>
      <c r="E293" s="296"/>
      <c r="F293" s="296"/>
      <c r="G293" s="106" t="s">
        <v>41</v>
      </c>
      <c r="H293" s="69">
        <f>H291*0.95</f>
        <v>32.299999999999997</v>
      </c>
      <c r="I293" s="315"/>
      <c r="J293" s="464"/>
    </row>
    <row r="294" spans="1:10" x14ac:dyDescent="0.25">
      <c r="A294" s="328"/>
      <c r="B294" s="293"/>
      <c r="C294" s="293"/>
      <c r="D294" s="293"/>
      <c r="E294" s="295">
        <f>F289+1</f>
        <v>43100</v>
      </c>
      <c r="F294" s="295">
        <v>43100</v>
      </c>
      <c r="G294" s="51" t="s">
        <v>154</v>
      </c>
      <c r="H294" s="67">
        <v>0</v>
      </c>
      <c r="I294" s="315"/>
      <c r="J294" s="464"/>
    </row>
    <row r="295" spans="1:10" x14ac:dyDescent="0.25">
      <c r="A295" s="328"/>
      <c r="B295" s="293"/>
      <c r="C295" s="293"/>
      <c r="D295" s="293"/>
      <c r="E295" s="285"/>
      <c r="F295" s="285"/>
      <c r="G295" s="7" t="s">
        <v>153</v>
      </c>
      <c r="H295" s="68" t="e">
        <f>NA()</f>
        <v>#N/A</v>
      </c>
      <c r="I295" s="315"/>
      <c r="J295" s="464"/>
    </row>
    <row r="296" spans="1:10" x14ac:dyDescent="0.25">
      <c r="A296" s="328"/>
      <c r="B296" s="293"/>
      <c r="C296" s="293"/>
      <c r="D296" s="293"/>
      <c r="E296" s="285"/>
      <c r="F296" s="285"/>
      <c r="G296" s="102" t="s">
        <v>40</v>
      </c>
      <c r="H296" s="68">
        <f>H291+12</f>
        <v>46</v>
      </c>
      <c r="I296" s="315"/>
      <c r="J296" s="464"/>
    </row>
    <row r="297" spans="1:10" x14ac:dyDescent="0.25">
      <c r="A297" s="328"/>
      <c r="B297" s="293"/>
      <c r="C297" s="293"/>
      <c r="D297" s="293"/>
      <c r="E297" s="285"/>
      <c r="F297" s="285"/>
      <c r="G297" s="102" t="s">
        <v>39</v>
      </c>
      <c r="H297" s="68">
        <f>H292+12</f>
        <v>54</v>
      </c>
      <c r="I297" s="315"/>
      <c r="J297" s="464"/>
    </row>
    <row r="298" spans="1:10" ht="15.75" thickBot="1" x14ac:dyDescent="0.3">
      <c r="A298" s="328"/>
      <c r="B298" s="293"/>
      <c r="C298" s="293"/>
      <c r="D298" s="293"/>
      <c r="E298" s="296"/>
      <c r="F298" s="296"/>
      <c r="G298" s="106" t="s">
        <v>41</v>
      </c>
      <c r="H298" s="69">
        <f>H296*0.95</f>
        <v>43.699999999999996</v>
      </c>
      <c r="I298" s="315"/>
      <c r="J298" s="464"/>
    </row>
    <row r="299" spans="1:10" x14ac:dyDescent="0.25">
      <c r="A299" s="328"/>
      <c r="B299" s="293"/>
      <c r="C299" s="293"/>
      <c r="D299" s="293"/>
      <c r="E299" s="295">
        <f>F294+1</f>
        <v>43101</v>
      </c>
      <c r="F299" s="295">
        <v>43190</v>
      </c>
      <c r="G299" s="51" t="s">
        <v>154</v>
      </c>
      <c r="H299" s="67">
        <v>0</v>
      </c>
      <c r="I299" s="315"/>
      <c r="J299" s="464"/>
    </row>
    <row r="300" spans="1:10" x14ac:dyDescent="0.25">
      <c r="A300" s="328"/>
      <c r="B300" s="293"/>
      <c r="C300" s="293"/>
      <c r="D300" s="293"/>
      <c r="E300" s="285"/>
      <c r="F300" s="285"/>
      <c r="G300" s="7" t="s">
        <v>153</v>
      </c>
      <c r="H300" s="68" t="e">
        <f>NA()</f>
        <v>#N/A</v>
      </c>
      <c r="I300" s="315"/>
      <c r="J300" s="464"/>
    </row>
    <row r="301" spans="1:10" x14ac:dyDescent="0.25">
      <c r="A301" s="328"/>
      <c r="B301" s="293"/>
      <c r="C301" s="293"/>
      <c r="D301" s="293"/>
      <c r="E301" s="285"/>
      <c r="F301" s="285"/>
      <c r="G301" s="102" t="s">
        <v>40</v>
      </c>
      <c r="H301" s="68">
        <f>H291</f>
        <v>34</v>
      </c>
      <c r="I301" s="315"/>
      <c r="J301" s="464"/>
    </row>
    <row r="302" spans="1:10" x14ac:dyDescent="0.25">
      <c r="A302" s="328"/>
      <c r="B302" s="293"/>
      <c r="C302" s="293"/>
      <c r="D302" s="293"/>
      <c r="E302" s="285"/>
      <c r="F302" s="285"/>
      <c r="G302" s="102" t="s">
        <v>39</v>
      </c>
      <c r="H302" s="68">
        <f>H292</f>
        <v>42</v>
      </c>
      <c r="I302" s="315"/>
      <c r="J302" s="464"/>
    </row>
    <row r="303" spans="1:10" ht="15.75" thickBot="1" x14ac:dyDescent="0.3">
      <c r="A303" s="328"/>
      <c r="B303" s="293"/>
      <c r="C303" s="293"/>
      <c r="D303" s="293"/>
      <c r="E303" s="296"/>
      <c r="F303" s="296"/>
      <c r="G303" s="106" t="s">
        <v>41</v>
      </c>
      <c r="H303" s="69">
        <f>H301*0.95</f>
        <v>32.299999999999997</v>
      </c>
      <c r="I303" s="315"/>
      <c r="J303" s="464"/>
    </row>
    <row r="304" spans="1:10" x14ac:dyDescent="0.25">
      <c r="A304" s="328"/>
      <c r="B304" s="293"/>
      <c r="C304" s="293"/>
      <c r="D304" s="293"/>
      <c r="E304" s="295">
        <f>F299+1</f>
        <v>43191</v>
      </c>
      <c r="F304" s="295">
        <v>43220</v>
      </c>
      <c r="G304" s="51" t="s">
        <v>154</v>
      </c>
      <c r="H304" s="67">
        <v>0</v>
      </c>
      <c r="I304" s="315"/>
      <c r="J304" s="464"/>
    </row>
    <row r="305" spans="1:10" x14ac:dyDescent="0.25">
      <c r="A305" s="328"/>
      <c r="B305" s="293"/>
      <c r="C305" s="293"/>
      <c r="D305" s="293"/>
      <c r="E305" s="285"/>
      <c r="F305" s="285"/>
      <c r="G305" s="7" t="s">
        <v>153</v>
      </c>
      <c r="H305" s="68" t="e">
        <f>NA()</f>
        <v>#N/A</v>
      </c>
      <c r="I305" s="315"/>
      <c r="J305" s="464"/>
    </row>
    <row r="306" spans="1:10" x14ac:dyDescent="0.25">
      <c r="A306" s="328"/>
      <c r="B306" s="293"/>
      <c r="C306" s="293"/>
      <c r="D306" s="293"/>
      <c r="E306" s="285"/>
      <c r="F306" s="285"/>
      <c r="G306" s="102" t="s">
        <v>40</v>
      </c>
      <c r="H306" s="68">
        <f>H276</f>
        <v>27</v>
      </c>
      <c r="I306" s="315"/>
      <c r="J306" s="464"/>
    </row>
    <row r="307" spans="1:10" x14ac:dyDescent="0.25">
      <c r="A307" s="328"/>
      <c r="B307" s="293"/>
      <c r="C307" s="293"/>
      <c r="D307" s="293"/>
      <c r="E307" s="285"/>
      <c r="F307" s="285"/>
      <c r="G307" s="102" t="s">
        <v>39</v>
      </c>
      <c r="H307" s="68">
        <f>H277</f>
        <v>33</v>
      </c>
      <c r="I307" s="315"/>
      <c r="J307" s="464"/>
    </row>
    <row r="308" spans="1:10" ht="15.75" thickBot="1" x14ac:dyDescent="0.3">
      <c r="A308" s="330"/>
      <c r="B308" s="308"/>
      <c r="C308" s="308"/>
      <c r="D308" s="308"/>
      <c r="E308" s="297"/>
      <c r="F308" s="297"/>
      <c r="G308" s="105" t="s">
        <v>41</v>
      </c>
      <c r="H308" s="69">
        <f>H306*0.95</f>
        <v>25.65</v>
      </c>
      <c r="I308" s="461"/>
      <c r="J308" s="465"/>
    </row>
    <row r="309" spans="1:10" x14ac:dyDescent="0.25">
      <c r="A309" s="302" t="s">
        <v>186</v>
      </c>
      <c r="B309" s="304" t="s">
        <v>37</v>
      </c>
      <c r="C309" s="304" t="s">
        <v>191</v>
      </c>
      <c r="D309" s="291" t="s">
        <v>38</v>
      </c>
      <c r="E309" s="298">
        <v>43040</v>
      </c>
      <c r="F309" s="298">
        <v>43069</v>
      </c>
      <c r="G309" s="11" t="s">
        <v>154</v>
      </c>
      <c r="H309" s="67">
        <v>0</v>
      </c>
      <c r="I309" s="299"/>
      <c r="J309" s="311"/>
    </row>
    <row r="310" spans="1:10" x14ac:dyDescent="0.25">
      <c r="A310" s="303"/>
      <c r="B310" s="305"/>
      <c r="C310" s="305"/>
      <c r="D310" s="306"/>
      <c r="E310" s="285"/>
      <c r="F310" s="285"/>
      <c r="G310" s="7" t="s">
        <v>153</v>
      </c>
      <c r="H310" s="68" t="e">
        <f>NA()</f>
        <v>#N/A</v>
      </c>
      <c r="I310" s="300"/>
      <c r="J310" s="312"/>
    </row>
    <row r="311" spans="1:10" x14ac:dyDescent="0.25">
      <c r="A311" s="303"/>
      <c r="B311" s="305"/>
      <c r="C311" s="305"/>
      <c r="D311" s="307"/>
      <c r="E311" s="285"/>
      <c r="F311" s="285"/>
      <c r="G311" s="102" t="s">
        <v>40</v>
      </c>
      <c r="H311" s="68">
        <v>49</v>
      </c>
      <c r="I311" s="300"/>
      <c r="J311" s="312"/>
    </row>
    <row r="312" spans="1:10" x14ac:dyDescent="0.25">
      <c r="A312" s="303"/>
      <c r="B312" s="305"/>
      <c r="C312" s="305"/>
      <c r="D312" s="307"/>
      <c r="E312" s="285"/>
      <c r="F312" s="285"/>
      <c r="G312" s="102" t="s">
        <v>39</v>
      </c>
      <c r="H312" s="68">
        <v>64</v>
      </c>
      <c r="I312" s="300"/>
      <c r="J312" s="312"/>
    </row>
    <row r="313" spans="1:10" ht="15.75" thickBot="1" x14ac:dyDescent="0.3">
      <c r="A313" s="303"/>
      <c r="B313" s="305"/>
      <c r="C313" s="305"/>
      <c r="D313" s="307"/>
      <c r="E313" s="296"/>
      <c r="F313" s="296"/>
      <c r="G313" s="103" t="s">
        <v>41</v>
      </c>
      <c r="H313" s="88">
        <f>140/3</f>
        <v>46.666666666666664</v>
      </c>
      <c r="I313" s="300"/>
      <c r="J313" s="312"/>
    </row>
    <row r="314" spans="1:10" x14ac:dyDescent="0.25">
      <c r="A314" s="303"/>
      <c r="B314" s="305"/>
      <c r="C314" s="305"/>
      <c r="D314" s="307"/>
      <c r="E314" s="295">
        <f>F309+1</f>
        <v>43070</v>
      </c>
      <c r="F314" s="295">
        <v>43090</v>
      </c>
      <c r="G314" s="51" t="s">
        <v>154</v>
      </c>
      <c r="H314" s="67">
        <v>0</v>
      </c>
      <c r="I314" s="300"/>
      <c r="J314" s="312"/>
    </row>
    <row r="315" spans="1:10" x14ac:dyDescent="0.25">
      <c r="A315" s="303"/>
      <c r="B315" s="305"/>
      <c r="C315" s="305"/>
      <c r="D315" s="307"/>
      <c r="E315" s="285"/>
      <c r="F315" s="285"/>
      <c r="G315" s="7" t="s">
        <v>153</v>
      </c>
      <c r="H315" s="68" t="e">
        <f>NA()</f>
        <v>#N/A</v>
      </c>
      <c r="I315" s="300"/>
      <c r="J315" s="312"/>
    </row>
    <row r="316" spans="1:10" x14ac:dyDescent="0.25">
      <c r="A316" s="303"/>
      <c r="B316" s="305"/>
      <c r="C316" s="305"/>
      <c r="D316" s="307"/>
      <c r="E316" s="285"/>
      <c r="F316" s="285"/>
      <c r="G316" s="102" t="s">
        <v>40</v>
      </c>
      <c r="H316" s="68">
        <v>39</v>
      </c>
      <c r="I316" s="300"/>
      <c r="J316" s="312"/>
    </row>
    <row r="317" spans="1:10" x14ac:dyDescent="0.25">
      <c r="A317" s="303"/>
      <c r="B317" s="305"/>
      <c r="C317" s="305"/>
      <c r="D317" s="307"/>
      <c r="E317" s="285"/>
      <c r="F317" s="285"/>
      <c r="G317" s="102" t="s">
        <v>39</v>
      </c>
      <c r="H317" s="68">
        <v>54</v>
      </c>
      <c r="I317" s="300"/>
      <c r="J317" s="312"/>
    </row>
    <row r="318" spans="1:10" ht="15.75" thickBot="1" x14ac:dyDescent="0.3">
      <c r="A318" s="303"/>
      <c r="B318" s="305"/>
      <c r="C318" s="305"/>
      <c r="D318" s="307"/>
      <c r="E318" s="296"/>
      <c r="F318" s="296"/>
      <c r="G318" s="103" t="s">
        <v>41</v>
      </c>
      <c r="H318" s="88">
        <f>111/3</f>
        <v>37</v>
      </c>
      <c r="I318" s="300"/>
      <c r="J318" s="312"/>
    </row>
    <row r="319" spans="1:10" x14ac:dyDescent="0.25">
      <c r="A319" s="303"/>
      <c r="B319" s="305"/>
      <c r="C319" s="305"/>
      <c r="D319" s="293"/>
      <c r="E319" s="295">
        <f>F314+1</f>
        <v>43091</v>
      </c>
      <c r="F319" s="295">
        <v>43092</v>
      </c>
      <c r="G319" s="51" t="s">
        <v>154</v>
      </c>
      <c r="H319" s="67">
        <v>0</v>
      </c>
      <c r="I319" s="300"/>
      <c r="J319" s="312"/>
    </row>
    <row r="320" spans="1:10" x14ac:dyDescent="0.25">
      <c r="A320" s="303"/>
      <c r="B320" s="305"/>
      <c r="C320" s="305"/>
      <c r="D320" s="293"/>
      <c r="E320" s="285"/>
      <c r="F320" s="285"/>
      <c r="G320" s="7" t="s">
        <v>153</v>
      </c>
      <c r="H320" s="68" t="e">
        <f>NA()</f>
        <v>#N/A</v>
      </c>
      <c r="I320" s="300"/>
      <c r="J320" s="312"/>
    </row>
    <row r="321" spans="1:10" x14ac:dyDescent="0.25">
      <c r="A321" s="303"/>
      <c r="B321" s="305"/>
      <c r="C321" s="305"/>
      <c r="D321" s="293"/>
      <c r="E321" s="285"/>
      <c r="F321" s="285"/>
      <c r="G321" s="102" t="s">
        <v>40</v>
      </c>
      <c r="H321" s="68">
        <f>H311</f>
        <v>49</v>
      </c>
      <c r="I321" s="300"/>
      <c r="J321" s="312"/>
    </row>
    <row r="322" spans="1:10" x14ac:dyDescent="0.25">
      <c r="A322" s="303"/>
      <c r="B322" s="305"/>
      <c r="C322" s="305"/>
      <c r="D322" s="293"/>
      <c r="E322" s="285"/>
      <c r="F322" s="285"/>
      <c r="G322" s="102" t="s">
        <v>39</v>
      </c>
      <c r="H322" s="68">
        <f>H312</f>
        <v>64</v>
      </c>
      <c r="I322" s="300"/>
      <c r="J322" s="312"/>
    </row>
    <row r="323" spans="1:10" ht="15.75" thickBot="1" x14ac:dyDescent="0.3">
      <c r="A323" s="303"/>
      <c r="B323" s="305"/>
      <c r="C323" s="305"/>
      <c r="D323" s="293"/>
      <c r="E323" s="296"/>
      <c r="F323" s="296"/>
      <c r="G323" s="103" t="s">
        <v>41</v>
      </c>
      <c r="H323" s="68">
        <f>H313</f>
        <v>46.666666666666664</v>
      </c>
      <c r="I323" s="300"/>
      <c r="J323" s="312"/>
    </row>
    <row r="324" spans="1:10" x14ac:dyDescent="0.25">
      <c r="A324" s="303"/>
      <c r="B324" s="305"/>
      <c r="C324" s="305"/>
      <c r="D324" s="293"/>
      <c r="E324" s="295">
        <f>F319+1</f>
        <v>43093</v>
      </c>
      <c r="F324" s="295">
        <v>43094</v>
      </c>
      <c r="G324" s="51" t="s">
        <v>154</v>
      </c>
      <c r="H324" s="67">
        <v>0</v>
      </c>
      <c r="I324" s="300"/>
      <c r="J324" s="312"/>
    </row>
    <row r="325" spans="1:10" x14ac:dyDescent="0.25">
      <c r="A325" s="303"/>
      <c r="B325" s="305"/>
      <c r="C325" s="305"/>
      <c r="D325" s="293"/>
      <c r="E325" s="285"/>
      <c r="F325" s="285"/>
      <c r="G325" s="7" t="s">
        <v>153</v>
      </c>
      <c r="H325" s="68" t="e">
        <f>NA()</f>
        <v>#N/A</v>
      </c>
      <c r="I325" s="300"/>
      <c r="J325" s="312"/>
    </row>
    <row r="326" spans="1:10" x14ac:dyDescent="0.25">
      <c r="A326" s="303"/>
      <c r="B326" s="305"/>
      <c r="C326" s="305"/>
      <c r="D326" s="293"/>
      <c r="E326" s="285"/>
      <c r="F326" s="285"/>
      <c r="G326" s="102" t="s">
        <v>40</v>
      </c>
      <c r="H326" s="68">
        <f>H321+20</f>
        <v>69</v>
      </c>
      <c r="I326" s="300"/>
      <c r="J326" s="312"/>
    </row>
    <row r="327" spans="1:10" x14ac:dyDescent="0.25">
      <c r="A327" s="303"/>
      <c r="B327" s="305"/>
      <c r="C327" s="305"/>
      <c r="D327" s="293"/>
      <c r="E327" s="285"/>
      <c r="F327" s="285"/>
      <c r="G327" s="102" t="s">
        <v>39</v>
      </c>
      <c r="H327" s="68">
        <f>H322+20</f>
        <v>84</v>
      </c>
      <c r="I327" s="300"/>
      <c r="J327" s="312"/>
    </row>
    <row r="328" spans="1:10" ht="15.75" thickBot="1" x14ac:dyDescent="0.3">
      <c r="A328" s="303"/>
      <c r="B328" s="305"/>
      <c r="C328" s="305"/>
      <c r="D328" s="293"/>
      <c r="E328" s="296"/>
      <c r="F328" s="296"/>
      <c r="G328" s="103" t="s">
        <v>41</v>
      </c>
      <c r="H328" s="68">
        <f>H323+15</f>
        <v>61.666666666666664</v>
      </c>
      <c r="I328" s="300"/>
      <c r="J328" s="312"/>
    </row>
    <row r="329" spans="1:10" x14ac:dyDescent="0.25">
      <c r="A329" s="303"/>
      <c r="B329" s="305"/>
      <c r="C329" s="305"/>
      <c r="D329" s="293"/>
      <c r="E329" s="295">
        <f>F324+1</f>
        <v>43095</v>
      </c>
      <c r="F329" s="295">
        <v>43099</v>
      </c>
      <c r="G329" s="51" t="s">
        <v>154</v>
      </c>
      <c r="H329" s="67">
        <v>0</v>
      </c>
      <c r="I329" s="300"/>
      <c r="J329" s="312"/>
    </row>
    <row r="330" spans="1:10" x14ac:dyDescent="0.25">
      <c r="A330" s="303"/>
      <c r="B330" s="305"/>
      <c r="C330" s="305"/>
      <c r="D330" s="293"/>
      <c r="E330" s="285"/>
      <c r="F330" s="285"/>
      <c r="G330" s="7" t="s">
        <v>153</v>
      </c>
      <c r="H330" s="68" t="e">
        <f>NA()</f>
        <v>#N/A</v>
      </c>
      <c r="I330" s="300"/>
      <c r="J330" s="312"/>
    </row>
    <row r="331" spans="1:10" x14ac:dyDescent="0.25">
      <c r="A331" s="303"/>
      <c r="B331" s="305"/>
      <c r="C331" s="305"/>
      <c r="D331" s="293"/>
      <c r="E331" s="285"/>
      <c r="F331" s="285"/>
      <c r="G331" s="102" t="s">
        <v>40</v>
      </c>
      <c r="H331" s="68">
        <f>H321</f>
        <v>49</v>
      </c>
      <c r="I331" s="300"/>
      <c r="J331" s="312"/>
    </row>
    <row r="332" spans="1:10" x14ac:dyDescent="0.25">
      <c r="A332" s="303"/>
      <c r="B332" s="305"/>
      <c r="C332" s="305"/>
      <c r="D332" s="293"/>
      <c r="E332" s="285"/>
      <c r="F332" s="285"/>
      <c r="G332" s="102" t="s">
        <v>39</v>
      </c>
      <c r="H332" s="68">
        <f>H322</f>
        <v>64</v>
      </c>
      <c r="I332" s="300"/>
      <c r="J332" s="312"/>
    </row>
    <row r="333" spans="1:10" ht="15.75" thickBot="1" x14ac:dyDescent="0.3">
      <c r="A333" s="303"/>
      <c r="B333" s="305"/>
      <c r="C333" s="305"/>
      <c r="D333" s="293"/>
      <c r="E333" s="296"/>
      <c r="F333" s="296"/>
      <c r="G333" s="103" t="s">
        <v>41</v>
      </c>
      <c r="H333" s="68">
        <f>H323</f>
        <v>46.666666666666664</v>
      </c>
      <c r="I333" s="300"/>
      <c r="J333" s="312"/>
    </row>
    <row r="334" spans="1:10" x14ac:dyDescent="0.25">
      <c r="A334" s="303"/>
      <c r="B334" s="305"/>
      <c r="C334" s="305"/>
      <c r="D334" s="293"/>
      <c r="E334" s="295">
        <f>F329+1</f>
        <v>43100</v>
      </c>
      <c r="F334" s="295">
        <v>43100</v>
      </c>
      <c r="G334" s="51" t="s">
        <v>154</v>
      </c>
      <c r="H334" s="67">
        <v>0</v>
      </c>
      <c r="I334" s="300"/>
      <c r="J334" s="312"/>
    </row>
    <row r="335" spans="1:10" x14ac:dyDescent="0.25">
      <c r="A335" s="303"/>
      <c r="B335" s="305"/>
      <c r="C335" s="305"/>
      <c r="D335" s="293"/>
      <c r="E335" s="285"/>
      <c r="F335" s="285"/>
      <c r="G335" s="7" t="s">
        <v>153</v>
      </c>
      <c r="H335" s="68" t="e">
        <f>NA()</f>
        <v>#N/A</v>
      </c>
      <c r="I335" s="300"/>
      <c r="J335" s="312"/>
    </row>
    <row r="336" spans="1:10" x14ac:dyDescent="0.25">
      <c r="A336" s="303"/>
      <c r="B336" s="305"/>
      <c r="C336" s="305"/>
      <c r="D336" s="293"/>
      <c r="E336" s="285"/>
      <c r="F336" s="285"/>
      <c r="G336" s="102" t="s">
        <v>40</v>
      </c>
      <c r="H336" s="68">
        <f>H331+20</f>
        <v>69</v>
      </c>
      <c r="I336" s="300"/>
      <c r="J336" s="312"/>
    </row>
    <row r="337" spans="1:10" x14ac:dyDescent="0.25">
      <c r="A337" s="303"/>
      <c r="B337" s="305"/>
      <c r="C337" s="305"/>
      <c r="D337" s="293"/>
      <c r="E337" s="285"/>
      <c r="F337" s="285"/>
      <c r="G337" s="102" t="s">
        <v>39</v>
      </c>
      <c r="H337" s="68">
        <f>H332+20</f>
        <v>84</v>
      </c>
      <c r="I337" s="300"/>
      <c r="J337" s="312"/>
    </row>
    <row r="338" spans="1:10" ht="15.75" thickBot="1" x14ac:dyDescent="0.3">
      <c r="A338" s="303"/>
      <c r="B338" s="305"/>
      <c r="C338" s="305"/>
      <c r="D338" s="293"/>
      <c r="E338" s="296"/>
      <c r="F338" s="296"/>
      <c r="G338" s="103" t="s">
        <v>41</v>
      </c>
      <c r="H338" s="68">
        <f>H333+15</f>
        <v>61.666666666666664</v>
      </c>
      <c r="I338" s="300"/>
      <c r="J338" s="312"/>
    </row>
    <row r="339" spans="1:10" x14ac:dyDescent="0.25">
      <c r="A339" s="303"/>
      <c r="B339" s="305"/>
      <c r="C339" s="305"/>
      <c r="D339" s="293"/>
      <c r="E339" s="295">
        <f>F334+1</f>
        <v>43101</v>
      </c>
      <c r="F339" s="295">
        <v>43174</v>
      </c>
      <c r="G339" s="51" t="s">
        <v>154</v>
      </c>
      <c r="H339" s="67">
        <v>0</v>
      </c>
      <c r="I339" s="300"/>
      <c r="J339" s="312"/>
    </row>
    <row r="340" spans="1:10" x14ac:dyDescent="0.25">
      <c r="A340" s="303"/>
      <c r="B340" s="305"/>
      <c r="C340" s="305"/>
      <c r="D340" s="293"/>
      <c r="E340" s="285"/>
      <c r="F340" s="285"/>
      <c r="G340" s="7" t="s">
        <v>153</v>
      </c>
      <c r="H340" s="68" t="e">
        <f>NA()</f>
        <v>#N/A</v>
      </c>
      <c r="I340" s="300"/>
      <c r="J340" s="312"/>
    </row>
    <row r="341" spans="1:10" x14ac:dyDescent="0.25">
      <c r="A341" s="303"/>
      <c r="B341" s="305"/>
      <c r="C341" s="305"/>
      <c r="D341" s="293"/>
      <c r="E341" s="285"/>
      <c r="F341" s="285"/>
      <c r="G341" s="102" t="s">
        <v>40</v>
      </c>
      <c r="H341" s="68">
        <f>H331</f>
        <v>49</v>
      </c>
      <c r="I341" s="300"/>
      <c r="J341" s="312"/>
    </row>
    <row r="342" spans="1:10" x14ac:dyDescent="0.25">
      <c r="A342" s="303"/>
      <c r="B342" s="305"/>
      <c r="C342" s="305"/>
      <c r="D342" s="293"/>
      <c r="E342" s="285"/>
      <c r="F342" s="285"/>
      <c r="G342" s="102" t="s">
        <v>39</v>
      </c>
      <c r="H342" s="68">
        <f>H332</f>
        <v>64</v>
      </c>
      <c r="I342" s="300"/>
      <c r="J342" s="312"/>
    </row>
    <row r="343" spans="1:10" ht="15.75" thickBot="1" x14ac:dyDescent="0.3">
      <c r="A343" s="303"/>
      <c r="B343" s="305"/>
      <c r="C343" s="305"/>
      <c r="D343" s="293"/>
      <c r="E343" s="296"/>
      <c r="F343" s="296"/>
      <c r="G343" s="103" t="s">
        <v>41</v>
      </c>
      <c r="H343" s="68">
        <f>H333</f>
        <v>46.666666666666664</v>
      </c>
      <c r="I343" s="300"/>
      <c r="J343" s="312"/>
    </row>
    <row r="344" spans="1:10" x14ac:dyDescent="0.25">
      <c r="A344" s="303"/>
      <c r="B344" s="305"/>
      <c r="C344" s="305"/>
      <c r="D344" s="307"/>
      <c r="E344" s="295">
        <f>F339+1</f>
        <v>43175</v>
      </c>
      <c r="F344" s="295">
        <v>43220</v>
      </c>
      <c r="G344" s="51" t="s">
        <v>154</v>
      </c>
      <c r="H344" s="67">
        <v>0</v>
      </c>
      <c r="I344" s="300"/>
      <c r="J344" s="312"/>
    </row>
    <row r="345" spans="1:10" x14ac:dyDescent="0.25">
      <c r="A345" s="303"/>
      <c r="B345" s="305"/>
      <c r="C345" s="305"/>
      <c r="D345" s="307"/>
      <c r="E345" s="285"/>
      <c r="F345" s="285"/>
      <c r="G345" s="7" t="s">
        <v>153</v>
      </c>
      <c r="H345" s="68" t="e">
        <f>NA()</f>
        <v>#N/A</v>
      </c>
      <c r="I345" s="300"/>
      <c r="J345" s="312"/>
    </row>
    <row r="346" spans="1:10" x14ac:dyDescent="0.25">
      <c r="A346" s="303"/>
      <c r="B346" s="305"/>
      <c r="C346" s="305"/>
      <c r="D346" s="307"/>
      <c r="E346" s="285"/>
      <c r="F346" s="285"/>
      <c r="G346" s="102" t="s">
        <v>40</v>
      </c>
      <c r="H346" s="68">
        <f>H316</f>
        <v>39</v>
      </c>
      <c r="I346" s="300"/>
      <c r="J346" s="312"/>
    </row>
    <row r="347" spans="1:10" x14ac:dyDescent="0.25">
      <c r="A347" s="303"/>
      <c r="B347" s="305"/>
      <c r="C347" s="305"/>
      <c r="D347" s="307"/>
      <c r="E347" s="285"/>
      <c r="F347" s="285"/>
      <c r="G347" s="102" t="s">
        <v>39</v>
      </c>
      <c r="H347" s="68">
        <f>H317</f>
        <v>54</v>
      </c>
      <c r="I347" s="300"/>
      <c r="J347" s="312"/>
    </row>
    <row r="348" spans="1:10" ht="15.75" thickBot="1" x14ac:dyDescent="0.3">
      <c r="A348" s="303"/>
      <c r="B348" s="305"/>
      <c r="C348" s="305"/>
      <c r="D348" s="308"/>
      <c r="E348" s="285"/>
      <c r="F348" s="285"/>
      <c r="G348" s="103" t="s">
        <v>41</v>
      </c>
      <c r="H348" s="88">
        <f>111/3</f>
        <v>37</v>
      </c>
      <c r="I348" s="301"/>
      <c r="J348" s="312"/>
    </row>
    <row r="349" spans="1:10" x14ac:dyDescent="0.25">
      <c r="A349" s="303"/>
      <c r="B349" s="305"/>
      <c r="C349" s="305"/>
      <c r="D349" s="291" t="s">
        <v>209</v>
      </c>
      <c r="E349" s="298">
        <v>43040</v>
      </c>
      <c r="F349" s="298">
        <v>43069</v>
      </c>
      <c r="G349" s="11" t="s">
        <v>154</v>
      </c>
      <c r="H349" s="67">
        <v>0</v>
      </c>
      <c r="I349" s="299"/>
      <c r="J349" s="312"/>
    </row>
    <row r="350" spans="1:10" x14ac:dyDescent="0.25">
      <c r="A350" s="303"/>
      <c r="B350" s="305"/>
      <c r="C350" s="305"/>
      <c r="D350" s="306"/>
      <c r="E350" s="285"/>
      <c r="F350" s="285"/>
      <c r="G350" s="7" t="s">
        <v>153</v>
      </c>
      <c r="H350" s="68" t="e">
        <f>NA()</f>
        <v>#N/A</v>
      </c>
      <c r="I350" s="300"/>
      <c r="J350" s="312"/>
    </row>
    <row r="351" spans="1:10" x14ac:dyDescent="0.25">
      <c r="A351" s="303"/>
      <c r="B351" s="305"/>
      <c r="C351" s="305"/>
      <c r="D351" s="307"/>
      <c r="E351" s="285"/>
      <c r="F351" s="285"/>
      <c r="G351" s="102" t="s">
        <v>40</v>
      </c>
      <c r="H351" s="68">
        <v>52</v>
      </c>
      <c r="I351" s="300"/>
      <c r="J351" s="312"/>
    </row>
    <row r="352" spans="1:10" x14ac:dyDescent="0.25">
      <c r="A352" s="303"/>
      <c r="B352" s="305"/>
      <c r="C352" s="305"/>
      <c r="D352" s="307"/>
      <c r="E352" s="285"/>
      <c r="F352" s="285"/>
      <c r="G352" s="102" t="s">
        <v>39</v>
      </c>
      <c r="H352" s="68">
        <v>67</v>
      </c>
      <c r="I352" s="300"/>
      <c r="J352" s="312"/>
    </row>
    <row r="353" spans="1:10" ht="15.75" thickBot="1" x14ac:dyDescent="0.3">
      <c r="A353" s="303"/>
      <c r="B353" s="305"/>
      <c r="C353" s="305"/>
      <c r="D353" s="307"/>
      <c r="E353" s="296"/>
      <c r="F353" s="296"/>
      <c r="G353" s="103" t="s">
        <v>41</v>
      </c>
      <c r="H353" s="88">
        <f>148/3</f>
        <v>49.333333333333336</v>
      </c>
      <c r="I353" s="300"/>
      <c r="J353" s="312"/>
    </row>
    <row r="354" spans="1:10" x14ac:dyDescent="0.25">
      <c r="A354" s="303"/>
      <c r="B354" s="305"/>
      <c r="C354" s="305"/>
      <c r="D354" s="307"/>
      <c r="E354" s="295">
        <f>F349+1</f>
        <v>43070</v>
      </c>
      <c r="F354" s="295">
        <v>43090</v>
      </c>
      <c r="G354" s="51" t="s">
        <v>154</v>
      </c>
      <c r="H354" s="67">
        <v>0</v>
      </c>
      <c r="I354" s="300"/>
      <c r="J354" s="312"/>
    </row>
    <row r="355" spans="1:10" x14ac:dyDescent="0.25">
      <c r="A355" s="303"/>
      <c r="B355" s="305"/>
      <c r="C355" s="305"/>
      <c r="D355" s="307"/>
      <c r="E355" s="285"/>
      <c r="F355" s="285"/>
      <c r="G355" s="7" t="s">
        <v>153</v>
      </c>
      <c r="H355" s="68" t="e">
        <f>NA()</f>
        <v>#N/A</v>
      </c>
      <c r="I355" s="300"/>
      <c r="J355" s="312"/>
    </row>
    <row r="356" spans="1:10" x14ac:dyDescent="0.25">
      <c r="A356" s="303"/>
      <c r="B356" s="305"/>
      <c r="C356" s="305"/>
      <c r="D356" s="307"/>
      <c r="E356" s="285"/>
      <c r="F356" s="285"/>
      <c r="G356" s="102" t="s">
        <v>40</v>
      </c>
      <c r="H356" s="68">
        <v>42</v>
      </c>
      <c r="I356" s="300"/>
      <c r="J356" s="312"/>
    </row>
    <row r="357" spans="1:10" x14ac:dyDescent="0.25">
      <c r="A357" s="303"/>
      <c r="B357" s="305"/>
      <c r="C357" s="305"/>
      <c r="D357" s="307"/>
      <c r="E357" s="285"/>
      <c r="F357" s="285"/>
      <c r="G357" s="102" t="s">
        <v>39</v>
      </c>
      <c r="H357" s="68">
        <v>57</v>
      </c>
      <c r="I357" s="300"/>
      <c r="J357" s="312"/>
    </row>
    <row r="358" spans="1:10" ht="15.75" thickBot="1" x14ac:dyDescent="0.3">
      <c r="A358" s="303"/>
      <c r="B358" s="305"/>
      <c r="C358" s="305"/>
      <c r="D358" s="307"/>
      <c r="E358" s="296"/>
      <c r="F358" s="296"/>
      <c r="G358" s="103" t="s">
        <v>41</v>
      </c>
      <c r="H358" s="107">
        <f>120/3</f>
        <v>40</v>
      </c>
      <c r="I358" s="300"/>
      <c r="J358" s="312"/>
    </row>
    <row r="359" spans="1:10" x14ac:dyDescent="0.25">
      <c r="A359" s="303"/>
      <c r="B359" s="305"/>
      <c r="C359" s="305"/>
      <c r="D359" s="293"/>
      <c r="E359" s="295">
        <f>F354+1</f>
        <v>43091</v>
      </c>
      <c r="F359" s="295">
        <v>43092</v>
      </c>
      <c r="G359" s="51" t="s">
        <v>154</v>
      </c>
      <c r="H359" s="67">
        <v>0</v>
      </c>
      <c r="I359" s="300"/>
      <c r="J359" s="312"/>
    </row>
    <row r="360" spans="1:10" x14ac:dyDescent="0.25">
      <c r="A360" s="303"/>
      <c r="B360" s="305"/>
      <c r="C360" s="305"/>
      <c r="D360" s="293"/>
      <c r="E360" s="285"/>
      <c r="F360" s="285"/>
      <c r="G360" s="7" t="s">
        <v>153</v>
      </c>
      <c r="H360" s="68" t="e">
        <f>NA()</f>
        <v>#N/A</v>
      </c>
      <c r="I360" s="300"/>
      <c r="J360" s="312"/>
    </row>
    <row r="361" spans="1:10" x14ac:dyDescent="0.25">
      <c r="A361" s="303"/>
      <c r="B361" s="305"/>
      <c r="C361" s="305"/>
      <c r="D361" s="293"/>
      <c r="E361" s="285"/>
      <c r="F361" s="285"/>
      <c r="G361" s="102" t="s">
        <v>40</v>
      </c>
      <c r="H361" s="68">
        <f>H351</f>
        <v>52</v>
      </c>
      <c r="I361" s="300"/>
      <c r="J361" s="312"/>
    </row>
    <row r="362" spans="1:10" x14ac:dyDescent="0.25">
      <c r="A362" s="303"/>
      <c r="B362" s="305"/>
      <c r="C362" s="305"/>
      <c r="D362" s="293"/>
      <c r="E362" s="285"/>
      <c r="F362" s="285"/>
      <c r="G362" s="102" t="s">
        <v>39</v>
      </c>
      <c r="H362" s="68">
        <f>H352</f>
        <v>67</v>
      </c>
      <c r="I362" s="300"/>
      <c r="J362" s="312"/>
    </row>
    <row r="363" spans="1:10" ht="15.75" thickBot="1" x14ac:dyDescent="0.3">
      <c r="A363" s="303"/>
      <c r="B363" s="305"/>
      <c r="C363" s="305"/>
      <c r="D363" s="293"/>
      <c r="E363" s="296"/>
      <c r="F363" s="296"/>
      <c r="G363" s="103" t="s">
        <v>41</v>
      </c>
      <c r="H363" s="68">
        <f>H353</f>
        <v>49.333333333333336</v>
      </c>
      <c r="I363" s="300"/>
      <c r="J363" s="312"/>
    </row>
    <row r="364" spans="1:10" x14ac:dyDescent="0.25">
      <c r="A364" s="303"/>
      <c r="B364" s="305"/>
      <c r="C364" s="305"/>
      <c r="D364" s="293"/>
      <c r="E364" s="295">
        <f>F359+1</f>
        <v>43093</v>
      </c>
      <c r="F364" s="295">
        <v>43094</v>
      </c>
      <c r="G364" s="51" t="s">
        <v>154</v>
      </c>
      <c r="H364" s="67">
        <v>0</v>
      </c>
      <c r="I364" s="300"/>
      <c r="J364" s="312"/>
    </row>
    <row r="365" spans="1:10" x14ac:dyDescent="0.25">
      <c r="A365" s="303"/>
      <c r="B365" s="305"/>
      <c r="C365" s="305"/>
      <c r="D365" s="293"/>
      <c r="E365" s="285"/>
      <c r="F365" s="285"/>
      <c r="G365" s="7" t="s">
        <v>153</v>
      </c>
      <c r="H365" s="68" t="e">
        <f>NA()</f>
        <v>#N/A</v>
      </c>
      <c r="I365" s="300"/>
      <c r="J365" s="312"/>
    </row>
    <row r="366" spans="1:10" x14ac:dyDescent="0.25">
      <c r="A366" s="303"/>
      <c r="B366" s="305"/>
      <c r="C366" s="305"/>
      <c r="D366" s="293"/>
      <c r="E366" s="285"/>
      <c r="F366" s="285"/>
      <c r="G366" s="102" t="s">
        <v>40</v>
      </c>
      <c r="H366" s="68">
        <f>H361+20</f>
        <v>72</v>
      </c>
      <c r="I366" s="300"/>
      <c r="J366" s="312"/>
    </row>
    <row r="367" spans="1:10" x14ac:dyDescent="0.25">
      <c r="A367" s="303"/>
      <c r="B367" s="305"/>
      <c r="C367" s="305"/>
      <c r="D367" s="293"/>
      <c r="E367" s="285"/>
      <c r="F367" s="285"/>
      <c r="G367" s="102" t="s">
        <v>39</v>
      </c>
      <c r="H367" s="68">
        <f>H362+20</f>
        <v>87</v>
      </c>
      <c r="I367" s="300"/>
      <c r="J367" s="312"/>
    </row>
    <row r="368" spans="1:10" ht="15.75" thickBot="1" x14ac:dyDescent="0.3">
      <c r="A368" s="303"/>
      <c r="B368" s="305"/>
      <c r="C368" s="305"/>
      <c r="D368" s="293"/>
      <c r="E368" s="296"/>
      <c r="F368" s="296"/>
      <c r="G368" s="103" t="s">
        <v>41</v>
      </c>
      <c r="H368" s="68">
        <f>H363+15</f>
        <v>64.333333333333343</v>
      </c>
      <c r="I368" s="300"/>
      <c r="J368" s="312"/>
    </row>
    <row r="369" spans="1:10" x14ac:dyDescent="0.25">
      <c r="A369" s="303"/>
      <c r="B369" s="305"/>
      <c r="C369" s="305"/>
      <c r="D369" s="293"/>
      <c r="E369" s="295">
        <f>F364+1</f>
        <v>43095</v>
      </c>
      <c r="F369" s="295">
        <v>43099</v>
      </c>
      <c r="G369" s="51" t="s">
        <v>154</v>
      </c>
      <c r="H369" s="67">
        <v>0</v>
      </c>
      <c r="I369" s="300"/>
      <c r="J369" s="312"/>
    </row>
    <row r="370" spans="1:10" x14ac:dyDescent="0.25">
      <c r="A370" s="303"/>
      <c r="B370" s="305"/>
      <c r="C370" s="305"/>
      <c r="D370" s="293"/>
      <c r="E370" s="285"/>
      <c r="F370" s="285"/>
      <c r="G370" s="7" t="s">
        <v>153</v>
      </c>
      <c r="H370" s="68" t="e">
        <f>NA()</f>
        <v>#N/A</v>
      </c>
      <c r="I370" s="300"/>
      <c r="J370" s="312"/>
    </row>
    <row r="371" spans="1:10" x14ac:dyDescent="0.25">
      <c r="A371" s="303"/>
      <c r="B371" s="305"/>
      <c r="C371" s="305"/>
      <c r="D371" s="293"/>
      <c r="E371" s="285"/>
      <c r="F371" s="285"/>
      <c r="G371" s="102" t="s">
        <v>40</v>
      </c>
      <c r="H371" s="68">
        <f>H361</f>
        <v>52</v>
      </c>
      <c r="I371" s="300"/>
      <c r="J371" s="312"/>
    </row>
    <row r="372" spans="1:10" x14ac:dyDescent="0.25">
      <c r="A372" s="303"/>
      <c r="B372" s="305"/>
      <c r="C372" s="305"/>
      <c r="D372" s="293"/>
      <c r="E372" s="285"/>
      <c r="F372" s="285"/>
      <c r="G372" s="102" t="s">
        <v>39</v>
      </c>
      <c r="H372" s="68">
        <f>H362</f>
        <v>67</v>
      </c>
      <c r="I372" s="300"/>
      <c r="J372" s="312"/>
    </row>
    <row r="373" spans="1:10" ht="15.75" thickBot="1" x14ac:dyDescent="0.3">
      <c r="A373" s="303"/>
      <c r="B373" s="305"/>
      <c r="C373" s="305"/>
      <c r="D373" s="293"/>
      <c r="E373" s="296"/>
      <c r="F373" s="296"/>
      <c r="G373" s="103" t="s">
        <v>41</v>
      </c>
      <c r="H373" s="68">
        <f>H363</f>
        <v>49.333333333333336</v>
      </c>
      <c r="I373" s="300"/>
      <c r="J373" s="312"/>
    </row>
    <row r="374" spans="1:10" x14ac:dyDescent="0.25">
      <c r="A374" s="303"/>
      <c r="B374" s="305"/>
      <c r="C374" s="305"/>
      <c r="D374" s="293"/>
      <c r="E374" s="295">
        <f>F369+1</f>
        <v>43100</v>
      </c>
      <c r="F374" s="295">
        <v>43100</v>
      </c>
      <c r="G374" s="51" t="s">
        <v>154</v>
      </c>
      <c r="H374" s="67">
        <v>0</v>
      </c>
      <c r="I374" s="300"/>
      <c r="J374" s="312"/>
    </row>
    <row r="375" spans="1:10" x14ac:dyDescent="0.25">
      <c r="A375" s="303"/>
      <c r="B375" s="305"/>
      <c r="C375" s="305"/>
      <c r="D375" s="293"/>
      <c r="E375" s="285"/>
      <c r="F375" s="285"/>
      <c r="G375" s="7" t="s">
        <v>153</v>
      </c>
      <c r="H375" s="68" t="e">
        <f>NA()</f>
        <v>#N/A</v>
      </c>
      <c r="I375" s="300"/>
      <c r="J375" s="312"/>
    </row>
    <row r="376" spans="1:10" x14ac:dyDescent="0.25">
      <c r="A376" s="303"/>
      <c r="B376" s="305"/>
      <c r="C376" s="305"/>
      <c r="D376" s="293"/>
      <c r="E376" s="285"/>
      <c r="F376" s="285"/>
      <c r="G376" s="102" t="s">
        <v>40</v>
      </c>
      <c r="H376" s="68">
        <f>H371+20</f>
        <v>72</v>
      </c>
      <c r="I376" s="300"/>
      <c r="J376" s="312"/>
    </row>
    <row r="377" spans="1:10" x14ac:dyDescent="0.25">
      <c r="A377" s="303"/>
      <c r="B377" s="305"/>
      <c r="C377" s="305"/>
      <c r="D377" s="293"/>
      <c r="E377" s="285"/>
      <c r="F377" s="285"/>
      <c r="G377" s="102" t="s">
        <v>39</v>
      </c>
      <c r="H377" s="68">
        <f>H372+20</f>
        <v>87</v>
      </c>
      <c r="I377" s="300"/>
      <c r="J377" s="312"/>
    </row>
    <row r="378" spans="1:10" ht="15.75" thickBot="1" x14ac:dyDescent="0.3">
      <c r="A378" s="303"/>
      <c r="B378" s="305"/>
      <c r="C378" s="305"/>
      <c r="D378" s="293"/>
      <c r="E378" s="296"/>
      <c r="F378" s="296"/>
      <c r="G378" s="103" t="s">
        <v>41</v>
      </c>
      <c r="H378" s="68">
        <f>H373+15</f>
        <v>64.333333333333343</v>
      </c>
      <c r="I378" s="300"/>
      <c r="J378" s="312"/>
    </row>
    <row r="379" spans="1:10" x14ac:dyDescent="0.25">
      <c r="A379" s="303"/>
      <c r="B379" s="305"/>
      <c r="C379" s="305"/>
      <c r="D379" s="293"/>
      <c r="E379" s="295">
        <f>F374+1</f>
        <v>43101</v>
      </c>
      <c r="F379" s="295">
        <v>43174</v>
      </c>
      <c r="G379" s="51" t="s">
        <v>154</v>
      </c>
      <c r="H379" s="67">
        <v>0</v>
      </c>
      <c r="I379" s="300"/>
      <c r="J379" s="312"/>
    </row>
    <row r="380" spans="1:10" x14ac:dyDescent="0.25">
      <c r="A380" s="303"/>
      <c r="B380" s="305"/>
      <c r="C380" s="305"/>
      <c r="D380" s="293"/>
      <c r="E380" s="285"/>
      <c r="F380" s="285"/>
      <c r="G380" s="7" t="s">
        <v>153</v>
      </c>
      <c r="H380" s="68" t="e">
        <f>NA()</f>
        <v>#N/A</v>
      </c>
      <c r="I380" s="300"/>
      <c r="J380" s="312"/>
    </row>
    <row r="381" spans="1:10" x14ac:dyDescent="0.25">
      <c r="A381" s="303"/>
      <c r="B381" s="305"/>
      <c r="C381" s="305"/>
      <c r="D381" s="293"/>
      <c r="E381" s="285"/>
      <c r="F381" s="285"/>
      <c r="G381" s="102" t="s">
        <v>40</v>
      </c>
      <c r="H381" s="68">
        <f>H371</f>
        <v>52</v>
      </c>
      <c r="I381" s="300"/>
      <c r="J381" s="312"/>
    </row>
    <row r="382" spans="1:10" x14ac:dyDescent="0.25">
      <c r="A382" s="303"/>
      <c r="B382" s="305"/>
      <c r="C382" s="305"/>
      <c r="D382" s="293"/>
      <c r="E382" s="285"/>
      <c r="F382" s="285"/>
      <c r="G382" s="102" t="s">
        <v>39</v>
      </c>
      <c r="H382" s="68">
        <f>H372</f>
        <v>67</v>
      </c>
      <c r="I382" s="300"/>
      <c r="J382" s="312"/>
    </row>
    <row r="383" spans="1:10" ht="15.75" thickBot="1" x14ac:dyDescent="0.3">
      <c r="A383" s="303"/>
      <c r="B383" s="305"/>
      <c r="C383" s="305"/>
      <c r="D383" s="293"/>
      <c r="E383" s="296"/>
      <c r="F383" s="296"/>
      <c r="G383" s="103" t="s">
        <v>41</v>
      </c>
      <c r="H383" s="68">
        <f>H373</f>
        <v>49.333333333333336</v>
      </c>
      <c r="I383" s="300"/>
      <c r="J383" s="312"/>
    </row>
    <row r="384" spans="1:10" x14ac:dyDescent="0.25">
      <c r="A384" s="303"/>
      <c r="B384" s="305"/>
      <c r="C384" s="305"/>
      <c r="D384" s="307"/>
      <c r="E384" s="295">
        <f>F379+1</f>
        <v>43175</v>
      </c>
      <c r="F384" s="295">
        <v>43220</v>
      </c>
      <c r="G384" s="51" t="s">
        <v>154</v>
      </c>
      <c r="H384" s="67">
        <v>0</v>
      </c>
      <c r="I384" s="300"/>
      <c r="J384" s="312"/>
    </row>
    <row r="385" spans="1:10" x14ac:dyDescent="0.25">
      <c r="A385" s="303"/>
      <c r="B385" s="305"/>
      <c r="C385" s="305"/>
      <c r="D385" s="307"/>
      <c r="E385" s="285"/>
      <c r="F385" s="285"/>
      <c r="G385" s="7" t="s">
        <v>153</v>
      </c>
      <c r="H385" s="68" t="e">
        <f>NA()</f>
        <v>#N/A</v>
      </c>
      <c r="I385" s="300"/>
      <c r="J385" s="312"/>
    </row>
    <row r="386" spans="1:10" x14ac:dyDescent="0.25">
      <c r="A386" s="303"/>
      <c r="B386" s="305"/>
      <c r="C386" s="305"/>
      <c r="D386" s="307"/>
      <c r="E386" s="285"/>
      <c r="F386" s="285"/>
      <c r="G386" s="102" t="s">
        <v>40</v>
      </c>
      <c r="H386" s="68">
        <f>H356</f>
        <v>42</v>
      </c>
      <c r="I386" s="300"/>
      <c r="J386" s="312"/>
    </row>
    <row r="387" spans="1:10" x14ac:dyDescent="0.25">
      <c r="A387" s="303"/>
      <c r="B387" s="305"/>
      <c r="C387" s="305"/>
      <c r="D387" s="307"/>
      <c r="E387" s="285"/>
      <c r="F387" s="285"/>
      <c r="G387" s="102" t="s">
        <v>39</v>
      </c>
      <c r="H387" s="68">
        <f>H357</f>
        <v>57</v>
      </c>
      <c r="I387" s="300"/>
      <c r="J387" s="312"/>
    </row>
    <row r="388" spans="1:10" ht="15.75" thickBot="1" x14ac:dyDescent="0.3">
      <c r="A388" s="303"/>
      <c r="B388" s="305"/>
      <c r="C388" s="305"/>
      <c r="D388" s="308"/>
      <c r="E388" s="285"/>
      <c r="F388" s="285"/>
      <c r="G388" s="103" t="s">
        <v>41</v>
      </c>
      <c r="H388" s="107">
        <f>120/3</f>
        <v>40</v>
      </c>
      <c r="I388" s="301"/>
      <c r="J388" s="312"/>
    </row>
    <row r="389" spans="1:10" x14ac:dyDescent="0.25">
      <c r="A389" s="398" t="s">
        <v>306</v>
      </c>
      <c r="B389" s="400" t="s">
        <v>37</v>
      </c>
      <c r="C389" s="400" t="s">
        <v>157</v>
      </c>
      <c r="D389" s="359" t="s">
        <v>38</v>
      </c>
      <c r="E389" s="298">
        <v>43040</v>
      </c>
      <c r="F389" s="298">
        <v>43069</v>
      </c>
      <c r="G389" s="160" t="s">
        <v>154</v>
      </c>
      <c r="H389" s="157">
        <f>H391/2</f>
        <v>25</v>
      </c>
      <c r="I389" s="309"/>
      <c r="J389" s="396" t="s">
        <v>250</v>
      </c>
    </row>
    <row r="390" spans="1:10" x14ac:dyDescent="0.25">
      <c r="A390" s="303"/>
      <c r="B390" s="305"/>
      <c r="C390" s="305"/>
      <c r="D390" s="379"/>
      <c r="E390" s="285"/>
      <c r="F390" s="285"/>
      <c r="G390" s="7" t="s">
        <v>153</v>
      </c>
      <c r="H390" s="68" t="e">
        <f>NA()</f>
        <v>#N/A</v>
      </c>
      <c r="I390" s="300"/>
      <c r="J390" s="312"/>
    </row>
    <row r="391" spans="1:10" x14ac:dyDescent="0.25">
      <c r="A391" s="303"/>
      <c r="B391" s="305"/>
      <c r="C391" s="305"/>
      <c r="D391" s="361"/>
      <c r="E391" s="285"/>
      <c r="F391" s="285"/>
      <c r="G391" s="139" t="s">
        <v>40</v>
      </c>
      <c r="H391" s="68">
        <v>50</v>
      </c>
      <c r="I391" s="300"/>
      <c r="J391" s="312"/>
    </row>
    <row r="392" spans="1:10" x14ac:dyDescent="0.25">
      <c r="A392" s="303"/>
      <c r="B392" s="305"/>
      <c r="C392" s="305"/>
      <c r="D392" s="361"/>
      <c r="E392" s="285"/>
      <c r="F392" s="285"/>
      <c r="G392" s="139" t="s">
        <v>39</v>
      </c>
      <c r="H392" s="68">
        <v>60</v>
      </c>
      <c r="I392" s="300"/>
      <c r="J392" s="312"/>
    </row>
    <row r="393" spans="1:10" ht="15.75" thickBot="1" x14ac:dyDescent="0.3">
      <c r="A393" s="303"/>
      <c r="B393" s="305"/>
      <c r="C393" s="305"/>
      <c r="D393" s="361"/>
      <c r="E393" s="296"/>
      <c r="F393" s="296"/>
      <c r="G393" s="161" t="s">
        <v>41</v>
      </c>
      <c r="H393" s="158" t="e">
        <f>NA()</f>
        <v>#N/A</v>
      </c>
      <c r="I393" s="300"/>
      <c r="J393" s="312"/>
    </row>
    <row r="394" spans="1:10" x14ac:dyDescent="0.25">
      <c r="A394" s="303"/>
      <c r="B394" s="305"/>
      <c r="C394" s="305"/>
      <c r="D394" s="361"/>
      <c r="E394" s="295">
        <f>F389+1</f>
        <v>43070</v>
      </c>
      <c r="F394" s="295">
        <v>43090</v>
      </c>
      <c r="G394" s="162" t="s">
        <v>154</v>
      </c>
      <c r="H394" s="157">
        <f>H396/2</f>
        <v>22.5</v>
      </c>
      <c r="I394" s="300"/>
      <c r="J394" s="312"/>
    </row>
    <row r="395" spans="1:10" x14ac:dyDescent="0.25">
      <c r="A395" s="303"/>
      <c r="B395" s="305"/>
      <c r="C395" s="305"/>
      <c r="D395" s="361"/>
      <c r="E395" s="285"/>
      <c r="F395" s="285"/>
      <c r="G395" s="7" t="s">
        <v>153</v>
      </c>
      <c r="H395" s="68" t="e">
        <f>NA()</f>
        <v>#N/A</v>
      </c>
      <c r="I395" s="300"/>
      <c r="J395" s="312"/>
    </row>
    <row r="396" spans="1:10" x14ac:dyDescent="0.25">
      <c r="A396" s="303"/>
      <c r="B396" s="305"/>
      <c r="C396" s="305"/>
      <c r="D396" s="361"/>
      <c r="E396" s="285"/>
      <c r="F396" s="285"/>
      <c r="G396" s="139" t="s">
        <v>40</v>
      </c>
      <c r="H396" s="68">
        <v>45</v>
      </c>
      <c r="I396" s="300"/>
      <c r="J396" s="312"/>
    </row>
    <row r="397" spans="1:10" x14ac:dyDescent="0.25">
      <c r="A397" s="303"/>
      <c r="B397" s="305"/>
      <c r="C397" s="305"/>
      <c r="D397" s="361"/>
      <c r="E397" s="285"/>
      <c r="F397" s="285"/>
      <c r="G397" s="139" t="s">
        <v>39</v>
      </c>
      <c r="H397" s="68">
        <v>55</v>
      </c>
      <c r="I397" s="300"/>
      <c r="J397" s="312"/>
    </row>
    <row r="398" spans="1:10" ht="15.75" thickBot="1" x14ac:dyDescent="0.3">
      <c r="A398" s="303"/>
      <c r="B398" s="305"/>
      <c r="C398" s="305"/>
      <c r="D398" s="361"/>
      <c r="E398" s="296"/>
      <c r="F398" s="296"/>
      <c r="G398" s="161" t="s">
        <v>41</v>
      </c>
      <c r="H398" s="158" t="e">
        <f>NA()</f>
        <v>#N/A</v>
      </c>
      <c r="I398" s="300"/>
      <c r="J398" s="312"/>
    </row>
    <row r="399" spans="1:10" x14ac:dyDescent="0.25">
      <c r="A399" s="303"/>
      <c r="B399" s="305"/>
      <c r="C399" s="305"/>
      <c r="D399" s="361"/>
      <c r="E399" s="295">
        <f>F394+1</f>
        <v>43091</v>
      </c>
      <c r="F399" s="295">
        <v>43092</v>
      </c>
      <c r="G399" s="162" t="s">
        <v>154</v>
      </c>
      <c r="H399" s="157">
        <f>H401/2</f>
        <v>25</v>
      </c>
      <c r="I399" s="300"/>
      <c r="J399" s="312"/>
    </row>
    <row r="400" spans="1:10" x14ac:dyDescent="0.25">
      <c r="A400" s="303"/>
      <c r="B400" s="305"/>
      <c r="C400" s="305"/>
      <c r="D400" s="361"/>
      <c r="E400" s="285"/>
      <c r="F400" s="285"/>
      <c r="G400" s="7" t="s">
        <v>153</v>
      </c>
      <c r="H400" s="68" t="e">
        <f>NA()</f>
        <v>#N/A</v>
      </c>
      <c r="I400" s="300"/>
      <c r="J400" s="312"/>
    </row>
    <row r="401" spans="1:10" x14ac:dyDescent="0.25">
      <c r="A401" s="303"/>
      <c r="B401" s="305"/>
      <c r="C401" s="305"/>
      <c r="D401" s="361"/>
      <c r="E401" s="285"/>
      <c r="F401" s="285"/>
      <c r="G401" s="139" t="s">
        <v>40</v>
      </c>
      <c r="H401" s="68">
        <f>H391</f>
        <v>50</v>
      </c>
      <c r="I401" s="300"/>
      <c r="J401" s="312"/>
    </row>
    <row r="402" spans="1:10" x14ac:dyDescent="0.25">
      <c r="A402" s="303"/>
      <c r="B402" s="305"/>
      <c r="C402" s="305"/>
      <c r="D402" s="361"/>
      <c r="E402" s="285"/>
      <c r="F402" s="285"/>
      <c r="G402" s="139" t="s">
        <v>39</v>
      </c>
      <c r="H402" s="68">
        <f>H392</f>
        <v>60</v>
      </c>
      <c r="I402" s="300"/>
      <c r="J402" s="312"/>
    </row>
    <row r="403" spans="1:10" ht="15.75" thickBot="1" x14ac:dyDescent="0.3">
      <c r="A403" s="303"/>
      <c r="B403" s="305"/>
      <c r="C403" s="305"/>
      <c r="D403" s="361"/>
      <c r="E403" s="296"/>
      <c r="F403" s="296"/>
      <c r="G403" s="161" t="s">
        <v>41</v>
      </c>
      <c r="H403" s="158" t="e">
        <f>NA()</f>
        <v>#N/A</v>
      </c>
      <c r="I403" s="300"/>
      <c r="J403" s="312"/>
    </row>
    <row r="404" spans="1:10" x14ac:dyDescent="0.25">
      <c r="A404" s="303"/>
      <c r="B404" s="305"/>
      <c r="C404" s="305"/>
      <c r="D404" s="361"/>
      <c r="E404" s="295">
        <f>F399+1</f>
        <v>43093</v>
      </c>
      <c r="F404" s="295">
        <v>43094</v>
      </c>
      <c r="G404" s="162" t="s">
        <v>154</v>
      </c>
      <c r="H404" s="157">
        <f>H406/2</f>
        <v>30</v>
      </c>
      <c r="I404" s="300"/>
      <c r="J404" s="312"/>
    </row>
    <row r="405" spans="1:10" x14ac:dyDescent="0.25">
      <c r="A405" s="303"/>
      <c r="B405" s="305"/>
      <c r="C405" s="305"/>
      <c r="D405" s="361"/>
      <c r="E405" s="285"/>
      <c r="F405" s="285"/>
      <c r="G405" s="7" t="s">
        <v>153</v>
      </c>
      <c r="H405" s="68" t="e">
        <f>NA()</f>
        <v>#N/A</v>
      </c>
      <c r="I405" s="300"/>
      <c r="J405" s="312"/>
    </row>
    <row r="406" spans="1:10" x14ac:dyDescent="0.25">
      <c r="A406" s="303"/>
      <c r="B406" s="305"/>
      <c r="C406" s="305"/>
      <c r="D406" s="361"/>
      <c r="E406" s="285"/>
      <c r="F406" s="285"/>
      <c r="G406" s="139" t="s">
        <v>40</v>
      </c>
      <c r="H406" s="68">
        <f>H401+10</f>
        <v>60</v>
      </c>
      <c r="I406" s="300"/>
      <c r="J406" s="312"/>
    </row>
    <row r="407" spans="1:10" x14ac:dyDescent="0.25">
      <c r="A407" s="303"/>
      <c r="B407" s="305"/>
      <c r="C407" s="305"/>
      <c r="D407" s="361"/>
      <c r="E407" s="285"/>
      <c r="F407" s="285"/>
      <c r="G407" s="139" t="s">
        <v>39</v>
      </c>
      <c r="H407" s="68">
        <f>H402+10</f>
        <v>70</v>
      </c>
      <c r="I407" s="300"/>
      <c r="J407" s="312"/>
    </row>
    <row r="408" spans="1:10" ht="15.75" thickBot="1" x14ac:dyDescent="0.3">
      <c r="A408" s="303"/>
      <c r="B408" s="305"/>
      <c r="C408" s="305"/>
      <c r="D408" s="361"/>
      <c r="E408" s="296"/>
      <c r="F408" s="296"/>
      <c r="G408" s="161" t="s">
        <v>41</v>
      </c>
      <c r="H408" s="158" t="e">
        <f>NA()</f>
        <v>#N/A</v>
      </c>
      <c r="I408" s="300"/>
      <c r="J408" s="312"/>
    </row>
    <row r="409" spans="1:10" x14ac:dyDescent="0.25">
      <c r="A409" s="303"/>
      <c r="B409" s="305"/>
      <c r="C409" s="305"/>
      <c r="D409" s="361"/>
      <c r="E409" s="295">
        <f>F404+1</f>
        <v>43095</v>
      </c>
      <c r="F409" s="295">
        <v>43099</v>
      </c>
      <c r="G409" s="162" t="s">
        <v>154</v>
      </c>
      <c r="H409" s="157">
        <f>H411/2</f>
        <v>25</v>
      </c>
      <c r="I409" s="300"/>
      <c r="J409" s="312"/>
    </row>
    <row r="410" spans="1:10" x14ac:dyDescent="0.25">
      <c r="A410" s="303"/>
      <c r="B410" s="305"/>
      <c r="C410" s="305"/>
      <c r="D410" s="361"/>
      <c r="E410" s="285"/>
      <c r="F410" s="285"/>
      <c r="G410" s="7" t="s">
        <v>153</v>
      </c>
      <c r="H410" s="68" t="e">
        <f>NA()</f>
        <v>#N/A</v>
      </c>
      <c r="I410" s="300"/>
      <c r="J410" s="312"/>
    </row>
    <row r="411" spans="1:10" x14ac:dyDescent="0.25">
      <c r="A411" s="303"/>
      <c r="B411" s="305"/>
      <c r="C411" s="305"/>
      <c r="D411" s="361"/>
      <c r="E411" s="285"/>
      <c r="F411" s="285"/>
      <c r="G411" s="139" t="s">
        <v>40</v>
      </c>
      <c r="H411" s="68">
        <f>H401</f>
        <v>50</v>
      </c>
      <c r="I411" s="300"/>
      <c r="J411" s="312"/>
    </row>
    <row r="412" spans="1:10" x14ac:dyDescent="0.25">
      <c r="A412" s="303"/>
      <c r="B412" s="305"/>
      <c r="C412" s="305"/>
      <c r="D412" s="361"/>
      <c r="E412" s="285"/>
      <c r="F412" s="285"/>
      <c r="G412" s="139" t="s">
        <v>39</v>
      </c>
      <c r="H412" s="68">
        <f>H402</f>
        <v>60</v>
      </c>
      <c r="I412" s="300"/>
      <c r="J412" s="312"/>
    </row>
    <row r="413" spans="1:10" ht="15.75" thickBot="1" x14ac:dyDescent="0.3">
      <c r="A413" s="303"/>
      <c r="B413" s="305"/>
      <c r="C413" s="305"/>
      <c r="D413" s="361"/>
      <c r="E413" s="296"/>
      <c r="F413" s="296"/>
      <c r="G413" s="161" t="s">
        <v>41</v>
      </c>
      <c r="H413" s="158" t="e">
        <f>NA()</f>
        <v>#N/A</v>
      </c>
      <c r="I413" s="300"/>
      <c r="J413" s="312"/>
    </row>
    <row r="414" spans="1:10" x14ac:dyDescent="0.25">
      <c r="A414" s="303"/>
      <c r="B414" s="305"/>
      <c r="C414" s="305"/>
      <c r="D414" s="361"/>
      <c r="E414" s="295">
        <f>F409+1</f>
        <v>43100</v>
      </c>
      <c r="F414" s="295">
        <v>43100</v>
      </c>
      <c r="G414" s="162" t="s">
        <v>154</v>
      </c>
      <c r="H414" s="157">
        <f>H416/2</f>
        <v>30</v>
      </c>
      <c r="I414" s="300"/>
      <c r="J414" s="312"/>
    </row>
    <row r="415" spans="1:10" x14ac:dyDescent="0.25">
      <c r="A415" s="303"/>
      <c r="B415" s="305"/>
      <c r="C415" s="305"/>
      <c r="D415" s="361"/>
      <c r="E415" s="285"/>
      <c r="F415" s="285"/>
      <c r="G415" s="7" t="s">
        <v>153</v>
      </c>
      <c r="H415" s="68" t="e">
        <f>NA()</f>
        <v>#N/A</v>
      </c>
      <c r="I415" s="300"/>
      <c r="J415" s="312"/>
    </row>
    <row r="416" spans="1:10" x14ac:dyDescent="0.25">
      <c r="A416" s="303"/>
      <c r="B416" s="305"/>
      <c r="C416" s="305"/>
      <c r="D416" s="361"/>
      <c r="E416" s="285"/>
      <c r="F416" s="285"/>
      <c r="G416" s="139" t="s">
        <v>40</v>
      </c>
      <c r="H416" s="68">
        <f>H406</f>
        <v>60</v>
      </c>
      <c r="I416" s="300"/>
      <c r="J416" s="312"/>
    </row>
    <row r="417" spans="1:10" x14ac:dyDescent="0.25">
      <c r="A417" s="303"/>
      <c r="B417" s="305"/>
      <c r="C417" s="305"/>
      <c r="D417" s="361"/>
      <c r="E417" s="285"/>
      <c r="F417" s="285"/>
      <c r="G417" s="139" t="s">
        <v>39</v>
      </c>
      <c r="H417" s="68">
        <f>H407</f>
        <v>70</v>
      </c>
      <c r="I417" s="300"/>
      <c r="J417" s="312"/>
    </row>
    <row r="418" spans="1:10" ht="15.75" thickBot="1" x14ac:dyDescent="0.3">
      <c r="A418" s="303"/>
      <c r="B418" s="305"/>
      <c r="C418" s="305"/>
      <c r="D418" s="361"/>
      <c r="E418" s="296"/>
      <c r="F418" s="296"/>
      <c r="G418" s="161" t="s">
        <v>41</v>
      </c>
      <c r="H418" s="158" t="e">
        <f>NA()</f>
        <v>#N/A</v>
      </c>
      <c r="I418" s="300"/>
      <c r="J418" s="312"/>
    </row>
    <row r="419" spans="1:10" x14ac:dyDescent="0.25">
      <c r="A419" s="303"/>
      <c r="B419" s="305"/>
      <c r="C419" s="305"/>
      <c r="D419" s="361"/>
      <c r="E419" s="295">
        <f>F414+1</f>
        <v>43101</v>
      </c>
      <c r="F419" s="295">
        <v>43174</v>
      </c>
      <c r="G419" s="162" t="s">
        <v>154</v>
      </c>
      <c r="H419" s="157">
        <f>H421/2</f>
        <v>25</v>
      </c>
      <c r="I419" s="300"/>
      <c r="J419" s="312"/>
    </row>
    <row r="420" spans="1:10" x14ac:dyDescent="0.25">
      <c r="A420" s="303"/>
      <c r="B420" s="305"/>
      <c r="C420" s="305"/>
      <c r="D420" s="361"/>
      <c r="E420" s="285"/>
      <c r="F420" s="285"/>
      <c r="G420" s="7" t="s">
        <v>153</v>
      </c>
      <c r="H420" s="68" t="e">
        <f>NA()</f>
        <v>#N/A</v>
      </c>
      <c r="I420" s="300"/>
      <c r="J420" s="312"/>
    </row>
    <row r="421" spans="1:10" x14ac:dyDescent="0.25">
      <c r="A421" s="303"/>
      <c r="B421" s="305"/>
      <c r="C421" s="305"/>
      <c r="D421" s="361"/>
      <c r="E421" s="285"/>
      <c r="F421" s="285"/>
      <c r="G421" s="139" t="s">
        <v>40</v>
      </c>
      <c r="H421" s="68">
        <f>H411</f>
        <v>50</v>
      </c>
      <c r="I421" s="300"/>
      <c r="J421" s="312"/>
    </row>
    <row r="422" spans="1:10" x14ac:dyDescent="0.25">
      <c r="A422" s="303"/>
      <c r="B422" s="305"/>
      <c r="C422" s="305"/>
      <c r="D422" s="361"/>
      <c r="E422" s="285"/>
      <c r="F422" s="285"/>
      <c r="G422" s="139" t="s">
        <v>39</v>
      </c>
      <c r="H422" s="68">
        <f>H412</f>
        <v>60</v>
      </c>
      <c r="I422" s="300"/>
      <c r="J422" s="312"/>
    </row>
    <row r="423" spans="1:10" ht="15.75" thickBot="1" x14ac:dyDescent="0.3">
      <c r="A423" s="303"/>
      <c r="B423" s="305"/>
      <c r="C423" s="305"/>
      <c r="D423" s="361"/>
      <c r="E423" s="296"/>
      <c r="F423" s="296"/>
      <c r="G423" s="161" t="s">
        <v>41</v>
      </c>
      <c r="H423" s="158" t="e">
        <f>NA()</f>
        <v>#N/A</v>
      </c>
      <c r="I423" s="300"/>
      <c r="J423" s="312"/>
    </row>
    <row r="424" spans="1:10" x14ac:dyDescent="0.25">
      <c r="A424" s="303"/>
      <c r="B424" s="305"/>
      <c r="C424" s="305"/>
      <c r="D424" s="361"/>
      <c r="E424" s="295">
        <f>F419+1</f>
        <v>43175</v>
      </c>
      <c r="F424" s="295">
        <v>43220</v>
      </c>
      <c r="G424" s="162" t="s">
        <v>154</v>
      </c>
      <c r="H424" s="157">
        <f>H426/2</f>
        <v>22.5</v>
      </c>
      <c r="I424" s="300"/>
      <c r="J424" s="312"/>
    </row>
    <row r="425" spans="1:10" x14ac:dyDescent="0.25">
      <c r="A425" s="303"/>
      <c r="B425" s="305"/>
      <c r="C425" s="305"/>
      <c r="D425" s="361"/>
      <c r="E425" s="285"/>
      <c r="F425" s="285"/>
      <c r="G425" s="7" t="s">
        <v>153</v>
      </c>
      <c r="H425" s="68" t="e">
        <f>NA()</f>
        <v>#N/A</v>
      </c>
      <c r="I425" s="300"/>
      <c r="J425" s="312"/>
    </row>
    <row r="426" spans="1:10" x14ac:dyDescent="0.25">
      <c r="A426" s="303"/>
      <c r="B426" s="305"/>
      <c r="C426" s="305"/>
      <c r="D426" s="361"/>
      <c r="E426" s="285"/>
      <c r="F426" s="285"/>
      <c r="G426" s="139" t="s">
        <v>40</v>
      </c>
      <c r="H426" s="68">
        <f>H396</f>
        <v>45</v>
      </c>
      <c r="I426" s="300"/>
      <c r="J426" s="312"/>
    </row>
    <row r="427" spans="1:10" x14ac:dyDescent="0.25">
      <c r="A427" s="303"/>
      <c r="B427" s="305"/>
      <c r="C427" s="305"/>
      <c r="D427" s="361"/>
      <c r="E427" s="285"/>
      <c r="F427" s="285"/>
      <c r="G427" s="139" t="s">
        <v>39</v>
      </c>
      <c r="H427" s="68">
        <f>H397</f>
        <v>55</v>
      </c>
      <c r="I427" s="300"/>
      <c r="J427" s="312"/>
    </row>
    <row r="428" spans="1:10" ht="15.75" thickBot="1" x14ac:dyDescent="0.3">
      <c r="A428" s="327"/>
      <c r="B428" s="379"/>
      <c r="C428" s="379"/>
      <c r="D428" s="361"/>
      <c r="E428" s="285"/>
      <c r="F428" s="285"/>
      <c r="G428" s="161" t="s">
        <v>41</v>
      </c>
      <c r="H428" s="158" t="e">
        <f>NA()</f>
        <v>#N/A</v>
      </c>
      <c r="I428" s="468"/>
      <c r="J428" s="381"/>
    </row>
    <row r="429" spans="1:10" x14ac:dyDescent="0.25">
      <c r="A429" s="398" t="s">
        <v>307</v>
      </c>
      <c r="B429" s="400" t="s">
        <v>37</v>
      </c>
      <c r="C429" s="400" t="s">
        <v>157</v>
      </c>
      <c r="D429" s="359" t="s">
        <v>38</v>
      </c>
      <c r="E429" s="298">
        <v>43040</v>
      </c>
      <c r="F429" s="298">
        <v>43069</v>
      </c>
      <c r="G429" s="160" t="s">
        <v>154</v>
      </c>
      <c r="H429" s="157">
        <f>H431/2</f>
        <v>27.5</v>
      </c>
      <c r="I429" s="309"/>
      <c r="J429" s="396" t="s">
        <v>250</v>
      </c>
    </row>
    <row r="430" spans="1:10" x14ac:dyDescent="0.25">
      <c r="A430" s="303"/>
      <c r="B430" s="305"/>
      <c r="C430" s="305"/>
      <c r="D430" s="379"/>
      <c r="E430" s="285"/>
      <c r="F430" s="285"/>
      <c r="G430" s="7" t="s">
        <v>153</v>
      </c>
      <c r="H430" s="68" t="e">
        <f>NA()</f>
        <v>#N/A</v>
      </c>
      <c r="I430" s="300"/>
      <c r="J430" s="312"/>
    </row>
    <row r="431" spans="1:10" x14ac:dyDescent="0.25">
      <c r="A431" s="303"/>
      <c r="B431" s="305"/>
      <c r="C431" s="305"/>
      <c r="D431" s="361"/>
      <c r="E431" s="285"/>
      <c r="F431" s="285"/>
      <c r="G431" s="139" t="s">
        <v>40</v>
      </c>
      <c r="H431" s="68">
        <v>55</v>
      </c>
      <c r="I431" s="300"/>
      <c r="J431" s="312"/>
    </row>
    <row r="432" spans="1:10" x14ac:dyDescent="0.25">
      <c r="A432" s="303"/>
      <c r="B432" s="305"/>
      <c r="C432" s="305"/>
      <c r="D432" s="361"/>
      <c r="E432" s="285"/>
      <c r="F432" s="285"/>
      <c r="G432" s="139" t="s">
        <v>39</v>
      </c>
      <c r="H432" s="68">
        <v>65</v>
      </c>
      <c r="I432" s="300"/>
      <c r="J432" s="312"/>
    </row>
    <row r="433" spans="1:10" ht="15.75" thickBot="1" x14ac:dyDescent="0.3">
      <c r="A433" s="303"/>
      <c r="B433" s="305"/>
      <c r="C433" s="305"/>
      <c r="D433" s="361"/>
      <c r="E433" s="296"/>
      <c r="F433" s="296"/>
      <c r="G433" s="161" t="s">
        <v>41</v>
      </c>
      <c r="H433" s="158" t="e">
        <f>NA()</f>
        <v>#N/A</v>
      </c>
      <c r="I433" s="300"/>
      <c r="J433" s="312"/>
    </row>
    <row r="434" spans="1:10" x14ac:dyDescent="0.25">
      <c r="A434" s="303"/>
      <c r="B434" s="305"/>
      <c r="C434" s="305"/>
      <c r="D434" s="361"/>
      <c r="E434" s="295">
        <f>F429+1</f>
        <v>43070</v>
      </c>
      <c r="F434" s="295">
        <v>43090</v>
      </c>
      <c r="G434" s="162" t="s">
        <v>154</v>
      </c>
      <c r="H434" s="157">
        <f>H436/2</f>
        <v>25</v>
      </c>
      <c r="I434" s="300"/>
      <c r="J434" s="312"/>
    </row>
    <row r="435" spans="1:10" x14ac:dyDescent="0.25">
      <c r="A435" s="303"/>
      <c r="B435" s="305"/>
      <c r="C435" s="305"/>
      <c r="D435" s="361"/>
      <c r="E435" s="285"/>
      <c r="F435" s="285"/>
      <c r="G435" s="7" t="s">
        <v>153</v>
      </c>
      <c r="H435" s="68" t="e">
        <f>NA()</f>
        <v>#N/A</v>
      </c>
      <c r="I435" s="300"/>
      <c r="J435" s="312"/>
    </row>
    <row r="436" spans="1:10" x14ac:dyDescent="0.25">
      <c r="A436" s="303"/>
      <c r="B436" s="305"/>
      <c r="C436" s="305"/>
      <c r="D436" s="361"/>
      <c r="E436" s="285"/>
      <c r="F436" s="285"/>
      <c r="G436" s="139" t="s">
        <v>40</v>
      </c>
      <c r="H436" s="68">
        <v>50</v>
      </c>
      <c r="I436" s="300"/>
      <c r="J436" s="312"/>
    </row>
    <row r="437" spans="1:10" x14ac:dyDescent="0.25">
      <c r="A437" s="303"/>
      <c r="B437" s="305"/>
      <c r="C437" s="305"/>
      <c r="D437" s="361"/>
      <c r="E437" s="285"/>
      <c r="F437" s="285"/>
      <c r="G437" s="139" t="s">
        <v>39</v>
      </c>
      <c r="H437" s="68">
        <v>60</v>
      </c>
      <c r="I437" s="300"/>
      <c r="J437" s="312"/>
    </row>
    <row r="438" spans="1:10" ht="15.75" thickBot="1" x14ac:dyDescent="0.3">
      <c r="A438" s="303"/>
      <c r="B438" s="305"/>
      <c r="C438" s="305"/>
      <c r="D438" s="361"/>
      <c r="E438" s="296"/>
      <c r="F438" s="296"/>
      <c r="G438" s="161" t="s">
        <v>41</v>
      </c>
      <c r="H438" s="158" t="e">
        <f>NA()</f>
        <v>#N/A</v>
      </c>
      <c r="I438" s="300"/>
      <c r="J438" s="312"/>
    </row>
    <row r="439" spans="1:10" x14ac:dyDescent="0.25">
      <c r="A439" s="303"/>
      <c r="B439" s="305"/>
      <c r="C439" s="305"/>
      <c r="D439" s="361"/>
      <c r="E439" s="295">
        <f>F434+1</f>
        <v>43091</v>
      </c>
      <c r="F439" s="295">
        <v>43092</v>
      </c>
      <c r="G439" s="162" t="s">
        <v>154</v>
      </c>
      <c r="H439" s="157">
        <f>H441/2</f>
        <v>27.5</v>
      </c>
      <c r="I439" s="300"/>
      <c r="J439" s="312"/>
    </row>
    <row r="440" spans="1:10" x14ac:dyDescent="0.25">
      <c r="A440" s="303"/>
      <c r="B440" s="305"/>
      <c r="C440" s="305"/>
      <c r="D440" s="361"/>
      <c r="E440" s="285"/>
      <c r="F440" s="285"/>
      <c r="G440" s="7" t="s">
        <v>153</v>
      </c>
      <c r="H440" s="68" t="e">
        <f>NA()</f>
        <v>#N/A</v>
      </c>
      <c r="I440" s="300"/>
      <c r="J440" s="312"/>
    </row>
    <row r="441" spans="1:10" x14ac:dyDescent="0.25">
      <c r="A441" s="303"/>
      <c r="B441" s="305"/>
      <c r="C441" s="305"/>
      <c r="D441" s="361"/>
      <c r="E441" s="285"/>
      <c r="F441" s="285"/>
      <c r="G441" s="139" t="s">
        <v>40</v>
      </c>
      <c r="H441" s="68">
        <f>H431</f>
        <v>55</v>
      </c>
      <c r="I441" s="300"/>
      <c r="J441" s="312"/>
    </row>
    <row r="442" spans="1:10" x14ac:dyDescent="0.25">
      <c r="A442" s="303"/>
      <c r="B442" s="305"/>
      <c r="C442" s="305"/>
      <c r="D442" s="361"/>
      <c r="E442" s="285"/>
      <c r="F442" s="285"/>
      <c r="G442" s="139" t="s">
        <v>39</v>
      </c>
      <c r="H442" s="68">
        <f>H432</f>
        <v>65</v>
      </c>
      <c r="I442" s="300"/>
      <c r="J442" s="312"/>
    </row>
    <row r="443" spans="1:10" ht="15.75" thickBot="1" x14ac:dyDescent="0.3">
      <c r="A443" s="303"/>
      <c r="B443" s="305"/>
      <c r="C443" s="305"/>
      <c r="D443" s="361"/>
      <c r="E443" s="296"/>
      <c r="F443" s="296"/>
      <c r="G443" s="161" t="s">
        <v>41</v>
      </c>
      <c r="H443" s="158" t="e">
        <f>NA()</f>
        <v>#N/A</v>
      </c>
      <c r="I443" s="300"/>
      <c r="J443" s="312"/>
    </row>
    <row r="444" spans="1:10" x14ac:dyDescent="0.25">
      <c r="A444" s="303"/>
      <c r="B444" s="305"/>
      <c r="C444" s="305"/>
      <c r="D444" s="361"/>
      <c r="E444" s="295">
        <f>F439+1</f>
        <v>43093</v>
      </c>
      <c r="F444" s="295">
        <v>43094</v>
      </c>
      <c r="G444" s="162" t="s">
        <v>154</v>
      </c>
      <c r="H444" s="157">
        <f>H446/2</f>
        <v>32.5</v>
      </c>
      <c r="I444" s="300"/>
      <c r="J444" s="312"/>
    </row>
    <row r="445" spans="1:10" x14ac:dyDescent="0.25">
      <c r="A445" s="303"/>
      <c r="B445" s="305"/>
      <c r="C445" s="305"/>
      <c r="D445" s="361"/>
      <c r="E445" s="285"/>
      <c r="F445" s="285"/>
      <c r="G445" s="7" t="s">
        <v>153</v>
      </c>
      <c r="H445" s="68" t="e">
        <f>NA()</f>
        <v>#N/A</v>
      </c>
      <c r="I445" s="300"/>
      <c r="J445" s="312"/>
    </row>
    <row r="446" spans="1:10" x14ac:dyDescent="0.25">
      <c r="A446" s="303"/>
      <c r="B446" s="305"/>
      <c r="C446" s="305"/>
      <c r="D446" s="361"/>
      <c r="E446" s="285"/>
      <c r="F446" s="285"/>
      <c r="G446" s="139" t="s">
        <v>40</v>
      </c>
      <c r="H446" s="68">
        <f>H441+10</f>
        <v>65</v>
      </c>
      <c r="I446" s="300"/>
      <c r="J446" s="312"/>
    </row>
    <row r="447" spans="1:10" x14ac:dyDescent="0.25">
      <c r="A447" s="303"/>
      <c r="B447" s="305"/>
      <c r="C447" s="305"/>
      <c r="D447" s="361"/>
      <c r="E447" s="285"/>
      <c r="F447" s="285"/>
      <c r="G447" s="139" t="s">
        <v>39</v>
      </c>
      <c r="H447" s="68">
        <f>H442+10</f>
        <v>75</v>
      </c>
      <c r="I447" s="300"/>
      <c r="J447" s="312"/>
    </row>
    <row r="448" spans="1:10" ht="15.75" thickBot="1" x14ac:dyDescent="0.3">
      <c r="A448" s="303"/>
      <c r="B448" s="305"/>
      <c r="C448" s="305"/>
      <c r="D448" s="361"/>
      <c r="E448" s="296"/>
      <c r="F448" s="296"/>
      <c r="G448" s="161" t="s">
        <v>41</v>
      </c>
      <c r="H448" s="158" t="e">
        <f>NA()</f>
        <v>#N/A</v>
      </c>
      <c r="I448" s="300"/>
      <c r="J448" s="312"/>
    </row>
    <row r="449" spans="1:10" x14ac:dyDescent="0.25">
      <c r="A449" s="303"/>
      <c r="B449" s="305"/>
      <c r="C449" s="305"/>
      <c r="D449" s="361"/>
      <c r="E449" s="295">
        <f>F444+1</f>
        <v>43095</v>
      </c>
      <c r="F449" s="295">
        <v>43099</v>
      </c>
      <c r="G449" s="162" t="s">
        <v>154</v>
      </c>
      <c r="H449" s="157">
        <f>H451/2</f>
        <v>27.5</v>
      </c>
      <c r="I449" s="300"/>
      <c r="J449" s="312"/>
    </row>
    <row r="450" spans="1:10" x14ac:dyDescent="0.25">
      <c r="A450" s="303"/>
      <c r="B450" s="305"/>
      <c r="C450" s="305"/>
      <c r="D450" s="361"/>
      <c r="E450" s="285"/>
      <c r="F450" s="285"/>
      <c r="G450" s="7" t="s">
        <v>153</v>
      </c>
      <c r="H450" s="68" t="e">
        <f>NA()</f>
        <v>#N/A</v>
      </c>
      <c r="I450" s="300"/>
      <c r="J450" s="312"/>
    </row>
    <row r="451" spans="1:10" x14ac:dyDescent="0.25">
      <c r="A451" s="303"/>
      <c r="B451" s="305"/>
      <c r="C451" s="305"/>
      <c r="D451" s="361"/>
      <c r="E451" s="285"/>
      <c r="F451" s="285"/>
      <c r="G451" s="139" t="s">
        <v>40</v>
      </c>
      <c r="H451" s="68">
        <f>H441</f>
        <v>55</v>
      </c>
      <c r="I451" s="300"/>
      <c r="J451" s="312"/>
    </row>
    <row r="452" spans="1:10" x14ac:dyDescent="0.25">
      <c r="A452" s="303"/>
      <c r="B452" s="305"/>
      <c r="C452" s="305"/>
      <c r="D452" s="361"/>
      <c r="E452" s="285"/>
      <c r="F452" s="285"/>
      <c r="G452" s="139" t="s">
        <v>39</v>
      </c>
      <c r="H452" s="68">
        <f>H442</f>
        <v>65</v>
      </c>
      <c r="I452" s="300"/>
      <c r="J452" s="312"/>
    </row>
    <row r="453" spans="1:10" ht="15.75" thickBot="1" x14ac:dyDescent="0.3">
      <c r="A453" s="303"/>
      <c r="B453" s="305"/>
      <c r="C453" s="305"/>
      <c r="D453" s="361"/>
      <c r="E453" s="296"/>
      <c r="F453" s="296"/>
      <c r="G453" s="161" t="s">
        <v>41</v>
      </c>
      <c r="H453" s="158" t="e">
        <f>NA()</f>
        <v>#N/A</v>
      </c>
      <c r="I453" s="300"/>
      <c r="J453" s="312"/>
    </row>
    <row r="454" spans="1:10" x14ac:dyDescent="0.25">
      <c r="A454" s="303"/>
      <c r="B454" s="305"/>
      <c r="C454" s="305"/>
      <c r="D454" s="361"/>
      <c r="E454" s="295">
        <f>F449+1</f>
        <v>43100</v>
      </c>
      <c r="F454" s="295">
        <v>43100</v>
      </c>
      <c r="G454" s="162" t="s">
        <v>154</v>
      </c>
      <c r="H454" s="157">
        <f>H456/2</f>
        <v>32.5</v>
      </c>
      <c r="I454" s="300"/>
      <c r="J454" s="312"/>
    </row>
    <row r="455" spans="1:10" x14ac:dyDescent="0.25">
      <c r="A455" s="303"/>
      <c r="B455" s="305"/>
      <c r="C455" s="305"/>
      <c r="D455" s="361"/>
      <c r="E455" s="285"/>
      <c r="F455" s="285"/>
      <c r="G455" s="7" t="s">
        <v>153</v>
      </c>
      <c r="H455" s="68" t="e">
        <f>NA()</f>
        <v>#N/A</v>
      </c>
      <c r="I455" s="300"/>
      <c r="J455" s="312"/>
    </row>
    <row r="456" spans="1:10" x14ac:dyDescent="0.25">
      <c r="A456" s="303"/>
      <c r="B456" s="305"/>
      <c r="C456" s="305"/>
      <c r="D456" s="361"/>
      <c r="E456" s="285"/>
      <c r="F456" s="285"/>
      <c r="G456" s="139" t="s">
        <v>40</v>
      </c>
      <c r="H456" s="68">
        <f>H446</f>
        <v>65</v>
      </c>
      <c r="I456" s="300"/>
      <c r="J456" s="312"/>
    </row>
    <row r="457" spans="1:10" x14ac:dyDescent="0.25">
      <c r="A457" s="303"/>
      <c r="B457" s="305"/>
      <c r="C457" s="305"/>
      <c r="D457" s="361"/>
      <c r="E457" s="285"/>
      <c r="F457" s="285"/>
      <c r="G457" s="139" t="s">
        <v>39</v>
      </c>
      <c r="H457" s="68">
        <f>H447</f>
        <v>75</v>
      </c>
      <c r="I457" s="300"/>
      <c r="J457" s="312"/>
    </row>
    <row r="458" spans="1:10" ht="15.75" thickBot="1" x14ac:dyDescent="0.3">
      <c r="A458" s="303"/>
      <c r="B458" s="305"/>
      <c r="C458" s="305"/>
      <c r="D458" s="361"/>
      <c r="E458" s="296"/>
      <c r="F458" s="296"/>
      <c r="G458" s="161" t="s">
        <v>41</v>
      </c>
      <c r="H458" s="158" t="e">
        <f>NA()</f>
        <v>#N/A</v>
      </c>
      <c r="I458" s="300"/>
      <c r="J458" s="312"/>
    </row>
    <row r="459" spans="1:10" x14ac:dyDescent="0.25">
      <c r="A459" s="303"/>
      <c r="B459" s="305"/>
      <c r="C459" s="305"/>
      <c r="D459" s="361"/>
      <c r="E459" s="295">
        <f>F454+1</f>
        <v>43101</v>
      </c>
      <c r="F459" s="295">
        <v>43174</v>
      </c>
      <c r="G459" s="162" t="s">
        <v>154</v>
      </c>
      <c r="H459" s="157">
        <f>H461/2</f>
        <v>27.5</v>
      </c>
      <c r="I459" s="300"/>
      <c r="J459" s="312"/>
    </row>
    <row r="460" spans="1:10" x14ac:dyDescent="0.25">
      <c r="A460" s="303"/>
      <c r="B460" s="305"/>
      <c r="C460" s="305"/>
      <c r="D460" s="361"/>
      <c r="E460" s="285"/>
      <c r="F460" s="285"/>
      <c r="G460" s="7" t="s">
        <v>153</v>
      </c>
      <c r="H460" s="68" t="e">
        <f>NA()</f>
        <v>#N/A</v>
      </c>
      <c r="I460" s="300"/>
      <c r="J460" s="312"/>
    </row>
    <row r="461" spans="1:10" x14ac:dyDescent="0.25">
      <c r="A461" s="303"/>
      <c r="B461" s="305"/>
      <c r="C461" s="305"/>
      <c r="D461" s="361"/>
      <c r="E461" s="285"/>
      <c r="F461" s="285"/>
      <c r="G461" s="139" t="s">
        <v>40</v>
      </c>
      <c r="H461" s="68">
        <f>H451</f>
        <v>55</v>
      </c>
      <c r="I461" s="300"/>
      <c r="J461" s="312"/>
    </row>
    <row r="462" spans="1:10" x14ac:dyDescent="0.25">
      <c r="A462" s="303"/>
      <c r="B462" s="305"/>
      <c r="C462" s="305"/>
      <c r="D462" s="361"/>
      <c r="E462" s="285"/>
      <c r="F462" s="285"/>
      <c r="G462" s="139" t="s">
        <v>39</v>
      </c>
      <c r="H462" s="68">
        <f>H452</f>
        <v>65</v>
      </c>
      <c r="I462" s="300"/>
      <c r="J462" s="312"/>
    </row>
    <row r="463" spans="1:10" ht="15.75" thickBot="1" x14ac:dyDescent="0.3">
      <c r="A463" s="303"/>
      <c r="B463" s="305"/>
      <c r="C463" s="305"/>
      <c r="D463" s="361"/>
      <c r="E463" s="296"/>
      <c r="F463" s="296"/>
      <c r="G463" s="161" t="s">
        <v>41</v>
      </c>
      <c r="H463" s="158" t="e">
        <f>NA()</f>
        <v>#N/A</v>
      </c>
      <c r="I463" s="300"/>
      <c r="J463" s="312"/>
    </row>
    <row r="464" spans="1:10" x14ac:dyDescent="0.25">
      <c r="A464" s="303"/>
      <c r="B464" s="305"/>
      <c r="C464" s="305"/>
      <c r="D464" s="361"/>
      <c r="E464" s="295">
        <f>F459+1</f>
        <v>43175</v>
      </c>
      <c r="F464" s="295">
        <v>43220</v>
      </c>
      <c r="G464" s="162" t="s">
        <v>154</v>
      </c>
      <c r="H464" s="157">
        <f>H466/2</f>
        <v>25</v>
      </c>
      <c r="I464" s="300"/>
      <c r="J464" s="312"/>
    </row>
    <row r="465" spans="1:10" x14ac:dyDescent="0.25">
      <c r="A465" s="303"/>
      <c r="B465" s="305"/>
      <c r="C465" s="305"/>
      <c r="D465" s="361"/>
      <c r="E465" s="285"/>
      <c r="F465" s="285"/>
      <c r="G465" s="7" t="s">
        <v>153</v>
      </c>
      <c r="H465" s="68" t="e">
        <f>NA()</f>
        <v>#N/A</v>
      </c>
      <c r="I465" s="300"/>
      <c r="J465" s="312"/>
    </row>
    <row r="466" spans="1:10" x14ac:dyDescent="0.25">
      <c r="A466" s="303"/>
      <c r="B466" s="305"/>
      <c r="C466" s="305"/>
      <c r="D466" s="361"/>
      <c r="E466" s="285"/>
      <c r="F466" s="285"/>
      <c r="G466" s="139" t="s">
        <v>40</v>
      </c>
      <c r="H466" s="68">
        <f>H436</f>
        <v>50</v>
      </c>
      <c r="I466" s="300"/>
      <c r="J466" s="312"/>
    </row>
    <row r="467" spans="1:10" x14ac:dyDescent="0.25">
      <c r="A467" s="303"/>
      <c r="B467" s="305"/>
      <c r="C467" s="305"/>
      <c r="D467" s="361"/>
      <c r="E467" s="285"/>
      <c r="F467" s="285"/>
      <c r="G467" s="139" t="s">
        <v>39</v>
      </c>
      <c r="H467" s="68">
        <f>H437</f>
        <v>60</v>
      </c>
      <c r="I467" s="300"/>
      <c r="J467" s="312"/>
    </row>
    <row r="468" spans="1:10" ht="15.75" thickBot="1" x14ac:dyDescent="0.3">
      <c r="A468" s="327"/>
      <c r="B468" s="379"/>
      <c r="C468" s="379"/>
      <c r="D468" s="361"/>
      <c r="E468" s="285"/>
      <c r="F468" s="285"/>
      <c r="G468" s="161" t="s">
        <v>41</v>
      </c>
      <c r="H468" s="158" t="e">
        <f>NA()</f>
        <v>#N/A</v>
      </c>
      <c r="I468" s="468"/>
      <c r="J468" s="381"/>
    </row>
    <row r="469" spans="1:10" ht="15.75" thickBot="1" x14ac:dyDescent="0.3">
      <c r="A469" s="165" t="s">
        <v>308</v>
      </c>
      <c r="B469" s="166" t="e">
        <f>NA()</f>
        <v>#N/A</v>
      </c>
      <c r="C469" s="166"/>
      <c r="D469" s="166"/>
      <c r="E469" s="167"/>
      <c r="F469" s="167"/>
      <c r="G469" s="168"/>
      <c r="H469" s="159"/>
      <c r="I469" s="169"/>
      <c r="J469" s="170"/>
    </row>
  </sheetData>
  <autoFilter ref="A1:I388"/>
  <mergeCells count="253">
    <mergeCell ref="J389:J428"/>
    <mergeCell ref="E394:E398"/>
    <mergeCell ref="F394:F398"/>
    <mergeCell ref="E399:E403"/>
    <mergeCell ref="F399:F403"/>
    <mergeCell ref="E404:E408"/>
    <mergeCell ref="F404:F408"/>
    <mergeCell ref="E409:E413"/>
    <mergeCell ref="F409:F413"/>
    <mergeCell ref="E414:E418"/>
    <mergeCell ref="F414:F418"/>
    <mergeCell ref="E419:E423"/>
    <mergeCell ref="F419:F423"/>
    <mergeCell ref="E424:E428"/>
    <mergeCell ref="F424:F428"/>
    <mergeCell ref="E304:E308"/>
    <mergeCell ref="F304:F308"/>
    <mergeCell ref="A389:A428"/>
    <mergeCell ref="B389:B428"/>
    <mergeCell ref="C389:C428"/>
    <mergeCell ref="D389:D428"/>
    <mergeCell ref="E389:E393"/>
    <mergeCell ref="F389:F393"/>
    <mergeCell ref="I389:I428"/>
    <mergeCell ref="C274:C308"/>
    <mergeCell ref="D274:D308"/>
    <mergeCell ref="E274:E278"/>
    <mergeCell ref="F274:F278"/>
    <mergeCell ref="E289:E293"/>
    <mergeCell ref="F289:F293"/>
    <mergeCell ref="E294:E298"/>
    <mergeCell ref="F294:F298"/>
    <mergeCell ref="E299:E303"/>
    <mergeCell ref="F299:F303"/>
    <mergeCell ref="F364:F368"/>
    <mergeCell ref="E369:E373"/>
    <mergeCell ref="F369:F373"/>
    <mergeCell ref="E374:E378"/>
    <mergeCell ref="F374:F378"/>
    <mergeCell ref="A239:A273"/>
    <mergeCell ref="B239:B273"/>
    <mergeCell ref="C239:C273"/>
    <mergeCell ref="D239:D273"/>
    <mergeCell ref="E239:E243"/>
    <mergeCell ref="E178:E182"/>
    <mergeCell ref="E138:E142"/>
    <mergeCell ref="E143:E147"/>
    <mergeCell ref="E148:E152"/>
    <mergeCell ref="E153:E157"/>
    <mergeCell ref="A189:A238"/>
    <mergeCell ref="B189:B238"/>
    <mergeCell ref="C189:C238"/>
    <mergeCell ref="D189:D213"/>
    <mergeCell ref="D214:D238"/>
    <mergeCell ref="E214:E218"/>
    <mergeCell ref="E229:E233"/>
    <mergeCell ref="E234:E238"/>
    <mergeCell ref="E204:E208"/>
    <mergeCell ref="E209:E213"/>
    <mergeCell ref="E224:E228"/>
    <mergeCell ref="F239:F243"/>
    <mergeCell ref="F153:F157"/>
    <mergeCell ref="E158:E162"/>
    <mergeCell ref="F158:F162"/>
    <mergeCell ref="E279:E283"/>
    <mergeCell ref="F279:F283"/>
    <mergeCell ref="I239:I273"/>
    <mergeCell ref="I274:I308"/>
    <mergeCell ref="J239:J273"/>
    <mergeCell ref="E244:E248"/>
    <mergeCell ref="F244:F248"/>
    <mergeCell ref="E249:E253"/>
    <mergeCell ref="F249:F253"/>
    <mergeCell ref="E254:E258"/>
    <mergeCell ref="F254:F258"/>
    <mergeCell ref="E259:E263"/>
    <mergeCell ref="F259:F263"/>
    <mergeCell ref="E264:E268"/>
    <mergeCell ref="F264:F268"/>
    <mergeCell ref="E269:E273"/>
    <mergeCell ref="F269:F273"/>
    <mergeCell ref="J274:J308"/>
    <mergeCell ref="E284:E288"/>
    <mergeCell ref="F284:F288"/>
    <mergeCell ref="E379:E383"/>
    <mergeCell ref="F379:F383"/>
    <mergeCell ref="E384:E388"/>
    <mergeCell ref="F384:F388"/>
    <mergeCell ref="F309:F313"/>
    <mergeCell ref="I309:I348"/>
    <mergeCell ref="J309:J388"/>
    <mergeCell ref="E314:E318"/>
    <mergeCell ref="F314:F318"/>
    <mergeCell ref="E319:E323"/>
    <mergeCell ref="F319:F323"/>
    <mergeCell ref="E324:E328"/>
    <mergeCell ref="F324:F328"/>
    <mergeCell ref="E329:E333"/>
    <mergeCell ref="F329:F333"/>
    <mergeCell ref="E334:E338"/>
    <mergeCell ref="F334:F338"/>
    <mergeCell ref="E339:E343"/>
    <mergeCell ref="F339:F343"/>
    <mergeCell ref="E344:E348"/>
    <mergeCell ref="F344:F348"/>
    <mergeCell ref="E349:E353"/>
    <mergeCell ref="F349:F353"/>
    <mergeCell ref="I349:I388"/>
    <mergeCell ref="E354:E358"/>
    <mergeCell ref="F354:F358"/>
    <mergeCell ref="E359:E363"/>
    <mergeCell ref="F359:F363"/>
    <mergeCell ref="F82:F86"/>
    <mergeCell ref="I82:I121"/>
    <mergeCell ref="E87:E91"/>
    <mergeCell ref="F87:F91"/>
    <mergeCell ref="E92:E96"/>
    <mergeCell ref="F92:F96"/>
    <mergeCell ref="E97:E101"/>
    <mergeCell ref="F97:F101"/>
    <mergeCell ref="E102:E106"/>
    <mergeCell ref="F102:F106"/>
    <mergeCell ref="E107:E111"/>
    <mergeCell ref="F107:F111"/>
    <mergeCell ref="E112:E116"/>
    <mergeCell ref="F112:F116"/>
    <mergeCell ref="E117:E121"/>
    <mergeCell ref="F117:F121"/>
    <mergeCell ref="E189:E193"/>
    <mergeCell ref="E194:E198"/>
    <mergeCell ref="F194:F198"/>
    <mergeCell ref="E199:E203"/>
    <mergeCell ref="F57:F61"/>
    <mergeCell ref="E62:E66"/>
    <mergeCell ref="F62:F66"/>
    <mergeCell ref="E67:E71"/>
    <mergeCell ref="F67:F71"/>
    <mergeCell ref="E72:E76"/>
    <mergeCell ref="F72:F76"/>
    <mergeCell ref="E77:E81"/>
    <mergeCell ref="F77:F81"/>
    <mergeCell ref="F2:F6"/>
    <mergeCell ref="I2:I41"/>
    <mergeCell ref="J2:J121"/>
    <mergeCell ref="E7:E11"/>
    <mergeCell ref="F7:F11"/>
    <mergeCell ref="E12:E16"/>
    <mergeCell ref="F12:F16"/>
    <mergeCell ref="E17:E21"/>
    <mergeCell ref="F17:F21"/>
    <mergeCell ref="E22:E26"/>
    <mergeCell ref="F22:F26"/>
    <mergeCell ref="E27:E31"/>
    <mergeCell ref="F27:F31"/>
    <mergeCell ref="E32:E36"/>
    <mergeCell ref="F32:F36"/>
    <mergeCell ref="E37:E41"/>
    <mergeCell ref="F37:F41"/>
    <mergeCell ref="E42:E46"/>
    <mergeCell ref="F42:F46"/>
    <mergeCell ref="I42:I81"/>
    <mergeCell ref="E47:E51"/>
    <mergeCell ref="F47:F51"/>
    <mergeCell ref="E52:E56"/>
    <mergeCell ref="F52:F56"/>
    <mergeCell ref="A429:A468"/>
    <mergeCell ref="B429:B468"/>
    <mergeCell ref="C429:C468"/>
    <mergeCell ref="D429:D468"/>
    <mergeCell ref="A2:A121"/>
    <mergeCell ref="B2:B121"/>
    <mergeCell ref="C2:C121"/>
    <mergeCell ref="D2:D41"/>
    <mergeCell ref="E2:E6"/>
    <mergeCell ref="D42:D81"/>
    <mergeCell ref="E57:E61"/>
    <mergeCell ref="D82:D121"/>
    <mergeCell ref="E82:E86"/>
    <mergeCell ref="A309:A388"/>
    <mergeCell ref="B309:B388"/>
    <mergeCell ref="C309:C388"/>
    <mergeCell ref="D309:D348"/>
    <mergeCell ref="E309:E313"/>
    <mergeCell ref="D349:D388"/>
    <mergeCell ref="E163:E167"/>
    <mergeCell ref="E168:E172"/>
    <mergeCell ref="E364:E368"/>
    <mergeCell ref="A274:A308"/>
    <mergeCell ref="B274:B308"/>
    <mergeCell ref="I429:I468"/>
    <mergeCell ref="J429:J468"/>
    <mergeCell ref="E459:E463"/>
    <mergeCell ref="F459:F463"/>
    <mergeCell ref="E464:E468"/>
    <mergeCell ref="F464:F468"/>
    <mergeCell ref="E429:E433"/>
    <mergeCell ref="F429:F433"/>
    <mergeCell ref="E434:E438"/>
    <mergeCell ref="F434:F438"/>
    <mergeCell ref="E439:E443"/>
    <mergeCell ref="F439:F443"/>
    <mergeCell ref="E444:E448"/>
    <mergeCell ref="F444:F448"/>
    <mergeCell ref="E449:E453"/>
    <mergeCell ref="F449:F453"/>
    <mergeCell ref="E454:E458"/>
    <mergeCell ref="F454:F458"/>
    <mergeCell ref="F224:F228"/>
    <mergeCell ref="F214:F218"/>
    <mergeCell ref="E219:E223"/>
    <mergeCell ref="F219:F223"/>
    <mergeCell ref="E183:E187"/>
    <mergeCell ref="F183:F187"/>
    <mergeCell ref="A123:A137"/>
    <mergeCell ref="B123:B137"/>
    <mergeCell ref="D123:D137"/>
    <mergeCell ref="C123:C137"/>
    <mergeCell ref="E123:E127"/>
    <mergeCell ref="E128:E132"/>
    <mergeCell ref="E133:E137"/>
    <mergeCell ref="A173:A187"/>
    <mergeCell ref="B173:B187"/>
    <mergeCell ref="C173:C187"/>
    <mergeCell ref="D173:D187"/>
    <mergeCell ref="A138:A172"/>
    <mergeCell ref="B138:B172"/>
    <mergeCell ref="C138:C172"/>
    <mergeCell ref="D138:D172"/>
    <mergeCell ref="E173:E177"/>
    <mergeCell ref="J123:J137"/>
    <mergeCell ref="J173:J187"/>
    <mergeCell ref="F123:F127"/>
    <mergeCell ref="F128:F132"/>
    <mergeCell ref="F133:F137"/>
    <mergeCell ref="F138:F142"/>
    <mergeCell ref="I138:I172"/>
    <mergeCell ref="I123:I137"/>
    <mergeCell ref="F189:F193"/>
    <mergeCell ref="I189:I238"/>
    <mergeCell ref="J189:J238"/>
    <mergeCell ref="F229:F233"/>
    <mergeCell ref="F173:F177"/>
    <mergeCell ref="F163:F167"/>
    <mergeCell ref="J138:J172"/>
    <mergeCell ref="F143:F147"/>
    <mergeCell ref="F148:F152"/>
    <mergeCell ref="F168:F172"/>
    <mergeCell ref="I173:I187"/>
    <mergeCell ref="F234:F238"/>
    <mergeCell ref="F204:F208"/>
    <mergeCell ref="F209:F213"/>
    <mergeCell ref="F178:F182"/>
    <mergeCell ref="F199:F203"/>
  </mergeCells>
  <phoneticPr fontId="5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J52"/>
  <sheetViews>
    <sheetView workbookViewId="0">
      <pane xSplit="1" ySplit="1" topLeftCell="B33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23" t="s">
        <v>112</v>
      </c>
      <c r="B1" s="22" t="s">
        <v>114</v>
      </c>
      <c r="C1" s="22" t="s">
        <v>208</v>
      </c>
      <c r="D1" s="22" t="s">
        <v>113</v>
      </c>
      <c r="E1" s="22" t="s">
        <v>119</v>
      </c>
      <c r="F1" s="22" t="s">
        <v>120</v>
      </c>
      <c r="G1" s="22" t="s">
        <v>121</v>
      </c>
      <c r="H1" s="5" t="s">
        <v>16</v>
      </c>
      <c r="I1" s="22" t="s">
        <v>155</v>
      </c>
      <c r="J1" s="6" t="s">
        <v>156</v>
      </c>
    </row>
    <row r="2" spans="1:10" x14ac:dyDescent="0.25">
      <c r="A2" s="326" t="s">
        <v>336</v>
      </c>
      <c r="B2" s="291" t="s">
        <v>37</v>
      </c>
      <c r="C2" s="291" t="s">
        <v>157</v>
      </c>
      <c r="D2" s="291" t="s">
        <v>38</v>
      </c>
      <c r="E2" s="298">
        <v>43040</v>
      </c>
      <c r="F2" s="298">
        <v>43090</v>
      </c>
      <c r="G2" s="11" t="s">
        <v>154</v>
      </c>
      <c r="H2" s="67">
        <v>0</v>
      </c>
      <c r="I2" s="313"/>
      <c r="J2" s="462"/>
    </row>
    <row r="3" spans="1:10" x14ac:dyDescent="0.25">
      <c r="A3" s="328"/>
      <c r="B3" s="293"/>
      <c r="C3" s="293"/>
      <c r="D3" s="458"/>
      <c r="E3" s="285"/>
      <c r="F3" s="285"/>
      <c r="G3" s="7" t="s">
        <v>153</v>
      </c>
      <c r="H3" s="68" t="e">
        <f>NA()</f>
        <v>#N/A</v>
      </c>
      <c r="I3" s="317"/>
      <c r="J3" s="463"/>
    </row>
    <row r="4" spans="1:10" x14ac:dyDescent="0.25">
      <c r="A4" s="328"/>
      <c r="B4" s="293"/>
      <c r="C4" s="293"/>
      <c r="D4" s="293"/>
      <c r="E4" s="285"/>
      <c r="F4" s="285"/>
      <c r="G4" s="102" t="s">
        <v>40</v>
      </c>
      <c r="H4" s="68">
        <v>29</v>
      </c>
      <c r="I4" s="315"/>
      <c r="J4" s="464"/>
    </row>
    <row r="5" spans="1:10" x14ac:dyDescent="0.25">
      <c r="A5" s="328"/>
      <c r="B5" s="293"/>
      <c r="C5" s="293"/>
      <c r="D5" s="293"/>
      <c r="E5" s="285"/>
      <c r="F5" s="285"/>
      <c r="G5" s="102" t="s">
        <v>39</v>
      </c>
      <c r="H5" s="68">
        <v>37</v>
      </c>
      <c r="I5" s="315"/>
      <c r="J5" s="464"/>
    </row>
    <row r="6" spans="1:10" ht="15.75" thickBot="1" x14ac:dyDescent="0.3">
      <c r="A6" s="328"/>
      <c r="B6" s="293"/>
      <c r="C6" s="293"/>
      <c r="D6" s="293"/>
      <c r="E6" s="296"/>
      <c r="F6" s="296"/>
      <c r="G6" s="106" t="s">
        <v>41</v>
      </c>
      <c r="H6" s="69" t="e">
        <f>NA()</f>
        <v>#N/A</v>
      </c>
      <c r="I6" s="315"/>
      <c r="J6" s="464"/>
    </row>
    <row r="7" spans="1:10" x14ac:dyDescent="0.25">
      <c r="A7" s="328"/>
      <c r="B7" s="293"/>
      <c r="C7" s="293"/>
      <c r="D7" s="293"/>
      <c r="E7" s="295">
        <f>F2+1</f>
        <v>43091</v>
      </c>
      <c r="F7" s="295">
        <v>43092</v>
      </c>
      <c r="G7" s="51" t="s">
        <v>154</v>
      </c>
      <c r="H7" s="67">
        <v>0</v>
      </c>
      <c r="I7" s="315"/>
      <c r="J7" s="464"/>
    </row>
    <row r="8" spans="1:10" x14ac:dyDescent="0.25">
      <c r="A8" s="328"/>
      <c r="B8" s="293"/>
      <c r="C8" s="293"/>
      <c r="D8" s="293"/>
      <c r="E8" s="285"/>
      <c r="F8" s="285"/>
      <c r="G8" s="7" t="s">
        <v>153</v>
      </c>
      <c r="H8" s="68" t="e">
        <f>NA()</f>
        <v>#N/A</v>
      </c>
      <c r="I8" s="315"/>
      <c r="J8" s="464"/>
    </row>
    <row r="9" spans="1:10" x14ac:dyDescent="0.25">
      <c r="A9" s="328"/>
      <c r="B9" s="293"/>
      <c r="C9" s="293"/>
      <c r="D9" s="293"/>
      <c r="E9" s="285"/>
      <c r="F9" s="285"/>
      <c r="G9" s="102" t="s">
        <v>40</v>
      </c>
      <c r="H9" s="68">
        <v>37</v>
      </c>
      <c r="I9" s="315"/>
      <c r="J9" s="464"/>
    </row>
    <row r="10" spans="1:10" x14ac:dyDescent="0.25">
      <c r="A10" s="328"/>
      <c r="B10" s="293"/>
      <c r="C10" s="293"/>
      <c r="D10" s="293"/>
      <c r="E10" s="285"/>
      <c r="F10" s="285"/>
      <c r="G10" s="102" t="s">
        <v>39</v>
      </c>
      <c r="H10" s="68">
        <v>46</v>
      </c>
      <c r="I10" s="315"/>
      <c r="J10" s="464"/>
    </row>
    <row r="11" spans="1:10" ht="15.75" thickBot="1" x14ac:dyDescent="0.3">
      <c r="A11" s="328"/>
      <c r="B11" s="293"/>
      <c r="C11" s="293"/>
      <c r="D11" s="293"/>
      <c r="E11" s="296"/>
      <c r="F11" s="296"/>
      <c r="G11" s="106" t="s">
        <v>41</v>
      </c>
      <c r="H11" s="69" t="e">
        <f>NA()</f>
        <v>#N/A</v>
      </c>
      <c r="I11" s="315"/>
      <c r="J11" s="464"/>
    </row>
    <row r="12" spans="1:10" x14ac:dyDescent="0.25">
      <c r="A12" s="328"/>
      <c r="B12" s="293"/>
      <c r="C12" s="293"/>
      <c r="D12" s="293"/>
      <c r="E12" s="295">
        <f>F7+1</f>
        <v>43093</v>
      </c>
      <c r="F12" s="295">
        <v>43093</v>
      </c>
      <c r="G12" s="51" t="s">
        <v>154</v>
      </c>
      <c r="H12" s="67">
        <v>0</v>
      </c>
      <c r="I12" s="315"/>
      <c r="J12" s="464"/>
    </row>
    <row r="13" spans="1:10" x14ac:dyDescent="0.25">
      <c r="A13" s="328"/>
      <c r="B13" s="293"/>
      <c r="C13" s="293"/>
      <c r="D13" s="293"/>
      <c r="E13" s="285"/>
      <c r="F13" s="285"/>
      <c r="G13" s="7" t="s">
        <v>153</v>
      </c>
      <c r="H13" s="68" t="e">
        <f>NA()</f>
        <v>#N/A</v>
      </c>
      <c r="I13" s="315"/>
      <c r="J13" s="464"/>
    </row>
    <row r="14" spans="1:10" x14ac:dyDescent="0.25">
      <c r="A14" s="328"/>
      <c r="B14" s="293"/>
      <c r="C14" s="293"/>
      <c r="D14" s="293"/>
      <c r="E14" s="285"/>
      <c r="F14" s="285"/>
      <c r="G14" s="102" t="s">
        <v>40</v>
      </c>
      <c r="H14" s="68">
        <f>H9+12</f>
        <v>49</v>
      </c>
      <c r="I14" s="315"/>
      <c r="J14" s="464"/>
    </row>
    <row r="15" spans="1:10" x14ac:dyDescent="0.25">
      <c r="A15" s="328"/>
      <c r="B15" s="293"/>
      <c r="C15" s="293"/>
      <c r="D15" s="293"/>
      <c r="E15" s="285"/>
      <c r="F15" s="285"/>
      <c r="G15" s="102" t="s">
        <v>39</v>
      </c>
      <c r="H15" s="68">
        <f>H10+12</f>
        <v>58</v>
      </c>
      <c r="I15" s="315"/>
      <c r="J15" s="464"/>
    </row>
    <row r="16" spans="1:10" ht="15.75" thickBot="1" x14ac:dyDescent="0.3">
      <c r="A16" s="328"/>
      <c r="B16" s="293"/>
      <c r="C16" s="293"/>
      <c r="D16" s="293"/>
      <c r="E16" s="296"/>
      <c r="F16" s="296"/>
      <c r="G16" s="106" t="s">
        <v>41</v>
      </c>
      <c r="H16" s="69" t="e">
        <f>NA()</f>
        <v>#N/A</v>
      </c>
      <c r="I16" s="315"/>
      <c r="J16" s="464"/>
    </row>
    <row r="17" spans="1:10" x14ac:dyDescent="0.25">
      <c r="A17" s="328"/>
      <c r="B17" s="293"/>
      <c r="C17" s="293"/>
      <c r="D17" s="293"/>
      <c r="E17" s="295">
        <f>F12+1</f>
        <v>43094</v>
      </c>
      <c r="F17" s="295">
        <v>43099</v>
      </c>
      <c r="G17" s="51" t="s">
        <v>154</v>
      </c>
      <c r="H17" s="67">
        <v>0</v>
      </c>
      <c r="I17" s="315"/>
      <c r="J17" s="464"/>
    </row>
    <row r="18" spans="1:10" x14ac:dyDescent="0.25">
      <c r="A18" s="328"/>
      <c r="B18" s="293"/>
      <c r="C18" s="293"/>
      <c r="D18" s="293"/>
      <c r="E18" s="285"/>
      <c r="F18" s="285"/>
      <c r="G18" s="7" t="s">
        <v>153</v>
      </c>
      <c r="H18" s="68" t="e">
        <f>NA()</f>
        <v>#N/A</v>
      </c>
      <c r="I18" s="315"/>
      <c r="J18" s="464"/>
    </row>
    <row r="19" spans="1:10" x14ac:dyDescent="0.25">
      <c r="A19" s="328"/>
      <c r="B19" s="293"/>
      <c r="C19" s="293"/>
      <c r="D19" s="293"/>
      <c r="E19" s="285"/>
      <c r="F19" s="285"/>
      <c r="G19" s="102" t="s">
        <v>40</v>
      </c>
      <c r="H19" s="68">
        <f>H9</f>
        <v>37</v>
      </c>
      <c r="I19" s="315"/>
      <c r="J19" s="464"/>
    </row>
    <row r="20" spans="1:10" x14ac:dyDescent="0.25">
      <c r="A20" s="328"/>
      <c r="B20" s="293"/>
      <c r="C20" s="293"/>
      <c r="D20" s="293"/>
      <c r="E20" s="285"/>
      <c r="F20" s="285"/>
      <c r="G20" s="102" t="s">
        <v>39</v>
      </c>
      <c r="H20" s="68">
        <f>H10</f>
        <v>46</v>
      </c>
      <c r="I20" s="315"/>
      <c r="J20" s="464"/>
    </row>
    <row r="21" spans="1:10" ht="15.75" thickBot="1" x14ac:dyDescent="0.3">
      <c r="A21" s="328"/>
      <c r="B21" s="293"/>
      <c r="C21" s="293"/>
      <c r="D21" s="293"/>
      <c r="E21" s="296"/>
      <c r="F21" s="296"/>
      <c r="G21" s="106" t="s">
        <v>41</v>
      </c>
      <c r="H21" s="69" t="e">
        <f>NA()</f>
        <v>#N/A</v>
      </c>
      <c r="I21" s="315"/>
      <c r="J21" s="464"/>
    </row>
    <row r="22" spans="1:10" x14ac:dyDescent="0.25">
      <c r="A22" s="328"/>
      <c r="B22" s="293"/>
      <c r="C22" s="293"/>
      <c r="D22" s="293"/>
      <c r="E22" s="295">
        <f>F17+1</f>
        <v>43100</v>
      </c>
      <c r="F22" s="295">
        <v>43100</v>
      </c>
      <c r="G22" s="51" t="s">
        <v>154</v>
      </c>
      <c r="H22" s="67">
        <v>0</v>
      </c>
      <c r="I22" s="315"/>
      <c r="J22" s="464"/>
    </row>
    <row r="23" spans="1:10" x14ac:dyDescent="0.25">
      <c r="A23" s="328"/>
      <c r="B23" s="293"/>
      <c r="C23" s="293"/>
      <c r="D23" s="293"/>
      <c r="E23" s="285"/>
      <c r="F23" s="285"/>
      <c r="G23" s="7" t="s">
        <v>153</v>
      </c>
      <c r="H23" s="68" t="e">
        <f>NA()</f>
        <v>#N/A</v>
      </c>
      <c r="I23" s="315"/>
      <c r="J23" s="464"/>
    </row>
    <row r="24" spans="1:10" x14ac:dyDescent="0.25">
      <c r="A24" s="328"/>
      <c r="B24" s="293"/>
      <c r="C24" s="293"/>
      <c r="D24" s="293"/>
      <c r="E24" s="285"/>
      <c r="F24" s="285"/>
      <c r="G24" s="102" t="s">
        <v>40</v>
      </c>
      <c r="H24" s="68">
        <f>H19+12</f>
        <v>49</v>
      </c>
      <c r="I24" s="315"/>
      <c r="J24" s="464"/>
    </row>
    <row r="25" spans="1:10" x14ac:dyDescent="0.25">
      <c r="A25" s="328"/>
      <c r="B25" s="293"/>
      <c r="C25" s="293"/>
      <c r="D25" s="293"/>
      <c r="E25" s="285"/>
      <c r="F25" s="285"/>
      <c r="G25" s="102" t="s">
        <v>39</v>
      </c>
      <c r="H25" s="68">
        <f>H20+12</f>
        <v>58</v>
      </c>
      <c r="I25" s="315"/>
      <c r="J25" s="464"/>
    </row>
    <row r="26" spans="1:10" ht="15.75" thickBot="1" x14ac:dyDescent="0.3">
      <c r="A26" s="328"/>
      <c r="B26" s="293"/>
      <c r="C26" s="293"/>
      <c r="D26" s="293"/>
      <c r="E26" s="296"/>
      <c r="F26" s="296"/>
      <c r="G26" s="106" t="s">
        <v>41</v>
      </c>
      <c r="H26" s="69" t="e">
        <f>NA()</f>
        <v>#N/A</v>
      </c>
      <c r="I26" s="315"/>
      <c r="J26" s="464"/>
    </row>
    <row r="27" spans="1:10" x14ac:dyDescent="0.25">
      <c r="A27" s="328"/>
      <c r="B27" s="293"/>
      <c r="C27" s="293"/>
      <c r="D27" s="293"/>
      <c r="E27" s="295">
        <f>F22+1</f>
        <v>43101</v>
      </c>
      <c r="F27" s="295">
        <v>43190</v>
      </c>
      <c r="G27" s="51" t="s">
        <v>154</v>
      </c>
      <c r="H27" s="67">
        <v>0</v>
      </c>
      <c r="I27" s="315"/>
      <c r="J27" s="464"/>
    </row>
    <row r="28" spans="1:10" x14ac:dyDescent="0.25">
      <c r="A28" s="328"/>
      <c r="B28" s="293"/>
      <c r="C28" s="293"/>
      <c r="D28" s="293"/>
      <c r="E28" s="285"/>
      <c r="F28" s="285"/>
      <c r="G28" s="7" t="s">
        <v>153</v>
      </c>
      <c r="H28" s="68" t="e">
        <f>NA()</f>
        <v>#N/A</v>
      </c>
      <c r="I28" s="315"/>
      <c r="J28" s="464"/>
    </row>
    <row r="29" spans="1:10" x14ac:dyDescent="0.25">
      <c r="A29" s="328"/>
      <c r="B29" s="293"/>
      <c r="C29" s="293"/>
      <c r="D29" s="293"/>
      <c r="E29" s="285"/>
      <c r="F29" s="285"/>
      <c r="G29" s="102" t="s">
        <v>40</v>
      </c>
      <c r="H29" s="68">
        <f>H19</f>
        <v>37</v>
      </c>
      <c r="I29" s="315"/>
      <c r="J29" s="464"/>
    </row>
    <row r="30" spans="1:10" x14ac:dyDescent="0.25">
      <c r="A30" s="328"/>
      <c r="B30" s="293"/>
      <c r="C30" s="293"/>
      <c r="D30" s="293"/>
      <c r="E30" s="285"/>
      <c r="F30" s="285"/>
      <c r="G30" s="102" t="s">
        <v>39</v>
      </c>
      <c r="H30" s="68">
        <f>H20</f>
        <v>46</v>
      </c>
      <c r="I30" s="315"/>
      <c r="J30" s="464"/>
    </row>
    <row r="31" spans="1:10" ht="15.75" thickBot="1" x14ac:dyDescent="0.3">
      <c r="A31" s="328"/>
      <c r="B31" s="293"/>
      <c r="C31" s="293"/>
      <c r="D31" s="293"/>
      <c r="E31" s="296"/>
      <c r="F31" s="296"/>
      <c r="G31" s="106" t="s">
        <v>41</v>
      </c>
      <c r="H31" s="69" t="e">
        <f>NA()</f>
        <v>#N/A</v>
      </c>
      <c r="I31" s="315"/>
      <c r="J31" s="464"/>
    </row>
    <row r="32" spans="1:10" x14ac:dyDescent="0.25">
      <c r="A32" s="328"/>
      <c r="B32" s="293"/>
      <c r="C32" s="293"/>
      <c r="D32" s="293"/>
      <c r="E32" s="295">
        <f>F27+1</f>
        <v>43191</v>
      </c>
      <c r="F32" s="295">
        <v>43220</v>
      </c>
      <c r="G32" s="51" t="s">
        <v>154</v>
      </c>
      <c r="H32" s="67">
        <v>0</v>
      </c>
      <c r="I32" s="315"/>
      <c r="J32" s="464"/>
    </row>
    <row r="33" spans="1:10" x14ac:dyDescent="0.25">
      <c r="A33" s="328"/>
      <c r="B33" s="293"/>
      <c r="C33" s="293"/>
      <c r="D33" s="293"/>
      <c r="E33" s="285"/>
      <c r="F33" s="285"/>
      <c r="G33" s="7" t="s">
        <v>153</v>
      </c>
      <c r="H33" s="68" t="e">
        <f>NA()</f>
        <v>#N/A</v>
      </c>
      <c r="I33" s="315"/>
      <c r="J33" s="464"/>
    </row>
    <row r="34" spans="1:10" x14ac:dyDescent="0.25">
      <c r="A34" s="328"/>
      <c r="B34" s="293"/>
      <c r="C34" s="293"/>
      <c r="D34" s="293"/>
      <c r="E34" s="285"/>
      <c r="F34" s="285"/>
      <c r="G34" s="102" t="s">
        <v>40</v>
      </c>
      <c r="H34" s="68">
        <f>H4</f>
        <v>29</v>
      </c>
      <c r="I34" s="315"/>
      <c r="J34" s="464"/>
    </row>
    <row r="35" spans="1:10" x14ac:dyDescent="0.25">
      <c r="A35" s="328"/>
      <c r="B35" s="293"/>
      <c r="C35" s="293"/>
      <c r="D35" s="293"/>
      <c r="E35" s="285"/>
      <c r="F35" s="285"/>
      <c r="G35" s="102" t="s">
        <v>39</v>
      </c>
      <c r="H35" s="68">
        <f>H5</f>
        <v>37</v>
      </c>
      <c r="I35" s="315"/>
      <c r="J35" s="464"/>
    </row>
    <row r="36" spans="1:10" ht="15.75" thickBot="1" x14ac:dyDescent="0.3">
      <c r="A36" s="330"/>
      <c r="B36" s="308"/>
      <c r="C36" s="308"/>
      <c r="D36" s="308"/>
      <c r="E36" s="297"/>
      <c r="F36" s="297"/>
      <c r="G36" s="105" t="s">
        <v>41</v>
      </c>
      <c r="H36" s="69" t="e">
        <f>NA()</f>
        <v>#N/A</v>
      </c>
      <c r="I36" s="461"/>
      <c r="J36" s="465"/>
    </row>
    <row r="37" spans="1:10" x14ac:dyDescent="0.25">
      <c r="A37" s="326" t="s">
        <v>138</v>
      </c>
      <c r="B37" s="336" t="s">
        <v>37</v>
      </c>
      <c r="C37" s="336" t="s">
        <v>157</v>
      </c>
      <c r="D37" s="291" t="s">
        <v>38</v>
      </c>
      <c r="E37" s="298">
        <v>43040</v>
      </c>
      <c r="F37" s="298">
        <v>43090</v>
      </c>
      <c r="G37" s="11" t="s">
        <v>154</v>
      </c>
      <c r="H37" s="67">
        <v>0</v>
      </c>
      <c r="I37" s="318"/>
      <c r="J37" s="313"/>
    </row>
    <row r="38" spans="1:10" x14ac:dyDescent="0.25">
      <c r="A38" s="327"/>
      <c r="B38" s="337"/>
      <c r="C38" s="337"/>
      <c r="D38" s="458"/>
      <c r="E38" s="285"/>
      <c r="F38" s="285"/>
      <c r="G38" s="7" t="s">
        <v>153</v>
      </c>
      <c r="H38" s="68" t="e">
        <f>NA()</f>
        <v>#N/A</v>
      </c>
      <c r="I38" s="319"/>
      <c r="J38" s="314"/>
    </row>
    <row r="39" spans="1:10" x14ac:dyDescent="0.25">
      <c r="A39" s="328"/>
      <c r="B39" s="337"/>
      <c r="C39" s="337"/>
      <c r="D39" s="293"/>
      <c r="E39" s="285"/>
      <c r="F39" s="285"/>
      <c r="G39" s="216" t="s">
        <v>40</v>
      </c>
      <c r="H39" s="68">
        <v>21</v>
      </c>
      <c r="I39" s="320"/>
      <c r="J39" s="315"/>
    </row>
    <row r="40" spans="1:10" x14ac:dyDescent="0.25">
      <c r="A40" s="328"/>
      <c r="B40" s="337"/>
      <c r="C40" s="337"/>
      <c r="D40" s="293"/>
      <c r="E40" s="285"/>
      <c r="F40" s="285"/>
      <c r="G40" s="216" t="s">
        <v>39</v>
      </c>
      <c r="H40" s="68">
        <v>25</v>
      </c>
      <c r="I40" s="320"/>
      <c r="J40" s="315"/>
    </row>
    <row r="41" spans="1:10" ht="15.75" thickBot="1" x14ac:dyDescent="0.3">
      <c r="A41" s="328"/>
      <c r="B41" s="337"/>
      <c r="C41" s="337"/>
      <c r="D41" s="293"/>
      <c r="E41" s="370"/>
      <c r="F41" s="370"/>
      <c r="G41" s="221" t="s">
        <v>41</v>
      </c>
      <c r="H41" s="69" t="e">
        <f>NA()</f>
        <v>#N/A</v>
      </c>
      <c r="I41" s="320"/>
      <c r="J41" s="315"/>
    </row>
    <row r="42" spans="1:10" x14ac:dyDescent="0.25">
      <c r="A42" s="328"/>
      <c r="B42" s="337"/>
      <c r="C42" s="337"/>
      <c r="D42" s="293"/>
      <c r="E42" s="295">
        <f>F37+1</f>
        <v>43091</v>
      </c>
      <c r="F42" s="295">
        <v>43190</v>
      </c>
      <c r="G42" s="51" t="s">
        <v>154</v>
      </c>
      <c r="H42" s="67">
        <v>0</v>
      </c>
      <c r="I42" s="320"/>
      <c r="J42" s="315"/>
    </row>
    <row r="43" spans="1:10" x14ac:dyDescent="0.25">
      <c r="A43" s="328"/>
      <c r="B43" s="337"/>
      <c r="C43" s="337"/>
      <c r="D43" s="293"/>
      <c r="E43" s="285"/>
      <c r="F43" s="285"/>
      <c r="G43" s="7" t="s">
        <v>153</v>
      </c>
      <c r="H43" s="68" t="e">
        <f>NA()</f>
        <v>#N/A</v>
      </c>
      <c r="I43" s="320"/>
      <c r="J43" s="315"/>
    </row>
    <row r="44" spans="1:10" x14ac:dyDescent="0.25">
      <c r="A44" s="328"/>
      <c r="B44" s="337"/>
      <c r="C44" s="337"/>
      <c r="D44" s="293"/>
      <c r="E44" s="285"/>
      <c r="F44" s="285"/>
      <c r="G44" s="216" t="s">
        <v>40</v>
      </c>
      <c r="H44" s="68">
        <v>23</v>
      </c>
      <c r="I44" s="320"/>
      <c r="J44" s="315"/>
    </row>
    <row r="45" spans="1:10" x14ac:dyDescent="0.25">
      <c r="A45" s="328"/>
      <c r="B45" s="337"/>
      <c r="C45" s="337"/>
      <c r="D45" s="293"/>
      <c r="E45" s="285"/>
      <c r="F45" s="285"/>
      <c r="G45" s="216" t="s">
        <v>39</v>
      </c>
      <c r="H45" s="68">
        <v>29</v>
      </c>
      <c r="I45" s="320"/>
      <c r="J45" s="315"/>
    </row>
    <row r="46" spans="1:10" ht="15.75" thickBot="1" x14ac:dyDescent="0.3">
      <c r="A46" s="328"/>
      <c r="B46" s="337"/>
      <c r="C46" s="337"/>
      <c r="D46" s="293"/>
      <c r="E46" s="370"/>
      <c r="F46" s="370"/>
      <c r="G46" s="221" t="s">
        <v>41</v>
      </c>
      <c r="H46" s="69" t="e">
        <f>NA()</f>
        <v>#N/A</v>
      </c>
      <c r="I46" s="320"/>
      <c r="J46" s="315"/>
    </row>
    <row r="47" spans="1:10" x14ac:dyDescent="0.25">
      <c r="A47" s="328"/>
      <c r="B47" s="337"/>
      <c r="C47" s="337"/>
      <c r="D47" s="293"/>
      <c r="E47" s="295">
        <f>F42+1</f>
        <v>43191</v>
      </c>
      <c r="F47" s="295">
        <v>43220</v>
      </c>
      <c r="G47" s="51" t="s">
        <v>154</v>
      </c>
      <c r="H47" s="67">
        <v>0</v>
      </c>
      <c r="I47" s="320"/>
      <c r="J47" s="315"/>
    </row>
    <row r="48" spans="1:10" x14ac:dyDescent="0.25">
      <c r="A48" s="328"/>
      <c r="B48" s="337"/>
      <c r="C48" s="337"/>
      <c r="D48" s="293"/>
      <c r="E48" s="285"/>
      <c r="F48" s="285"/>
      <c r="G48" s="7" t="s">
        <v>153</v>
      </c>
      <c r="H48" s="68" t="e">
        <f>NA()</f>
        <v>#N/A</v>
      </c>
      <c r="I48" s="320"/>
      <c r="J48" s="315"/>
    </row>
    <row r="49" spans="1:10" x14ac:dyDescent="0.25">
      <c r="A49" s="328"/>
      <c r="B49" s="337"/>
      <c r="C49" s="337"/>
      <c r="D49" s="293"/>
      <c r="E49" s="285"/>
      <c r="F49" s="285"/>
      <c r="G49" s="216" t="s">
        <v>40</v>
      </c>
      <c r="H49" s="68">
        <f>H39</f>
        <v>21</v>
      </c>
      <c r="I49" s="320"/>
      <c r="J49" s="315"/>
    </row>
    <row r="50" spans="1:10" x14ac:dyDescent="0.25">
      <c r="A50" s="328"/>
      <c r="B50" s="337"/>
      <c r="C50" s="337"/>
      <c r="D50" s="293"/>
      <c r="E50" s="285"/>
      <c r="F50" s="285"/>
      <c r="G50" s="216" t="s">
        <v>39</v>
      </c>
      <c r="H50" s="68">
        <f>H40</f>
        <v>25</v>
      </c>
      <c r="I50" s="320"/>
      <c r="J50" s="315"/>
    </row>
    <row r="51" spans="1:10" ht="15.75" thickBot="1" x14ac:dyDescent="0.3">
      <c r="A51" s="328"/>
      <c r="B51" s="337"/>
      <c r="C51" s="337"/>
      <c r="D51" s="308"/>
      <c r="E51" s="332"/>
      <c r="F51" s="332"/>
      <c r="G51" s="217" t="s">
        <v>41</v>
      </c>
      <c r="H51" s="69" t="e">
        <f>NA()</f>
        <v>#N/A</v>
      </c>
      <c r="I51" s="320"/>
      <c r="J51" s="315"/>
    </row>
    <row r="52" spans="1:10" ht="15.75" thickBot="1" x14ac:dyDescent="0.3">
      <c r="A52" s="165" t="s">
        <v>309</v>
      </c>
      <c r="B52" s="166" t="e">
        <f>NA()</f>
        <v>#N/A</v>
      </c>
      <c r="C52" s="166"/>
      <c r="D52" s="166"/>
      <c r="E52" s="167"/>
      <c r="F52" s="167"/>
      <c r="G52" s="168"/>
      <c r="H52" s="168"/>
      <c r="I52" s="169"/>
      <c r="J52" s="170"/>
    </row>
  </sheetData>
  <autoFilter ref="A1:I1"/>
  <mergeCells count="32">
    <mergeCell ref="F37:F41"/>
    <mergeCell ref="I37:I51"/>
    <mergeCell ref="J37:J51"/>
    <mergeCell ref="E42:E46"/>
    <mergeCell ref="F42:F46"/>
    <mergeCell ref="E47:E51"/>
    <mergeCell ref="F47:F51"/>
    <mergeCell ref="A37:A51"/>
    <mergeCell ref="B37:B51"/>
    <mergeCell ref="C37:C51"/>
    <mergeCell ref="D37:D51"/>
    <mergeCell ref="E37:E41"/>
    <mergeCell ref="F2:F6"/>
    <mergeCell ref="I2:I36"/>
    <mergeCell ref="J2:J36"/>
    <mergeCell ref="E7:E11"/>
    <mergeCell ref="F7:F11"/>
    <mergeCell ref="E12:E16"/>
    <mergeCell ref="F12:F16"/>
    <mergeCell ref="E17:E21"/>
    <mergeCell ref="F17:F21"/>
    <mergeCell ref="E22:E26"/>
    <mergeCell ref="F22:F26"/>
    <mergeCell ref="E27:E31"/>
    <mergeCell ref="F27:F31"/>
    <mergeCell ref="E32:E36"/>
    <mergeCell ref="F32:F36"/>
    <mergeCell ref="A2:A36"/>
    <mergeCell ref="B2:B36"/>
    <mergeCell ref="C2:C36"/>
    <mergeCell ref="D2:D36"/>
    <mergeCell ref="E2:E6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J48"/>
  <sheetViews>
    <sheetView zoomScale="85" zoomScaleNormal="85" workbookViewId="0">
      <pane xSplit="1" ySplit="1" topLeftCell="B7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x14ac:dyDescent="0.25">
      <c r="A2" s="474" t="s">
        <v>179</v>
      </c>
      <c r="B2" s="336" t="s">
        <v>37</v>
      </c>
      <c r="C2" s="336" t="s">
        <v>157</v>
      </c>
      <c r="D2" s="291" t="s">
        <v>38</v>
      </c>
      <c r="E2" s="298">
        <v>43040</v>
      </c>
      <c r="F2" s="298">
        <v>43090</v>
      </c>
      <c r="G2" s="11" t="s">
        <v>154</v>
      </c>
      <c r="H2" s="67">
        <f>H4/2</f>
        <v>10</v>
      </c>
      <c r="I2" s="299"/>
      <c r="J2" s="347"/>
    </row>
    <row r="3" spans="1:10" x14ac:dyDescent="0.25">
      <c r="A3" s="475"/>
      <c r="B3" s="337"/>
      <c r="C3" s="337"/>
      <c r="D3" s="458"/>
      <c r="E3" s="285"/>
      <c r="F3" s="285"/>
      <c r="G3" s="7" t="s">
        <v>153</v>
      </c>
      <c r="H3" s="68" t="e">
        <f>NA()</f>
        <v>#N/A</v>
      </c>
      <c r="I3" s="300"/>
      <c r="J3" s="348"/>
    </row>
    <row r="4" spans="1:10" x14ac:dyDescent="0.25">
      <c r="A4" s="475"/>
      <c r="B4" s="337"/>
      <c r="C4" s="337"/>
      <c r="D4" s="293"/>
      <c r="E4" s="285"/>
      <c r="F4" s="285"/>
      <c r="G4" s="102" t="s">
        <v>40</v>
      </c>
      <c r="H4" s="68">
        <v>20</v>
      </c>
      <c r="I4" s="300"/>
      <c r="J4" s="348"/>
    </row>
    <row r="5" spans="1:10" x14ac:dyDescent="0.25">
      <c r="A5" s="475"/>
      <c r="B5" s="337"/>
      <c r="C5" s="337"/>
      <c r="D5" s="293"/>
      <c r="E5" s="285"/>
      <c r="F5" s="285"/>
      <c r="G5" s="102" t="s">
        <v>39</v>
      </c>
      <c r="H5" s="68">
        <v>25</v>
      </c>
      <c r="I5" s="300"/>
      <c r="J5" s="348"/>
    </row>
    <row r="6" spans="1:10" ht="15.75" thickBot="1" x14ac:dyDescent="0.3">
      <c r="A6" s="475"/>
      <c r="B6" s="337"/>
      <c r="C6" s="337"/>
      <c r="D6" s="293"/>
      <c r="E6" s="370"/>
      <c r="F6" s="370"/>
      <c r="G6" s="106" t="s">
        <v>41</v>
      </c>
      <c r="H6" s="69" t="e">
        <f>NA()</f>
        <v>#N/A</v>
      </c>
      <c r="I6" s="300"/>
      <c r="J6" s="348"/>
    </row>
    <row r="7" spans="1:10" x14ac:dyDescent="0.25">
      <c r="A7" s="475"/>
      <c r="B7" s="337"/>
      <c r="C7" s="337"/>
      <c r="D7" s="293"/>
      <c r="E7" s="295">
        <f>F2+1</f>
        <v>43091</v>
      </c>
      <c r="F7" s="295">
        <v>43190</v>
      </c>
      <c r="G7" s="51" t="s">
        <v>154</v>
      </c>
      <c r="H7" s="67">
        <f>H9/2</f>
        <v>11.5</v>
      </c>
      <c r="I7" s="300"/>
      <c r="J7" s="348"/>
    </row>
    <row r="8" spans="1:10" x14ac:dyDescent="0.25">
      <c r="A8" s="475"/>
      <c r="B8" s="337"/>
      <c r="C8" s="337"/>
      <c r="D8" s="293"/>
      <c r="E8" s="285"/>
      <c r="F8" s="285"/>
      <c r="G8" s="7" t="s">
        <v>153</v>
      </c>
      <c r="H8" s="68" t="e">
        <f>NA()</f>
        <v>#N/A</v>
      </c>
      <c r="I8" s="300"/>
      <c r="J8" s="348"/>
    </row>
    <row r="9" spans="1:10" x14ac:dyDescent="0.25">
      <c r="A9" s="475"/>
      <c r="B9" s="337"/>
      <c r="C9" s="337"/>
      <c r="D9" s="293"/>
      <c r="E9" s="285"/>
      <c r="F9" s="285"/>
      <c r="G9" s="102" t="s">
        <v>40</v>
      </c>
      <c r="H9" s="68">
        <v>23</v>
      </c>
      <c r="I9" s="300"/>
      <c r="J9" s="348"/>
    </row>
    <row r="10" spans="1:10" x14ac:dyDescent="0.25">
      <c r="A10" s="475"/>
      <c r="B10" s="337"/>
      <c r="C10" s="337"/>
      <c r="D10" s="293"/>
      <c r="E10" s="285"/>
      <c r="F10" s="285"/>
      <c r="G10" s="102" t="s">
        <v>39</v>
      </c>
      <c r="H10" s="68">
        <v>28</v>
      </c>
      <c r="I10" s="300"/>
      <c r="J10" s="348"/>
    </row>
    <row r="11" spans="1:10" ht="15.75" thickBot="1" x14ac:dyDescent="0.3">
      <c r="A11" s="475"/>
      <c r="B11" s="337"/>
      <c r="C11" s="337"/>
      <c r="D11" s="293"/>
      <c r="E11" s="370"/>
      <c r="F11" s="370"/>
      <c r="G11" s="106" t="s">
        <v>41</v>
      </c>
      <c r="H11" s="69" t="e">
        <f>NA()</f>
        <v>#N/A</v>
      </c>
      <c r="I11" s="300"/>
      <c r="J11" s="348"/>
    </row>
    <row r="12" spans="1:10" x14ac:dyDescent="0.25">
      <c r="A12" s="475"/>
      <c r="B12" s="337"/>
      <c r="C12" s="337"/>
      <c r="D12" s="293"/>
      <c r="E12" s="295">
        <f>F7+1</f>
        <v>43191</v>
      </c>
      <c r="F12" s="295">
        <v>43220</v>
      </c>
      <c r="G12" s="51" t="s">
        <v>154</v>
      </c>
      <c r="H12" s="67">
        <f>H14/2</f>
        <v>10</v>
      </c>
      <c r="I12" s="300"/>
      <c r="J12" s="348"/>
    </row>
    <row r="13" spans="1:10" x14ac:dyDescent="0.25">
      <c r="A13" s="475"/>
      <c r="B13" s="337"/>
      <c r="C13" s="337"/>
      <c r="D13" s="293"/>
      <c r="E13" s="285"/>
      <c r="F13" s="285"/>
      <c r="G13" s="7" t="s">
        <v>153</v>
      </c>
      <c r="H13" s="68" t="e">
        <f>NA()</f>
        <v>#N/A</v>
      </c>
      <c r="I13" s="300"/>
      <c r="J13" s="348"/>
    </row>
    <row r="14" spans="1:10" x14ac:dyDescent="0.25">
      <c r="A14" s="475"/>
      <c r="B14" s="337"/>
      <c r="C14" s="337"/>
      <c r="D14" s="293"/>
      <c r="E14" s="285"/>
      <c r="F14" s="285"/>
      <c r="G14" s="102" t="s">
        <v>40</v>
      </c>
      <c r="H14" s="68">
        <f>H4</f>
        <v>20</v>
      </c>
      <c r="I14" s="300"/>
      <c r="J14" s="348"/>
    </row>
    <row r="15" spans="1:10" x14ac:dyDescent="0.25">
      <c r="A15" s="475"/>
      <c r="B15" s="337"/>
      <c r="C15" s="337"/>
      <c r="D15" s="293"/>
      <c r="E15" s="285"/>
      <c r="F15" s="285"/>
      <c r="G15" s="102" t="s">
        <v>39</v>
      </c>
      <c r="H15" s="68">
        <f>H5</f>
        <v>25</v>
      </c>
      <c r="I15" s="300"/>
      <c r="J15" s="348"/>
    </row>
    <row r="16" spans="1:10" ht="15.75" thickBot="1" x14ac:dyDescent="0.3">
      <c r="A16" s="475"/>
      <c r="B16" s="337"/>
      <c r="C16" s="337"/>
      <c r="D16" s="308"/>
      <c r="E16" s="332"/>
      <c r="F16" s="332"/>
      <c r="G16" s="105" t="s">
        <v>41</v>
      </c>
      <c r="H16" s="69" t="e">
        <f>NA()</f>
        <v>#N/A</v>
      </c>
      <c r="I16" s="300"/>
      <c r="J16" s="348"/>
    </row>
    <row r="17" spans="1:10" ht="15.75" thickBot="1" x14ac:dyDescent="0.3">
      <c r="A17" s="165" t="s">
        <v>147</v>
      </c>
      <c r="B17" s="166" t="e">
        <f>NA()</f>
        <v>#N/A</v>
      </c>
      <c r="C17" s="166"/>
      <c r="D17" s="166"/>
      <c r="E17" s="167"/>
      <c r="F17" s="167"/>
      <c r="G17" s="168"/>
      <c r="H17" s="168"/>
      <c r="I17" s="169"/>
      <c r="J17" s="170"/>
    </row>
    <row r="18" spans="1:10" ht="15.75" thickBot="1" x14ac:dyDescent="0.3">
      <c r="A18" s="165" t="s">
        <v>224</v>
      </c>
      <c r="B18" s="166" t="e">
        <f>NA()</f>
        <v>#N/A</v>
      </c>
      <c r="C18" s="166"/>
      <c r="D18" s="166"/>
      <c r="E18" s="167"/>
      <c r="F18" s="167"/>
      <c r="G18" s="168"/>
      <c r="H18" s="168"/>
      <c r="I18" s="169"/>
      <c r="J18" s="261"/>
    </row>
    <row r="19" spans="1:10" x14ac:dyDescent="0.25">
      <c r="A19" s="482" t="s">
        <v>102</v>
      </c>
      <c r="B19" s="388" t="s">
        <v>37</v>
      </c>
      <c r="C19" s="388" t="s">
        <v>157</v>
      </c>
      <c r="D19" s="291" t="s">
        <v>38</v>
      </c>
      <c r="E19" s="298">
        <v>43040</v>
      </c>
      <c r="F19" s="298">
        <v>43090</v>
      </c>
      <c r="G19" s="11" t="s">
        <v>154</v>
      </c>
      <c r="H19" s="67">
        <f>H21/2</f>
        <v>13</v>
      </c>
      <c r="I19" s="299"/>
      <c r="J19" s="483"/>
    </row>
    <row r="20" spans="1:10" x14ac:dyDescent="0.25">
      <c r="A20" s="475"/>
      <c r="B20" s="337"/>
      <c r="C20" s="337"/>
      <c r="D20" s="458"/>
      <c r="E20" s="285"/>
      <c r="F20" s="285"/>
      <c r="G20" s="7" t="s">
        <v>153</v>
      </c>
      <c r="H20" s="68" t="e">
        <f>NA()</f>
        <v>#N/A</v>
      </c>
      <c r="I20" s="300"/>
      <c r="J20" s="484"/>
    </row>
    <row r="21" spans="1:10" x14ac:dyDescent="0.25">
      <c r="A21" s="475"/>
      <c r="B21" s="337"/>
      <c r="C21" s="337"/>
      <c r="D21" s="293"/>
      <c r="E21" s="285"/>
      <c r="F21" s="285"/>
      <c r="G21" s="216" t="s">
        <v>40</v>
      </c>
      <c r="H21" s="68">
        <v>26</v>
      </c>
      <c r="I21" s="300"/>
      <c r="J21" s="484"/>
    </row>
    <row r="22" spans="1:10" x14ac:dyDescent="0.25">
      <c r="A22" s="475"/>
      <c r="B22" s="337"/>
      <c r="C22" s="337"/>
      <c r="D22" s="293"/>
      <c r="E22" s="285"/>
      <c r="F22" s="285"/>
      <c r="G22" s="216" t="s">
        <v>39</v>
      </c>
      <c r="H22" s="68">
        <v>31</v>
      </c>
      <c r="I22" s="300"/>
      <c r="J22" s="484"/>
    </row>
    <row r="23" spans="1:10" ht="15.75" thickBot="1" x14ac:dyDescent="0.3">
      <c r="A23" s="475"/>
      <c r="B23" s="337"/>
      <c r="C23" s="337"/>
      <c r="D23" s="293"/>
      <c r="E23" s="370"/>
      <c r="F23" s="370"/>
      <c r="G23" s="221" t="s">
        <v>41</v>
      </c>
      <c r="H23" s="69" t="e">
        <f>NA()</f>
        <v>#N/A</v>
      </c>
      <c r="I23" s="300"/>
      <c r="J23" s="484"/>
    </row>
    <row r="24" spans="1:10" x14ac:dyDescent="0.25">
      <c r="A24" s="475"/>
      <c r="B24" s="337"/>
      <c r="C24" s="337"/>
      <c r="D24" s="293"/>
      <c r="E24" s="295">
        <f>F19+1</f>
        <v>43091</v>
      </c>
      <c r="F24" s="295">
        <v>43190</v>
      </c>
      <c r="G24" s="51" t="s">
        <v>154</v>
      </c>
      <c r="H24" s="67">
        <f>H26/2</f>
        <v>15</v>
      </c>
      <c r="I24" s="300"/>
      <c r="J24" s="484"/>
    </row>
    <row r="25" spans="1:10" x14ac:dyDescent="0.25">
      <c r="A25" s="475"/>
      <c r="B25" s="337"/>
      <c r="C25" s="337"/>
      <c r="D25" s="293"/>
      <c r="E25" s="285"/>
      <c r="F25" s="285"/>
      <c r="G25" s="7" t="s">
        <v>153</v>
      </c>
      <c r="H25" s="68" t="e">
        <f>NA()</f>
        <v>#N/A</v>
      </c>
      <c r="I25" s="300"/>
      <c r="J25" s="484"/>
    </row>
    <row r="26" spans="1:10" x14ac:dyDescent="0.25">
      <c r="A26" s="475"/>
      <c r="B26" s="337"/>
      <c r="C26" s="337"/>
      <c r="D26" s="293"/>
      <c r="E26" s="285"/>
      <c r="F26" s="285"/>
      <c r="G26" s="216" t="s">
        <v>40</v>
      </c>
      <c r="H26" s="68">
        <v>30</v>
      </c>
      <c r="I26" s="300"/>
      <c r="J26" s="484"/>
    </row>
    <row r="27" spans="1:10" x14ac:dyDescent="0.25">
      <c r="A27" s="475"/>
      <c r="B27" s="337"/>
      <c r="C27" s="337"/>
      <c r="D27" s="293"/>
      <c r="E27" s="285"/>
      <c r="F27" s="285"/>
      <c r="G27" s="216" t="s">
        <v>39</v>
      </c>
      <c r="H27" s="68">
        <v>34</v>
      </c>
      <c r="I27" s="300"/>
      <c r="J27" s="484"/>
    </row>
    <row r="28" spans="1:10" ht="15.75" thickBot="1" x14ac:dyDescent="0.3">
      <c r="A28" s="475"/>
      <c r="B28" s="337"/>
      <c r="C28" s="337"/>
      <c r="D28" s="293"/>
      <c r="E28" s="370"/>
      <c r="F28" s="370"/>
      <c r="G28" s="221" t="s">
        <v>41</v>
      </c>
      <c r="H28" s="69" t="e">
        <f>NA()</f>
        <v>#N/A</v>
      </c>
      <c r="I28" s="300"/>
      <c r="J28" s="484"/>
    </row>
    <row r="29" spans="1:10" x14ac:dyDescent="0.25">
      <c r="A29" s="475"/>
      <c r="B29" s="337"/>
      <c r="C29" s="337"/>
      <c r="D29" s="293"/>
      <c r="E29" s="295">
        <f>F24+1</f>
        <v>43191</v>
      </c>
      <c r="F29" s="295">
        <v>43220</v>
      </c>
      <c r="G29" s="51" t="s">
        <v>154</v>
      </c>
      <c r="H29" s="67">
        <f>H31/2</f>
        <v>13</v>
      </c>
      <c r="I29" s="300"/>
      <c r="J29" s="484"/>
    </row>
    <row r="30" spans="1:10" x14ac:dyDescent="0.25">
      <c r="A30" s="475"/>
      <c r="B30" s="337"/>
      <c r="C30" s="337"/>
      <c r="D30" s="293"/>
      <c r="E30" s="285"/>
      <c r="F30" s="285"/>
      <c r="G30" s="7" t="s">
        <v>153</v>
      </c>
      <c r="H30" s="68" t="e">
        <f>NA()</f>
        <v>#N/A</v>
      </c>
      <c r="I30" s="300"/>
      <c r="J30" s="484"/>
    </row>
    <row r="31" spans="1:10" x14ac:dyDescent="0.25">
      <c r="A31" s="475"/>
      <c r="B31" s="337"/>
      <c r="C31" s="337"/>
      <c r="D31" s="293"/>
      <c r="E31" s="285"/>
      <c r="F31" s="285"/>
      <c r="G31" s="216" t="s">
        <v>40</v>
      </c>
      <c r="H31" s="68">
        <f>H21</f>
        <v>26</v>
      </c>
      <c r="I31" s="300"/>
      <c r="J31" s="484"/>
    </row>
    <row r="32" spans="1:10" x14ac:dyDescent="0.25">
      <c r="A32" s="475"/>
      <c r="B32" s="337"/>
      <c r="C32" s="337"/>
      <c r="D32" s="293"/>
      <c r="E32" s="285"/>
      <c r="F32" s="285"/>
      <c r="G32" s="216" t="s">
        <v>39</v>
      </c>
      <c r="H32" s="68">
        <f>H22</f>
        <v>31</v>
      </c>
      <c r="I32" s="300"/>
      <c r="J32" s="484"/>
    </row>
    <row r="33" spans="1:10" ht="15.75" thickBot="1" x14ac:dyDescent="0.3">
      <c r="A33" s="475"/>
      <c r="B33" s="337"/>
      <c r="C33" s="337"/>
      <c r="D33" s="308"/>
      <c r="E33" s="332"/>
      <c r="F33" s="332"/>
      <c r="G33" s="217" t="s">
        <v>41</v>
      </c>
      <c r="H33" s="69" t="e">
        <f>NA()</f>
        <v>#N/A</v>
      </c>
      <c r="I33" s="300"/>
      <c r="J33" s="484"/>
    </row>
    <row r="34" spans="1:10" x14ac:dyDescent="0.25">
      <c r="A34" s="475"/>
      <c r="B34" s="337"/>
      <c r="C34" s="337"/>
      <c r="D34" s="291" t="s">
        <v>175</v>
      </c>
      <c r="E34" s="298">
        <v>43040</v>
      </c>
      <c r="F34" s="298">
        <v>43090</v>
      </c>
      <c r="G34" s="11" t="s">
        <v>154</v>
      </c>
      <c r="H34" s="67">
        <f>H36/2</f>
        <v>16</v>
      </c>
      <c r="I34" s="299"/>
      <c r="J34" s="484"/>
    </row>
    <row r="35" spans="1:10" x14ac:dyDescent="0.25">
      <c r="A35" s="475"/>
      <c r="B35" s="337"/>
      <c r="C35" s="337"/>
      <c r="D35" s="458"/>
      <c r="E35" s="285"/>
      <c r="F35" s="285"/>
      <c r="G35" s="7" t="s">
        <v>153</v>
      </c>
      <c r="H35" s="68" t="e">
        <f>NA()</f>
        <v>#N/A</v>
      </c>
      <c r="I35" s="300"/>
      <c r="J35" s="484"/>
    </row>
    <row r="36" spans="1:10" x14ac:dyDescent="0.25">
      <c r="A36" s="475"/>
      <c r="B36" s="337"/>
      <c r="C36" s="337"/>
      <c r="D36" s="293"/>
      <c r="E36" s="285"/>
      <c r="F36" s="285"/>
      <c r="G36" s="216" t="s">
        <v>40</v>
      </c>
      <c r="H36" s="68">
        <v>32</v>
      </c>
      <c r="I36" s="300"/>
      <c r="J36" s="484"/>
    </row>
    <row r="37" spans="1:10" x14ac:dyDescent="0.25">
      <c r="A37" s="475"/>
      <c r="B37" s="337"/>
      <c r="C37" s="337"/>
      <c r="D37" s="293"/>
      <c r="E37" s="285"/>
      <c r="F37" s="285"/>
      <c r="G37" s="216" t="s">
        <v>39</v>
      </c>
      <c r="H37" s="68">
        <v>38</v>
      </c>
      <c r="I37" s="300"/>
      <c r="J37" s="484"/>
    </row>
    <row r="38" spans="1:10" ht="15.75" thickBot="1" x14ac:dyDescent="0.3">
      <c r="A38" s="475"/>
      <c r="B38" s="337"/>
      <c r="C38" s="337"/>
      <c r="D38" s="293"/>
      <c r="E38" s="370"/>
      <c r="F38" s="370"/>
      <c r="G38" s="221" t="s">
        <v>41</v>
      </c>
      <c r="H38" s="69" t="e">
        <f>NA()</f>
        <v>#N/A</v>
      </c>
      <c r="I38" s="300"/>
      <c r="J38" s="484"/>
    </row>
    <row r="39" spans="1:10" x14ac:dyDescent="0.25">
      <c r="A39" s="475"/>
      <c r="B39" s="337"/>
      <c r="C39" s="337"/>
      <c r="D39" s="293"/>
      <c r="E39" s="295">
        <f>F34+1</f>
        <v>43091</v>
      </c>
      <c r="F39" s="295">
        <v>43190</v>
      </c>
      <c r="G39" s="51" t="s">
        <v>154</v>
      </c>
      <c r="H39" s="67">
        <f>H41/2</f>
        <v>18.5</v>
      </c>
      <c r="I39" s="300"/>
      <c r="J39" s="484"/>
    </row>
    <row r="40" spans="1:10" x14ac:dyDescent="0.25">
      <c r="A40" s="475"/>
      <c r="B40" s="337"/>
      <c r="C40" s="337"/>
      <c r="D40" s="293"/>
      <c r="E40" s="285"/>
      <c r="F40" s="285"/>
      <c r="G40" s="7" t="s">
        <v>153</v>
      </c>
      <c r="H40" s="68" t="e">
        <f>NA()</f>
        <v>#N/A</v>
      </c>
      <c r="I40" s="300"/>
      <c r="J40" s="484"/>
    </row>
    <row r="41" spans="1:10" x14ac:dyDescent="0.25">
      <c r="A41" s="475"/>
      <c r="B41" s="337"/>
      <c r="C41" s="337"/>
      <c r="D41" s="293"/>
      <c r="E41" s="285"/>
      <c r="F41" s="285"/>
      <c r="G41" s="216" t="s">
        <v>40</v>
      </c>
      <c r="H41" s="68">
        <v>37</v>
      </c>
      <c r="I41" s="300"/>
      <c r="J41" s="484"/>
    </row>
    <row r="42" spans="1:10" x14ac:dyDescent="0.25">
      <c r="A42" s="475"/>
      <c r="B42" s="337"/>
      <c r="C42" s="337"/>
      <c r="D42" s="293"/>
      <c r="E42" s="285"/>
      <c r="F42" s="285"/>
      <c r="G42" s="216" t="s">
        <v>39</v>
      </c>
      <c r="H42" s="68">
        <v>44</v>
      </c>
      <c r="I42" s="300"/>
      <c r="J42" s="484"/>
    </row>
    <row r="43" spans="1:10" ht="15.75" thickBot="1" x14ac:dyDescent="0.3">
      <c r="A43" s="475"/>
      <c r="B43" s="337"/>
      <c r="C43" s="337"/>
      <c r="D43" s="293"/>
      <c r="E43" s="370"/>
      <c r="F43" s="370"/>
      <c r="G43" s="221" t="s">
        <v>41</v>
      </c>
      <c r="H43" s="69" t="e">
        <f>NA()</f>
        <v>#N/A</v>
      </c>
      <c r="I43" s="300"/>
      <c r="J43" s="484"/>
    </row>
    <row r="44" spans="1:10" x14ac:dyDescent="0.25">
      <c r="A44" s="475"/>
      <c r="B44" s="337"/>
      <c r="C44" s="337"/>
      <c r="D44" s="293"/>
      <c r="E44" s="295">
        <f>F39+1</f>
        <v>43191</v>
      </c>
      <c r="F44" s="295">
        <v>43220</v>
      </c>
      <c r="G44" s="51" t="s">
        <v>154</v>
      </c>
      <c r="H44" s="67">
        <f>H46/2</f>
        <v>16</v>
      </c>
      <c r="I44" s="300"/>
      <c r="J44" s="484"/>
    </row>
    <row r="45" spans="1:10" x14ac:dyDescent="0.25">
      <c r="A45" s="475"/>
      <c r="B45" s="337"/>
      <c r="C45" s="337"/>
      <c r="D45" s="293"/>
      <c r="E45" s="285"/>
      <c r="F45" s="285"/>
      <c r="G45" s="7" t="s">
        <v>153</v>
      </c>
      <c r="H45" s="68" t="e">
        <f>NA()</f>
        <v>#N/A</v>
      </c>
      <c r="I45" s="300"/>
      <c r="J45" s="484"/>
    </row>
    <row r="46" spans="1:10" x14ac:dyDescent="0.25">
      <c r="A46" s="475"/>
      <c r="B46" s="337"/>
      <c r="C46" s="337"/>
      <c r="D46" s="293"/>
      <c r="E46" s="285"/>
      <c r="F46" s="285"/>
      <c r="G46" s="216" t="s">
        <v>40</v>
      </c>
      <c r="H46" s="68">
        <f>H36</f>
        <v>32</v>
      </c>
      <c r="I46" s="300"/>
      <c r="J46" s="484"/>
    </row>
    <row r="47" spans="1:10" x14ac:dyDescent="0.25">
      <c r="A47" s="475"/>
      <c r="B47" s="337"/>
      <c r="C47" s="337"/>
      <c r="D47" s="293"/>
      <c r="E47" s="285"/>
      <c r="F47" s="285"/>
      <c r="G47" s="216" t="s">
        <v>39</v>
      </c>
      <c r="H47" s="68">
        <f>H37</f>
        <v>38</v>
      </c>
      <c r="I47" s="300"/>
      <c r="J47" s="484"/>
    </row>
    <row r="48" spans="1:10" ht="15.75" thickBot="1" x14ac:dyDescent="0.3">
      <c r="A48" s="475"/>
      <c r="B48" s="337"/>
      <c r="C48" s="337"/>
      <c r="D48" s="308"/>
      <c r="E48" s="332"/>
      <c r="F48" s="332"/>
      <c r="G48" s="217" t="s">
        <v>41</v>
      </c>
      <c r="H48" s="69" t="e">
        <f>NA()</f>
        <v>#N/A</v>
      </c>
      <c r="I48" s="300"/>
      <c r="J48" s="484"/>
    </row>
  </sheetData>
  <autoFilter ref="A1:J1"/>
  <mergeCells count="32">
    <mergeCell ref="J19:J48"/>
    <mergeCell ref="D34:D48"/>
    <mergeCell ref="E34:E38"/>
    <mergeCell ref="C19:C48"/>
    <mergeCell ref="B19:B48"/>
    <mergeCell ref="F34:F38"/>
    <mergeCell ref="I34:I48"/>
    <mergeCell ref="E39:E43"/>
    <mergeCell ref="F39:F43"/>
    <mergeCell ref="E44:E48"/>
    <mergeCell ref="F44:F48"/>
    <mergeCell ref="A2:A16"/>
    <mergeCell ref="B2:B16"/>
    <mergeCell ref="A19:A48"/>
    <mergeCell ref="F19:F23"/>
    <mergeCell ref="I19:I33"/>
    <mergeCell ref="E24:E28"/>
    <mergeCell ref="F24:F28"/>
    <mergeCell ref="E29:E33"/>
    <mergeCell ref="F29:F33"/>
    <mergeCell ref="D19:D33"/>
    <mergeCell ref="E19:E23"/>
    <mergeCell ref="C2:C16"/>
    <mergeCell ref="D2:D16"/>
    <mergeCell ref="E2:E6"/>
    <mergeCell ref="I2:I16"/>
    <mergeCell ref="J2:J16"/>
    <mergeCell ref="E7:E11"/>
    <mergeCell ref="F7:F11"/>
    <mergeCell ref="E12:E16"/>
    <mergeCell ref="F12:F16"/>
    <mergeCell ref="F2:F6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K3"/>
  <sheetViews>
    <sheetView workbookViewId="0">
      <pane xSplit="1" ySplit="1" topLeftCell="B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9" width="25.7109375" style="99" customWidth="1"/>
    <col min="10" max="10" width="25.7109375" style="9" customWidth="1"/>
  </cols>
  <sheetData>
    <row r="1" spans="1:11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98" t="s">
        <v>155</v>
      </c>
      <c r="J1" s="3" t="s">
        <v>156</v>
      </c>
    </row>
    <row r="2" spans="1:11" ht="15.75" thickBot="1" x14ac:dyDescent="0.3">
      <c r="A2" s="165" t="s">
        <v>103</v>
      </c>
      <c r="B2" s="166" t="e">
        <f>NA()</f>
        <v>#N/A</v>
      </c>
      <c r="C2" s="166"/>
      <c r="D2" s="166"/>
      <c r="E2" s="167"/>
      <c r="F2" s="167"/>
      <c r="G2" s="168"/>
      <c r="H2" s="159"/>
      <c r="I2" s="159"/>
      <c r="J2" s="169"/>
      <c r="K2" s="170"/>
    </row>
    <row r="3" spans="1:11" ht="15.75" thickBot="1" x14ac:dyDescent="0.3">
      <c r="A3" s="165" t="s">
        <v>104</v>
      </c>
      <c r="B3" s="166" t="e">
        <f>NA()</f>
        <v>#N/A</v>
      </c>
      <c r="C3" s="166"/>
      <c r="D3" s="166"/>
      <c r="E3" s="167"/>
      <c r="F3" s="167"/>
      <c r="G3" s="168"/>
      <c r="H3" s="159"/>
      <c r="I3" s="159"/>
      <c r="J3" s="169"/>
      <c r="K3" s="170"/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J242"/>
  <sheetViews>
    <sheetView zoomScaleNormal="100" workbookViewId="0">
      <pane xSplit="1" ySplit="1" topLeftCell="B4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x14ac:dyDescent="0.25">
      <c r="A2" s="333" t="s">
        <v>105</v>
      </c>
      <c r="B2" s="336" t="s">
        <v>37</v>
      </c>
      <c r="C2" s="336" t="s">
        <v>157</v>
      </c>
      <c r="D2" s="304" t="s">
        <v>38</v>
      </c>
      <c r="E2" s="298">
        <v>43040</v>
      </c>
      <c r="F2" s="298">
        <v>43090</v>
      </c>
      <c r="G2" s="11" t="s">
        <v>154</v>
      </c>
      <c r="H2" s="67">
        <f>H4/2</f>
        <v>16.5</v>
      </c>
      <c r="I2" s="299"/>
      <c r="J2" s="347"/>
    </row>
    <row r="3" spans="1:10" x14ac:dyDescent="0.25">
      <c r="A3" s="334"/>
      <c r="B3" s="337"/>
      <c r="C3" s="337"/>
      <c r="D3" s="305"/>
      <c r="E3" s="285"/>
      <c r="F3" s="285"/>
      <c r="G3" s="7" t="s">
        <v>153</v>
      </c>
      <c r="H3" s="68" t="e">
        <f>NA()</f>
        <v>#N/A</v>
      </c>
      <c r="I3" s="300"/>
      <c r="J3" s="348"/>
    </row>
    <row r="4" spans="1:10" x14ac:dyDescent="0.25">
      <c r="A4" s="334"/>
      <c r="B4" s="337"/>
      <c r="C4" s="337"/>
      <c r="D4" s="305"/>
      <c r="E4" s="285"/>
      <c r="F4" s="285"/>
      <c r="G4" s="119" t="s">
        <v>40</v>
      </c>
      <c r="H4" s="68">
        <v>33</v>
      </c>
      <c r="I4" s="300"/>
      <c r="J4" s="348"/>
    </row>
    <row r="5" spans="1:10" x14ac:dyDescent="0.25">
      <c r="A5" s="334"/>
      <c r="B5" s="337"/>
      <c r="C5" s="337"/>
      <c r="D5" s="305"/>
      <c r="E5" s="285"/>
      <c r="F5" s="285"/>
      <c r="G5" s="119" t="s">
        <v>39</v>
      </c>
      <c r="H5" s="68">
        <f>H4+10</f>
        <v>43</v>
      </c>
      <c r="I5" s="300"/>
      <c r="J5" s="348"/>
    </row>
    <row r="6" spans="1:10" ht="15.75" thickBot="1" x14ac:dyDescent="0.3">
      <c r="A6" s="334"/>
      <c r="B6" s="337"/>
      <c r="C6" s="337"/>
      <c r="D6" s="305"/>
      <c r="E6" s="439"/>
      <c r="F6" s="439"/>
      <c r="G6" s="121" t="s">
        <v>41</v>
      </c>
      <c r="H6" s="69">
        <f>H4*0.95</f>
        <v>31.349999999999998</v>
      </c>
      <c r="I6" s="300"/>
      <c r="J6" s="348"/>
    </row>
    <row r="7" spans="1:10" x14ac:dyDescent="0.25">
      <c r="A7" s="334"/>
      <c r="B7" s="337"/>
      <c r="C7" s="337"/>
      <c r="D7" s="305"/>
      <c r="E7" s="451">
        <f>F2+1</f>
        <v>43091</v>
      </c>
      <c r="F7" s="451">
        <v>43092</v>
      </c>
      <c r="G7" s="51" t="s">
        <v>154</v>
      </c>
      <c r="H7" s="67">
        <f t="shared" ref="H7" si="0">H9/2</f>
        <v>21.5</v>
      </c>
      <c r="I7" s="300"/>
      <c r="J7" s="348"/>
    </row>
    <row r="8" spans="1:10" x14ac:dyDescent="0.25">
      <c r="A8" s="334"/>
      <c r="B8" s="337"/>
      <c r="C8" s="337"/>
      <c r="D8" s="305"/>
      <c r="E8" s="285"/>
      <c r="F8" s="285"/>
      <c r="G8" s="7" t="s">
        <v>153</v>
      </c>
      <c r="H8" s="68" t="e">
        <f>NA()</f>
        <v>#N/A</v>
      </c>
      <c r="I8" s="300"/>
      <c r="J8" s="348"/>
    </row>
    <row r="9" spans="1:10" x14ac:dyDescent="0.25">
      <c r="A9" s="334"/>
      <c r="B9" s="337"/>
      <c r="C9" s="337"/>
      <c r="D9" s="305"/>
      <c r="E9" s="285"/>
      <c r="F9" s="285"/>
      <c r="G9" s="119" t="s">
        <v>40</v>
      </c>
      <c r="H9" s="68">
        <v>43</v>
      </c>
      <c r="I9" s="300"/>
      <c r="J9" s="348"/>
    </row>
    <row r="10" spans="1:10" x14ac:dyDescent="0.25">
      <c r="A10" s="334"/>
      <c r="B10" s="337"/>
      <c r="C10" s="337"/>
      <c r="D10" s="305"/>
      <c r="E10" s="285"/>
      <c r="F10" s="285"/>
      <c r="G10" s="119" t="s">
        <v>39</v>
      </c>
      <c r="H10" s="68">
        <f>H9+10</f>
        <v>53</v>
      </c>
      <c r="I10" s="300"/>
      <c r="J10" s="348"/>
    </row>
    <row r="11" spans="1:10" ht="15.75" thickBot="1" x14ac:dyDescent="0.3">
      <c r="A11" s="334"/>
      <c r="B11" s="337"/>
      <c r="C11" s="337"/>
      <c r="D11" s="305"/>
      <c r="E11" s="439"/>
      <c r="F11" s="439"/>
      <c r="G11" s="121" t="s">
        <v>41</v>
      </c>
      <c r="H11" s="69">
        <f>H9*0.95</f>
        <v>40.85</v>
      </c>
      <c r="I11" s="300"/>
      <c r="J11" s="348"/>
    </row>
    <row r="12" spans="1:10" x14ac:dyDescent="0.25">
      <c r="A12" s="334"/>
      <c r="B12" s="337"/>
      <c r="C12" s="337"/>
      <c r="D12" s="305"/>
      <c r="E12" s="451">
        <f>F7+1</f>
        <v>43093</v>
      </c>
      <c r="F12" s="451">
        <v>43093</v>
      </c>
      <c r="G12" s="51" t="s">
        <v>154</v>
      </c>
      <c r="H12" s="67">
        <f t="shared" ref="H12" si="1">H14/2</f>
        <v>27</v>
      </c>
      <c r="I12" s="300"/>
      <c r="J12" s="348"/>
    </row>
    <row r="13" spans="1:10" x14ac:dyDescent="0.25">
      <c r="A13" s="334"/>
      <c r="B13" s="337"/>
      <c r="C13" s="337"/>
      <c r="D13" s="305"/>
      <c r="E13" s="285"/>
      <c r="F13" s="285"/>
      <c r="G13" s="7" t="s">
        <v>153</v>
      </c>
      <c r="H13" s="68" t="e">
        <f>NA()</f>
        <v>#N/A</v>
      </c>
      <c r="I13" s="300"/>
      <c r="J13" s="348"/>
    </row>
    <row r="14" spans="1:10" x14ac:dyDescent="0.25">
      <c r="A14" s="334"/>
      <c r="B14" s="337"/>
      <c r="C14" s="337"/>
      <c r="D14" s="305"/>
      <c r="E14" s="285"/>
      <c r="F14" s="285"/>
      <c r="G14" s="119" t="s">
        <v>40</v>
      </c>
      <c r="H14" s="68">
        <f>H9+11</f>
        <v>54</v>
      </c>
      <c r="I14" s="300"/>
      <c r="J14" s="348"/>
    </row>
    <row r="15" spans="1:10" x14ac:dyDescent="0.25">
      <c r="A15" s="334"/>
      <c r="B15" s="337"/>
      <c r="C15" s="337"/>
      <c r="D15" s="305"/>
      <c r="E15" s="285"/>
      <c r="F15" s="285"/>
      <c r="G15" s="119" t="s">
        <v>39</v>
      </c>
      <c r="H15" s="68">
        <f>H10+11</f>
        <v>64</v>
      </c>
      <c r="I15" s="300"/>
      <c r="J15" s="348"/>
    </row>
    <row r="16" spans="1:10" ht="15.75" thickBot="1" x14ac:dyDescent="0.3">
      <c r="A16" s="334"/>
      <c r="B16" s="337"/>
      <c r="C16" s="337"/>
      <c r="D16" s="305"/>
      <c r="E16" s="439"/>
      <c r="F16" s="439"/>
      <c r="G16" s="121" t="s">
        <v>41</v>
      </c>
      <c r="H16" s="69">
        <f>H14*0.95</f>
        <v>51.3</v>
      </c>
      <c r="I16" s="300"/>
      <c r="J16" s="348"/>
    </row>
    <row r="17" spans="1:10" x14ac:dyDescent="0.25">
      <c r="A17" s="334"/>
      <c r="B17" s="337"/>
      <c r="C17" s="337"/>
      <c r="D17" s="305"/>
      <c r="E17" s="451">
        <f>F12+1</f>
        <v>43094</v>
      </c>
      <c r="F17" s="451">
        <v>43099</v>
      </c>
      <c r="G17" s="51" t="s">
        <v>154</v>
      </c>
      <c r="H17" s="67">
        <f t="shared" ref="H17" si="2">H19/2</f>
        <v>21.5</v>
      </c>
      <c r="I17" s="300"/>
      <c r="J17" s="348"/>
    </row>
    <row r="18" spans="1:10" x14ac:dyDescent="0.25">
      <c r="A18" s="334"/>
      <c r="B18" s="337"/>
      <c r="C18" s="337"/>
      <c r="D18" s="305"/>
      <c r="E18" s="285"/>
      <c r="F18" s="285"/>
      <c r="G18" s="7" t="s">
        <v>153</v>
      </c>
      <c r="H18" s="68" t="e">
        <f>NA()</f>
        <v>#N/A</v>
      </c>
      <c r="I18" s="300"/>
      <c r="J18" s="348"/>
    </row>
    <row r="19" spans="1:10" x14ac:dyDescent="0.25">
      <c r="A19" s="334"/>
      <c r="B19" s="337"/>
      <c r="C19" s="337"/>
      <c r="D19" s="305"/>
      <c r="E19" s="285"/>
      <c r="F19" s="285"/>
      <c r="G19" s="119" t="s">
        <v>40</v>
      </c>
      <c r="H19" s="68">
        <f>H9</f>
        <v>43</v>
      </c>
      <c r="I19" s="300"/>
      <c r="J19" s="348"/>
    </row>
    <row r="20" spans="1:10" x14ac:dyDescent="0.25">
      <c r="A20" s="334"/>
      <c r="B20" s="337"/>
      <c r="C20" s="337"/>
      <c r="D20" s="305"/>
      <c r="E20" s="285"/>
      <c r="F20" s="285"/>
      <c r="G20" s="119" t="s">
        <v>39</v>
      </c>
      <c r="H20" s="68">
        <f>H10</f>
        <v>53</v>
      </c>
      <c r="I20" s="300"/>
      <c r="J20" s="348"/>
    </row>
    <row r="21" spans="1:10" ht="15.75" thickBot="1" x14ac:dyDescent="0.3">
      <c r="A21" s="334"/>
      <c r="B21" s="337"/>
      <c r="C21" s="337"/>
      <c r="D21" s="305"/>
      <c r="E21" s="439"/>
      <c r="F21" s="439"/>
      <c r="G21" s="121" t="s">
        <v>41</v>
      </c>
      <c r="H21" s="69">
        <f>H19*0.95</f>
        <v>40.85</v>
      </c>
      <c r="I21" s="300"/>
      <c r="J21" s="348"/>
    </row>
    <row r="22" spans="1:10" x14ac:dyDescent="0.25">
      <c r="A22" s="334"/>
      <c r="B22" s="337"/>
      <c r="C22" s="337"/>
      <c r="D22" s="305"/>
      <c r="E22" s="451">
        <f>F17+1</f>
        <v>43100</v>
      </c>
      <c r="F22" s="451">
        <v>43100</v>
      </c>
      <c r="G22" s="51" t="s">
        <v>154</v>
      </c>
      <c r="H22" s="67">
        <f t="shared" ref="H22" si="3">H24/2</f>
        <v>27</v>
      </c>
      <c r="I22" s="300"/>
      <c r="J22" s="348"/>
    </row>
    <row r="23" spans="1:10" x14ac:dyDescent="0.25">
      <c r="A23" s="334"/>
      <c r="B23" s="337"/>
      <c r="C23" s="337"/>
      <c r="D23" s="305"/>
      <c r="E23" s="285"/>
      <c r="F23" s="285"/>
      <c r="G23" s="7" t="s">
        <v>153</v>
      </c>
      <c r="H23" s="68" t="e">
        <f>NA()</f>
        <v>#N/A</v>
      </c>
      <c r="I23" s="300"/>
      <c r="J23" s="348"/>
    </row>
    <row r="24" spans="1:10" x14ac:dyDescent="0.25">
      <c r="A24" s="334"/>
      <c r="B24" s="337"/>
      <c r="C24" s="337"/>
      <c r="D24" s="305"/>
      <c r="E24" s="285"/>
      <c r="F24" s="285"/>
      <c r="G24" s="119" t="s">
        <v>40</v>
      </c>
      <c r="H24" s="68">
        <f>H14</f>
        <v>54</v>
      </c>
      <c r="I24" s="300"/>
      <c r="J24" s="348"/>
    </row>
    <row r="25" spans="1:10" x14ac:dyDescent="0.25">
      <c r="A25" s="334"/>
      <c r="B25" s="337"/>
      <c r="C25" s="337"/>
      <c r="D25" s="305"/>
      <c r="E25" s="285"/>
      <c r="F25" s="285"/>
      <c r="G25" s="119" t="s">
        <v>39</v>
      </c>
      <c r="H25" s="68">
        <f>H15</f>
        <v>64</v>
      </c>
      <c r="I25" s="300"/>
      <c r="J25" s="348"/>
    </row>
    <row r="26" spans="1:10" ht="15.75" thickBot="1" x14ac:dyDescent="0.3">
      <c r="A26" s="334"/>
      <c r="B26" s="337"/>
      <c r="C26" s="337"/>
      <c r="D26" s="305"/>
      <c r="E26" s="439"/>
      <c r="F26" s="439"/>
      <c r="G26" s="121" t="s">
        <v>41</v>
      </c>
      <c r="H26" s="69">
        <f>H24*0.95</f>
        <v>51.3</v>
      </c>
      <c r="I26" s="300"/>
      <c r="J26" s="348"/>
    </row>
    <row r="27" spans="1:10" x14ac:dyDescent="0.25">
      <c r="A27" s="334"/>
      <c r="B27" s="337"/>
      <c r="C27" s="337"/>
      <c r="D27" s="305"/>
      <c r="E27" s="451">
        <f>F22+1</f>
        <v>43101</v>
      </c>
      <c r="F27" s="451">
        <v>43102</v>
      </c>
      <c r="G27" s="51" t="s">
        <v>154</v>
      </c>
      <c r="H27" s="67">
        <f t="shared" ref="H27" si="4">H29/2</f>
        <v>21.5</v>
      </c>
      <c r="I27" s="300"/>
      <c r="J27" s="348"/>
    </row>
    <row r="28" spans="1:10" x14ac:dyDescent="0.25">
      <c r="A28" s="334"/>
      <c r="B28" s="337"/>
      <c r="C28" s="337"/>
      <c r="D28" s="305"/>
      <c r="E28" s="285"/>
      <c r="F28" s="285"/>
      <c r="G28" s="7" t="s">
        <v>153</v>
      </c>
      <c r="H28" s="68" t="e">
        <f>NA()</f>
        <v>#N/A</v>
      </c>
      <c r="I28" s="300"/>
      <c r="J28" s="348"/>
    </row>
    <row r="29" spans="1:10" x14ac:dyDescent="0.25">
      <c r="A29" s="334"/>
      <c r="B29" s="337"/>
      <c r="C29" s="337"/>
      <c r="D29" s="305"/>
      <c r="E29" s="285"/>
      <c r="F29" s="285"/>
      <c r="G29" s="119" t="s">
        <v>40</v>
      </c>
      <c r="H29" s="68">
        <f>H19</f>
        <v>43</v>
      </c>
      <c r="I29" s="300"/>
      <c r="J29" s="348"/>
    </row>
    <row r="30" spans="1:10" x14ac:dyDescent="0.25">
      <c r="A30" s="334"/>
      <c r="B30" s="337"/>
      <c r="C30" s="337"/>
      <c r="D30" s="305"/>
      <c r="E30" s="285"/>
      <c r="F30" s="285"/>
      <c r="G30" s="119" t="s">
        <v>39</v>
      </c>
      <c r="H30" s="68">
        <f>H20</f>
        <v>53</v>
      </c>
      <c r="I30" s="300"/>
      <c r="J30" s="348"/>
    </row>
    <row r="31" spans="1:10" ht="15.75" thickBot="1" x14ac:dyDescent="0.3">
      <c r="A31" s="334"/>
      <c r="B31" s="337"/>
      <c r="C31" s="337"/>
      <c r="D31" s="305"/>
      <c r="E31" s="439"/>
      <c r="F31" s="439"/>
      <c r="G31" s="121" t="s">
        <v>41</v>
      </c>
      <c r="H31" s="69">
        <f>H29*0.95</f>
        <v>40.85</v>
      </c>
      <c r="I31" s="300"/>
      <c r="J31" s="348"/>
    </row>
    <row r="32" spans="1:10" x14ac:dyDescent="0.25">
      <c r="A32" s="334"/>
      <c r="B32" s="337"/>
      <c r="C32" s="337"/>
      <c r="D32" s="305"/>
      <c r="E32" s="451">
        <f>F27+1</f>
        <v>43103</v>
      </c>
      <c r="F32" s="451">
        <v>43190</v>
      </c>
      <c r="G32" s="51" t="s">
        <v>154</v>
      </c>
      <c r="H32" s="67">
        <f t="shared" ref="H32" si="5">H34/2</f>
        <v>20</v>
      </c>
      <c r="I32" s="300"/>
      <c r="J32" s="348"/>
    </row>
    <row r="33" spans="1:10" x14ac:dyDescent="0.25">
      <c r="A33" s="334"/>
      <c r="B33" s="337"/>
      <c r="C33" s="337"/>
      <c r="D33" s="305"/>
      <c r="E33" s="285"/>
      <c r="F33" s="285"/>
      <c r="G33" s="7" t="s">
        <v>153</v>
      </c>
      <c r="H33" s="68" t="e">
        <f>NA()</f>
        <v>#N/A</v>
      </c>
      <c r="I33" s="300"/>
      <c r="J33" s="348"/>
    </row>
    <row r="34" spans="1:10" x14ac:dyDescent="0.25">
      <c r="A34" s="334"/>
      <c r="B34" s="337"/>
      <c r="C34" s="337"/>
      <c r="D34" s="305"/>
      <c r="E34" s="285"/>
      <c r="F34" s="285"/>
      <c r="G34" s="119" t="s">
        <v>40</v>
      </c>
      <c r="H34" s="68">
        <v>40</v>
      </c>
      <c r="I34" s="300"/>
      <c r="J34" s="348"/>
    </row>
    <row r="35" spans="1:10" x14ac:dyDescent="0.25">
      <c r="A35" s="334"/>
      <c r="B35" s="337"/>
      <c r="C35" s="337"/>
      <c r="D35" s="305"/>
      <c r="E35" s="285"/>
      <c r="F35" s="285"/>
      <c r="G35" s="119" t="s">
        <v>39</v>
      </c>
      <c r="H35" s="68">
        <f>H34+10</f>
        <v>50</v>
      </c>
      <c r="I35" s="300"/>
      <c r="J35" s="348"/>
    </row>
    <row r="36" spans="1:10" ht="15.75" thickBot="1" x14ac:dyDescent="0.3">
      <c r="A36" s="334"/>
      <c r="B36" s="337"/>
      <c r="C36" s="337"/>
      <c r="D36" s="305"/>
      <c r="E36" s="439"/>
      <c r="F36" s="439"/>
      <c r="G36" s="121" t="s">
        <v>41</v>
      </c>
      <c r="H36" s="69">
        <f>H34*0.95</f>
        <v>38</v>
      </c>
      <c r="I36" s="300"/>
      <c r="J36" s="348"/>
    </row>
    <row r="37" spans="1:10" x14ac:dyDescent="0.25">
      <c r="A37" s="334"/>
      <c r="B37" s="337"/>
      <c r="C37" s="337"/>
      <c r="D37" s="305"/>
      <c r="E37" s="451">
        <f>F32+1</f>
        <v>43191</v>
      </c>
      <c r="F37" s="451">
        <v>43220</v>
      </c>
      <c r="G37" s="51" t="s">
        <v>154</v>
      </c>
      <c r="H37" s="67">
        <f t="shared" ref="H37" si="6">H39/2</f>
        <v>17.5</v>
      </c>
      <c r="I37" s="300"/>
      <c r="J37" s="348"/>
    </row>
    <row r="38" spans="1:10" x14ac:dyDescent="0.25">
      <c r="A38" s="334"/>
      <c r="B38" s="337"/>
      <c r="C38" s="337"/>
      <c r="D38" s="305"/>
      <c r="E38" s="285"/>
      <c r="F38" s="285"/>
      <c r="G38" s="7" t="s">
        <v>153</v>
      </c>
      <c r="H38" s="68" t="e">
        <f>NA()</f>
        <v>#N/A</v>
      </c>
      <c r="I38" s="300"/>
      <c r="J38" s="348"/>
    </row>
    <row r="39" spans="1:10" x14ac:dyDescent="0.25">
      <c r="A39" s="334"/>
      <c r="B39" s="337"/>
      <c r="C39" s="337"/>
      <c r="D39" s="305"/>
      <c r="E39" s="285"/>
      <c r="F39" s="285"/>
      <c r="G39" s="119" t="s">
        <v>40</v>
      </c>
      <c r="H39" s="68">
        <v>35</v>
      </c>
      <c r="I39" s="300"/>
      <c r="J39" s="348"/>
    </row>
    <row r="40" spans="1:10" x14ac:dyDescent="0.25">
      <c r="A40" s="334"/>
      <c r="B40" s="337"/>
      <c r="C40" s="337"/>
      <c r="D40" s="305"/>
      <c r="E40" s="285"/>
      <c r="F40" s="285"/>
      <c r="G40" s="119" t="s">
        <v>39</v>
      </c>
      <c r="H40" s="68">
        <f>H39+10</f>
        <v>45</v>
      </c>
      <c r="I40" s="300"/>
      <c r="J40" s="348"/>
    </row>
    <row r="41" spans="1:10" ht="15.75" thickBot="1" x14ac:dyDescent="0.3">
      <c r="A41" s="394"/>
      <c r="B41" s="395"/>
      <c r="C41" s="395"/>
      <c r="D41" s="466"/>
      <c r="E41" s="297"/>
      <c r="F41" s="297"/>
      <c r="G41" s="120" t="s">
        <v>41</v>
      </c>
      <c r="H41" s="69">
        <f>H39*0.95</f>
        <v>33.25</v>
      </c>
      <c r="I41" s="301"/>
      <c r="J41" s="449"/>
    </row>
    <row r="42" spans="1:10" x14ac:dyDescent="0.25">
      <c r="A42" s="333" t="s">
        <v>170</v>
      </c>
      <c r="B42" s="336" t="s">
        <v>37</v>
      </c>
      <c r="C42" s="336" t="s">
        <v>157</v>
      </c>
      <c r="D42" s="304" t="s">
        <v>38</v>
      </c>
      <c r="E42" s="298">
        <v>43040</v>
      </c>
      <c r="F42" s="298">
        <v>43090</v>
      </c>
      <c r="G42" s="11" t="s">
        <v>154</v>
      </c>
      <c r="H42" s="67" t="e">
        <f>NA()</f>
        <v>#N/A</v>
      </c>
      <c r="I42" s="299"/>
      <c r="J42" s="347"/>
    </row>
    <row r="43" spans="1:10" x14ac:dyDescent="0.25">
      <c r="A43" s="334"/>
      <c r="B43" s="337"/>
      <c r="C43" s="337"/>
      <c r="D43" s="305"/>
      <c r="E43" s="285"/>
      <c r="F43" s="285"/>
      <c r="G43" s="7" t="s">
        <v>153</v>
      </c>
      <c r="H43" s="68" t="e">
        <f>NA()</f>
        <v>#N/A</v>
      </c>
      <c r="I43" s="300"/>
      <c r="J43" s="348"/>
    </row>
    <row r="44" spans="1:10" x14ac:dyDescent="0.25">
      <c r="A44" s="334"/>
      <c r="B44" s="337"/>
      <c r="C44" s="337"/>
      <c r="D44" s="305"/>
      <c r="E44" s="285"/>
      <c r="F44" s="285"/>
      <c r="G44" s="119" t="s">
        <v>40</v>
      </c>
      <c r="H44" s="68">
        <v>30</v>
      </c>
      <c r="I44" s="300"/>
      <c r="J44" s="348"/>
    </row>
    <row r="45" spans="1:10" x14ac:dyDescent="0.25">
      <c r="A45" s="334"/>
      <c r="B45" s="337"/>
      <c r="C45" s="337"/>
      <c r="D45" s="305"/>
      <c r="E45" s="285"/>
      <c r="F45" s="285"/>
      <c r="G45" s="119" t="s">
        <v>39</v>
      </c>
      <c r="H45" s="68">
        <f>H44+10</f>
        <v>40</v>
      </c>
      <c r="I45" s="300"/>
      <c r="J45" s="348"/>
    </row>
    <row r="46" spans="1:10" ht="15.75" thickBot="1" x14ac:dyDescent="0.3">
      <c r="A46" s="334"/>
      <c r="B46" s="337"/>
      <c r="C46" s="337"/>
      <c r="D46" s="305"/>
      <c r="E46" s="439"/>
      <c r="F46" s="439"/>
      <c r="G46" s="121" t="s">
        <v>41</v>
      </c>
      <c r="H46" s="69" t="e">
        <f>NA()</f>
        <v>#N/A</v>
      </c>
      <c r="I46" s="300"/>
      <c r="J46" s="348"/>
    </row>
    <row r="47" spans="1:10" x14ac:dyDescent="0.25">
      <c r="A47" s="334"/>
      <c r="B47" s="337"/>
      <c r="C47" s="337"/>
      <c r="D47" s="305"/>
      <c r="E47" s="451">
        <f>F42+1</f>
        <v>43091</v>
      </c>
      <c r="F47" s="451">
        <v>43092</v>
      </c>
      <c r="G47" s="51" t="s">
        <v>154</v>
      </c>
      <c r="H47" s="67" t="e">
        <f>NA()</f>
        <v>#N/A</v>
      </c>
      <c r="I47" s="300"/>
      <c r="J47" s="348"/>
    </row>
    <row r="48" spans="1:10" x14ac:dyDescent="0.25">
      <c r="A48" s="334"/>
      <c r="B48" s="337"/>
      <c r="C48" s="337"/>
      <c r="D48" s="305"/>
      <c r="E48" s="285"/>
      <c r="F48" s="285"/>
      <c r="G48" s="7" t="s">
        <v>153</v>
      </c>
      <c r="H48" s="68" t="e">
        <f>NA()</f>
        <v>#N/A</v>
      </c>
      <c r="I48" s="300"/>
      <c r="J48" s="348"/>
    </row>
    <row r="49" spans="1:10" x14ac:dyDescent="0.25">
      <c r="A49" s="334"/>
      <c r="B49" s="337"/>
      <c r="C49" s="337"/>
      <c r="D49" s="305"/>
      <c r="E49" s="285"/>
      <c r="F49" s="285"/>
      <c r="G49" s="119" t="s">
        <v>40</v>
      </c>
      <c r="H49" s="68">
        <v>38</v>
      </c>
      <c r="I49" s="300"/>
      <c r="J49" s="348"/>
    </row>
    <row r="50" spans="1:10" x14ac:dyDescent="0.25">
      <c r="A50" s="334"/>
      <c r="B50" s="337"/>
      <c r="C50" s="337"/>
      <c r="D50" s="305"/>
      <c r="E50" s="285"/>
      <c r="F50" s="285"/>
      <c r="G50" s="119" t="s">
        <v>39</v>
      </c>
      <c r="H50" s="68">
        <f>H49+10</f>
        <v>48</v>
      </c>
      <c r="I50" s="300"/>
      <c r="J50" s="348"/>
    </row>
    <row r="51" spans="1:10" ht="15.75" thickBot="1" x14ac:dyDescent="0.3">
      <c r="A51" s="334"/>
      <c r="B51" s="337"/>
      <c r="C51" s="337"/>
      <c r="D51" s="305"/>
      <c r="E51" s="439"/>
      <c r="F51" s="439"/>
      <c r="G51" s="121" t="s">
        <v>41</v>
      </c>
      <c r="H51" s="69" t="e">
        <f>NA()</f>
        <v>#N/A</v>
      </c>
      <c r="I51" s="300"/>
      <c r="J51" s="348"/>
    </row>
    <row r="52" spans="1:10" x14ac:dyDescent="0.25">
      <c r="A52" s="334"/>
      <c r="B52" s="337"/>
      <c r="C52" s="337"/>
      <c r="D52" s="305"/>
      <c r="E52" s="451">
        <f>F47+1</f>
        <v>43093</v>
      </c>
      <c r="F52" s="451">
        <v>43093</v>
      </c>
      <c r="G52" s="51" t="s">
        <v>154</v>
      </c>
      <c r="H52" s="67" t="e">
        <f>NA()</f>
        <v>#N/A</v>
      </c>
      <c r="I52" s="300"/>
      <c r="J52" s="348"/>
    </row>
    <row r="53" spans="1:10" x14ac:dyDescent="0.25">
      <c r="A53" s="334"/>
      <c r="B53" s="337"/>
      <c r="C53" s="337"/>
      <c r="D53" s="305"/>
      <c r="E53" s="285"/>
      <c r="F53" s="285"/>
      <c r="G53" s="7" t="s">
        <v>153</v>
      </c>
      <c r="H53" s="68" t="e">
        <f>NA()</f>
        <v>#N/A</v>
      </c>
      <c r="I53" s="300"/>
      <c r="J53" s="348"/>
    </row>
    <row r="54" spans="1:10" x14ac:dyDescent="0.25">
      <c r="A54" s="334"/>
      <c r="B54" s="337"/>
      <c r="C54" s="337"/>
      <c r="D54" s="305"/>
      <c r="E54" s="285"/>
      <c r="F54" s="285"/>
      <c r="G54" s="119" t="s">
        <v>40</v>
      </c>
      <c r="H54" s="68">
        <f>H49+11</f>
        <v>49</v>
      </c>
      <c r="I54" s="300"/>
      <c r="J54" s="348"/>
    </row>
    <row r="55" spans="1:10" x14ac:dyDescent="0.25">
      <c r="A55" s="334"/>
      <c r="B55" s="337"/>
      <c r="C55" s="337"/>
      <c r="D55" s="305"/>
      <c r="E55" s="285"/>
      <c r="F55" s="285"/>
      <c r="G55" s="119" t="s">
        <v>39</v>
      </c>
      <c r="H55" s="68">
        <f>H50+11</f>
        <v>59</v>
      </c>
      <c r="I55" s="300"/>
      <c r="J55" s="348"/>
    </row>
    <row r="56" spans="1:10" ht="15.75" thickBot="1" x14ac:dyDescent="0.3">
      <c r="A56" s="334"/>
      <c r="B56" s="337"/>
      <c r="C56" s="337"/>
      <c r="D56" s="305"/>
      <c r="E56" s="439"/>
      <c r="F56" s="439"/>
      <c r="G56" s="121" t="s">
        <v>41</v>
      </c>
      <c r="H56" s="69" t="e">
        <f>NA()</f>
        <v>#N/A</v>
      </c>
      <c r="I56" s="300"/>
      <c r="J56" s="348"/>
    </row>
    <row r="57" spans="1:10" x14ac:dyDescent="0.25">
      <c r="A57" s="334"/>
      <c r="B57" s="337"/>
      <c r="C57" s="337"/>
      <c r="D57" s="305"/>
      <c r="E57" s="451">
        <f>F52+1</f>
        <v>43094</v>
      </c>
      <c r="F57" s="451">
        <v>43099</v>
      </c>
      <c r="G57" s="51" t="s">
        <v>154</v>
      </c>
      <c r="H57" s="67" t="e">
        <f>NA()</f>
        <v>#N/A</v>
      </c>
      <c r="I57" s="300"/>
      <c r="J57" s="348"/>
    </row>
    <row r="58" spans="1:10" x14ac:dyDescent="0.25">
      <c r="A58" s="334"/>
      <c r="B58" s="337"/>
      <c r="C58" s="337"/>
      <c r="D58" s="305"/>
      <c r="E58" s="285"/>
      <c r="F58" s="285"/>
      <c r="G58" s="7" t="s">
        <v>153</v>
      </c>
      <c r="H58" s="68" t="e">
        <f>NA()</f>
        <v>#N/A</v>
      </c>
      <c r="I58" s="300"/>
      <c r="J58" s="348"/>
    </row>
    <row r="59" spans="1:10" x14ac:dyDescent="0.25">
      <c r="A59" s="334"/>
      <c r="B59" s="337"/>
      <c r="C59" s="337"/>
      <c r="D59" s="305"/>
      <c r="E59" s="285"/>
      <c r="F59" s="285"/>
      <c r="G59" s="119" t="s">
        <v>40</v>
      </c>
      <c r="H59" s="68">
        <f>H49</f>
        <v>38</v>
      </c>
      <c r="I59" s="300"/>
      <c r="J59" s="348"/>
    </row>
    <row r="60" spans="1:10" x14ac:dyDescent="0.25">
      <c r="A60" s="334"/>
      <c r="B60" s="337"/>
      <c r="C60" s="337"/>
      <c r="D60" s="305"/>
      <c r="E60" s="285"/>
      <c r="F60" s="285"/>
      <c r="G60" s="119" t="s">
        <v>39</v>
      </c>
      <c r="H60" s="68">
        <f>H50</f>
        <v>48</v>
      </c>
      <c r="I60" s="300"/>
      <c r="J60" s="348"/>
    </row>
    <row r="61" spans="1:10" ht="15.75" thickBot="1" x14ac:dyDescent="0.3">
      <c r="A61" s="334"/>
      <c r="B61" s="337"/>
      <c r="C61" s="337"/>
      <c r="D61" s="305"/>
      <c r="E61" s="439"/>
      <c r="F61" s="439"/>
      <c r="G61" s="121" t="s">
        <v>41</v>
      </c>
      <c r="H61" s="69" t="e">
        <f>NA()</f>
        <v>#N/A</v>
      </c>
      <c r="I61" s="300"/>
      <c r="J61" s="348"/>
    </row>
    <row r="62" spans="1:10" x14ac:dyDescent="0.25">
      <c r="A62" s="334"/>
      <c r="B62" s="337"/>
      <c r="C62" s="337"/>
      <c r="D62" s="305"/>
      <c r="E62" s="451">
        <f>F57+1</f>
        <v>43100</v>
      </c>
      <c r="F62" s="451">
        <v>43100</v>
      </c>
      <c r="G62" s="51" t="s">
        <v>154</v>
      </c>
      <c r="H62" s="67" t="e">
        <f>NA()</f>
        <v>#N/A</v>
      </c>
      <c r="I62" s="300"/>
      <c r="J62" s="348"/>
    </row>
    <row r="63" spans="1:10" x14ac:dyDescent="0.25">
      <c r="A63" s="334"/>
      <c r="B63" s="337"/>
      <c r="C63" s="337"/>
      <c r="D63" s="305"/>
      <c r="E63" s="285"/>
      <c r="F63" s="285"/>
      <c r="G63" s="7" t="s">
        <v>153</v>
      </c>
      <c r="H63" s="68" t="e">
        <f>NA()</f>
        <v>#N/A</v>
      </c>
      <c r="I63" s="300"/>
      <c r="J63" s="348"/>
    </row>
    <row r="64" spans="1:10" x14ac:dyDescent="0.25">
      <c r="A64" s="334"/>
      <c r="B64" s="337"/>
      <c r="C64" s="337"/>
      <c r="D64" s="305"/>
      <c r="E64" s="285"/>
      <c r="F64" s="285"/>
      <c r="G64" s="119" t="s">
        <v>40</v>
      </c>
      <c r="H64" s="68">
        <f>H54</f>
        <v>49</v>
      </c>
      <c r="I64" s="300"/>
      <c r="J64" s="348"/>
    </row>
    <row r="65" spans="1:10" x14ac:dyDescent="0.25">
      <c r="A65" s="334"/>
      <c r="B65" s="337"/>
      <c r="C65" s="337"/>
      <c r="D65" s="305"/>
      <c r="E65" s="285"/>
      <c r="F65" s="285"/>
      <c r="G65" s="119" t="s">
        <v>39</v>
      </c>
      <c r="H65" s="68">
        <f>H55</f>
        <v>59</v>
      </c>
      <c r="I65" s="300"/>
      <c r="J65" s="348"/>
    </row>
    <row r="66" spans="1:10" ht="15.75" thickBot="1" x14ac:dyDescent="0.3">
      <c r="A66" s="334"/>
      <c r="B66" s="337"/>
      <c r="C66" s="337"/>
      <c r="D66" s="305"/>
      <c r="E66" s="439"/>
      <c r="F66" s="439"/>
      <c r="G66" s="121" t="s">
        <v>41</v>
      </c>
      <c r="H66" s="69" t="e">
        <f>NA()</f>
        <v>#N/A</v>
      </c>
      <c r="I66" s="300"/>
      <c r="J66" s="348"/>
    </row>
    <row r="67" spans="1:10" x14ac:dyDescent="0.25">
      <c r="A67" s="334"/>
      <c r="B67" s="337"/>
      <c r="C67" s="337"/>
      <c r="D67" s="305"/>
      <c r="E67" s="451">
        <f>F62+1</f>
        <v>43101</v>
      </c>
      <c r="F67" s="451">
        <v>43102</v>
      </c>
      <c r="G67" s="51" t="s">
        <v>154</v>
      </c>
      <c r="H67" s="67" t="e">
        <f>NA()</f>
        <v>#N/A</v>
      </c>
      <c r="I67" s="300"/>
      <c r="J67" s="348"/>
    </row>
    <row r="68" spans="1:10" x14ac:dyDescent="0.25">
      <c r="A68" s="334"/>
      <c r="B68" s="337"/>
      <c r="C68" s="337"/>
      <c r="D68" s="305"/>
      <c r="E68" s="285"/>
      <c r="F68" s="285"/>
      <c r="G68" s="7" t="s">
        <v>153</v>
      </c>
      <c r="H68" s="68" t="e">
        <f>NA()</f>
        <v>#N/A</v>
      </c>
      <c r="I68" s="300"/>
      <c r="J68" s="348"/>
    </row>
    <row r="69" spans="1:10" x14ac:dyDescent="0.25">
      <c r="A69" s="334"/>
      <c r="B69" s="337"/>
      <c r="C69" s="337"/>
      <c r="D69" s="305"/>
      <c r="E69" s="285"/>
      <c r="F69" s="285"/>
      <c r="G69" s="119" t="s">
        <v>40</v>
      </c>
      <c r="H69" s="68">
        <f>H59</f>
        <v>38</v>
      </c>
      <c r="I69" s="300"/>
      <c r="J69" s="348"/>
    </row>
    <row r="70" spans="1:10" x14ac:dyDescent="0.25">
      <c r="A70" s="334"/>
      <c r="B70" s="337"/>
      <c r="C70" s="337"/>
      <c r="D70" s="305"/>
      <c r="E70" s="285"/>
      <c r="F70" s="285"/>
      <c r="G70" s="119" t="s">
        <v>39</v>
      </c>
      <c r="H70" s="68">
        <f>H60</f>
        <v>48</v>
      </c>
      <c r="I70" s="300"/>
      <c r="J70" s="348"/>
    </row>
    <row r="71" spans="1:10" ht="15.75" thickBot="1" x14ac:dyDescent="0.3">
      <c r="A71" s="334"/>
      <c r="B71" s="337"/>
      <c r="C71" s="337"/>
      <c r="D71" s="305"/>
      <c r="E71" s="439"/>
      <c r="F71" s="439"/>
      <c r="G71" s="121" t="s">
        <v>41</v>
      </c>
      <c r="H71" s="69" t="e">
        <f>NA()</f>
        <v>#N/A</v>
      </c>
      <c r="I71" s="300"/>
      <c r="J71" s="348"/>
    </row>
    <row r="72" spans="1:10" x14ac:dyDescent="0.25">
      <c r="A72" s="334"/>
      <c r="B72" s="337"/>
      <c r="C72" s="337"/>
      <c r="D72" s="305"/>
      <c r="E72" s="451">
        <f>F67+1</f>
        <v>43103</v>
      </c>
      <c r="F72" s="451">
        <v>43190</v>
      </c>
      <c r="G72" s="51" t="s">
        <v>154</v>
      </c>
      <c r="H72" s="67" t="e">
        <f>NA()</f>
        <v>#N/A</v>
      </c>
      <c r="I72" s="300"/>
      <c r="J72" s="348"/>
    </row>
    <row r="73" spans="1:10" x14ac:dyDescent="0.25">
      <c r="A73" s="334"/>
      <c r="B73" s="337"/>
      <c r="C73" s="337"/>
      <c r="D73" s="305"/>
      <c r="E73" s="285"/>
      <c r="F73" s="285"/>
      <c r="G73" s="7" t="s">
        <v>153</v>
      </c>
      <c r="H73" s="68" t="e">
        <f>NA()</f>
        <v>#N/A</v>
      </c>
      <c r="I73" s="300"/>
      <c r="J73" s="348"/>
    </row>
    <row r="74" spans="1:10" x14ac:dyDescent="0.25">
      <c r="A74" s="334"/>
      <c r="B74" s="337"/>
      <c r="C74" s="337"/>
      <c r="D74" s="305"/>
      <c r="E74" s="285"/>
      <c r="F74" s="285"/>
      <c r="G74" s="119" t="s">
        <v>40</v>
      </c>
      <c r="H74" s="68">
        <v>35</v>
      </c>
      <c r="I74" s="300"/>
      <c r="J74" s="348"/>
    </row>
    <row r="75" spans="1:10" x14ac:dyDescent="0.25">
      <c r="A75" s="334"/>
      <c r="B75" s="337"/>
      <c r="C75" s="337"/>
      <c r="D75" s="305"/>
      <c r="E75" s="285"/>
      <c r="F75" s="285"/>
      <c r="G75" s="119" t="s">
        <v>39</v>
      </c>
      <c r="H75" s="68">
        <f>H74+10</f>
        <v>45</v>
      </c>
      <c r="I75" s="300"/>
      <c r="J75" s="348"/>
    </row>
    <row r="76" spans="1:10" ht="15.75" thickBot="1" x14ac:dyDescent="0.3">
      <c r="A76" s="334"/>
      <c r="B76" s="337"/>
      <c r="C76" s="337"/>
      <c r="D76" s="305"/>
      <c r="E76" s="439"/>
      <c r="F76" s="439"/>
      <c r="G76" s="121" t="s">
        <v>41</v>
      </c>
      <c r="H76" s="69" t="e">
        <f>NA()</f>
        <v>#N/A</v>
      </c>
      <c r="I76" s="300"/>
      <c r="J76" s="348"/>
    </row>
    <row r="77" spans="1:10" x14ac:dyDescent="0.25">
      <c r="A77" s="334"/>
      <c r="B77" s="337"/>
      <c r="C77" s="337"/>
      <c r="D77" s="305"/>
      <c r="E77" s="451">
        <f>F72+1</f>
        <v>43191</v>
      </c>
      <c r="F77" s="451">
        <v>43220</v>
      </c>
      <c r="G77" s="51" t="s">
        <v>154</v>
      </c>
      <c r="H77" s="67" t="e">
        <f>NA()</f>
        <v>#N/A</v>
      </c>
      <c r="I77" s="300"/>
      <c r="J77" s="348"/>
    </row>
    <row r="78" spans="1:10" x14ac:dyDescent="0.25">
      <c r="A78" s="334"/>
      <c r="B78" s="337"/>
      <c r="C78" s="337"/>
      <c r="D78" s="305"/>
      <c r="E78" s="285"/>
      <c r="F78" s="285"/>
      <c r="G78" s="7" t="s">
        <v>153</v>
      </c>
      <c r="H78" s="68" t="e">
        <f>NA()</f>
        <v>#N/A</v>
      </c>
      <c r="I78" s="300"/>
      <c r="J78" s="348"/>
    </row>
    <row r="79" spans="1:10" x14ac:dyDescent="0.25">
      <c r="A79" s="334"/>
      <c r="B79" s="337"/>
      <c r="C79" s="337"/>
      <c r="D79" s="305"/>
      <c r="E79" s="285"/>
      <c r="F79" s="285"/>
      <c r="G79" s="119" t="s">
        <v>40</v>
      </c>
      <c r="H79" s="68">
        <v>30</v>
      </c>
      <c r="I79" s="300"/>
      <c r="J79" s="348"/>
    </row>
    <row r="80" spans="1:10" x14ac:dyDescent="0.25">
      <c r="A80" s="334"/>
      <c r="B80" s="337"/>
      <c r="C80" s="337"/>
      <c r="D80" s="305"/>
      <c r="E80" s="285"/>
      <c r="F80" s="285"/>
      <c r="G80" s="119" t="s">
        <v>39</v>
      </c>
      <c r="H80" s="68">
        <f>H79+10</f>
        <v>40</v>
      </c>
      <c r="I80" s="300"/>
      <c r="J80" s="348"/>
    </row>
    <row r="81" spans="1:10" ht="15.75" thickBot="1" x14ac:dyDescent="0.3">
      <c r="A81" s="394"/>
      <c r="B81" s="395"/>
      <c r="C81" s="395"/>
      <c r="D81" s="466"/>
      <c r="E81" s="297"/>
      <c r="F81" s="297"/>
      <c r="G81" s="120" t="s">
        <v>41</v>
      </c>
      <c r="H81" s="69" t="e">
        <f>NA()</f>
        <v>#N/A</v>
      </c>
      <c r="I81" s="301"/>
      <c r="J81" s="449"/>
    </row>
    <row r="82" spans="1:10" x14ac:dyDescent="0.25">
      <c r="A82" s="333" t="s">
        <v>169</v>
      </c>
      <c r="B82" s="336" t="s">
        <v>37</v>
      </c>
      <c r="C82" s="336" t="s">
        <v>157</v>
      </c>
      <c r="D82" s="304" t="s">
        <v>38</v>
      </c>
      <c r="E82" s="298">
        <v>43040</v>
      </c>
      <c r="F82" s="298">
        <v>43090</v>
      </c>
      <c r="G82" s="11" t="s">
        <v>154</v>
      </c>
      <c r="H82" s="67" t="e">
        <f>NA()</f>
        <v>#N/A</v>
      </c>
      <c r="I82" s="299"/>
      <c r="J82" s="347"/>
    </row>
    <row r="83" spans="1:10" x14ac:dyDescent="0.25">
      <c r="A83" s="334"/>
      <c r="B83" s="337"/>
      <c r="C83" s="337"/>
      <c r="D83" s="305"/>
      <c r="E83" s="285"/>
      <c r="F83" s="285"/>
      <c r="G83" s="7" t="s">
        <v>153</v>
      </c>
      <c r="H83" s="68" t="e">
        <f>NA()</f>
        <v>#N/A</v>
      </c>
      <c r="I83" s="300"/>
      <c r="J83" s="348"/>
    </row>
    <row r="84" spans="1:10" x14ac:dyDescent="0.25">
      <c r="A84" s="334"/>
      <c r="B84" s="337"/>
      <c r="C84" s="337"/>
      <c r="D84" s="305"/>
      <c r="E84" s="285"/>
      <c r="F84" s="285"/>
      <c r="G84" s="119" t="s">
        <v>40</v>
      </c>
      <c r="H84" s="68">
        <v>30</v>
      </c>
      <c r="I84" s="300"/>
      <c r="J84" s="348"/>
    </row>
    <row r="85" spans="1:10" x14ac:dyDescent="0.25">
      <c r="A85" s="334"/>
      <c r="B85" s="337"/>
      <c r="C85" s="337"/>
      <c r="D85" s="305"/>
      <c r="E85" s="285"/>
      <c r="F85" s="285"/>
      <c r="G85" s="119" t="s">
        <v>39</v>
      </c>
      <c r="H85" s="68">
        <f>H84+10</f>
        <v>40</v>
      </c>
      <c r="I85" s="300"/>
      <c r="J85" s="348"/>
    </row>
    <row r="86" spans="1:10" ht="15.75" thickBot="1" x14ac:dyDescent="0.3">
      <c r="A86" s="334"/>
      <c r="B86" s="337"/>
      <c r="C86" s="337"/>
      <c r="D86" s="305"/>
      <c r="E86" s="439"/>
      <c r="F86" s="439"/>
      <c r="G86" s="121" t="s">
        <v>41</v>
      </c>
      <c r="H86" s="69" t="e">
        <f>NA()</f>
        <v>#N/A</v>
      </c>
      <c r="I86" s="300"/>
      <c r="J86" s="348"/>
    </row>
    <row r="87" spans="1:10" x14ac:dyDescent="0.25">
      <c r="A87" s="334"/>
      <c r="B87" s="337"/>
      <c r="C87" s="337"/>
      <c r="D87" s="305"/>
      <c r="E87" s="451">
        <f>F82+1</f>
        <v>43091</v>
      </c>
      <c r="F87" s="451">
        <v>43092</v>
      </c>
      <c r="G87" s="51" t="s">
        <v>154</v>
      </c>
      <c r="H87" s="67" t="e">
        <f>NA()</f>
        <v>#N/A</v>
      </c>
      <c r="I87" s="300"/>
      <c r="J87" s="348"/>
    </row>
    <row r="88" spans="1:10" x14ac:dyDescent="0.25">
      <c r="A88" s="334"/>
      <c r="B88" s="337"/>
      <c r="C88" s="337"/>
      <c r="D88" s="305"/>
      <c r="E88" s="285"/>
      <c r="F88" s="285"/>
      <c r="G88" s="7" t="s">
        <v>153</v>
      </c>
      <c r="H88" s="68" t="e">
        <f>NA()</f>
        <v>#N/A</v>
      </c>
      <c r="I88" s="300"/>
      <c r="J88" s="348"/>
    </row>
    <row r="89" spans="1:10" x14ac:dyDescent="0.25">
      <c r="A89" s="334"/>
      <c r="B89" s="337"/>
      <c r="C89" s="337"/>
      <c r="D89" s="305"/>
      <c r="E89" s="285"/>
      <c r="F89" s="285"/>
      <c r="G89" s="119" t="s">
        <v>40</v>
      </c>
      <c r="H89" s="68">
        <v>38</v>
      </c>
      <c r="I89" s="300"/>
      <c r="J89" s="348"/>
    </row>
    <row r="90" spans="1:10" x14ac:dyDescent="0.25">
      <c r="A90" s="334"/>
      <c r="B90" s="337"/>
      <c r="C90" s="337"/>
      <c r="D90" s="305"/>
      <c r="E90" s="285"/>
      <c r="F90" s="285"/>
      <c r="G90" s="119" t="s">
        <v>39</v>
      </c>
      <c r="H90" s="68">
        <f>H89+10</f>
        <v>48</v>
      </c>
      <c r="I90" s="300"/>
      <c r="J90" s="348"/>
    </row>
    <row r="91" spans="1:10" ht="15.75" thickBot="1" x14ac:dyDescent="0.3">
      <c r="A91" s="334"/>
      <c r="B91" s="337"/>
      <c r="C91" s="337"/>
      <c r="D91" s="305"/>
      <c r="E91" s="439"/>
      <c r="F91" s="439"/>
      <c r="G91" s="121" t="s">
        <v>41</v>
      </c>
      <c r="H91" s="69" t="e">
        <f>NA()</f>
        <v>#N/A</v>
      </c>
      <c r="I91" s="300"/>
      <c r="J91" s="348"/>
    </row>
    <row r="92" spans="1:10" x14ac:dyDescent="0.25">
      <c r="A92" s="334"/>
      <c r="B92" s="337"/>
      <c r="C92" s="337"/>
      <c r="D92" s="305"/>
      <c r="E92" s="451">
        <f>F87+1</f>
        <v>43093</v>
      </c>
      <c r="F92" s="451">
        <v>43093</v>
      </c>
      <c r="G92" s="51" t="s">
        <v>154</v>
      </c>
      <c r="H92" s="67" t="e">
        <f>NA()</f>
        <v>#N/A</v>
      </c>
      <c r="I92" s="300"/>
      <c r="J92" s="348"/>
    </row>
    <row r="93" spans="1:10" x14ac:dyDescent="0.25">
      <c r="A93" s="334"/>
      <c r="B93" s="337"/>
      <c r="C93" s="337"/>
      <c r="D93" s="305"/>
      <c r="E93" s="285"/>
      <c r="F93" s="285"/>
      <c r="G93" s="7" t="s">
        <v>153</v>
      </c>
      <c r="H93" s="68" t="e">
        <f>NA()</f>
        <v>#N/A</v>
      </c>
      <c r="I93" s="300"/>
      <c r="J93" s="348"/>
    </row>
    <row r="94" spans="1:10" x14ac:dyDescent="0.25">
      <c r="A94" s="334"/>
      <c r="B94" s="337"/>
      <c r="C94" s="337"/>
      <c r="D94" s="305"/>
      <c r="E94" s="285"/>
      <c r="F94" s="285"/>
      <c r="G94" s="119" t="s">
        <v>40</v>
      </c>
      <c r="H94" s="68">
        <f>H89+11</f>
        <v>49</v>
      </c>
      <c r="I94" s="300"/>
      <c r="J94" s="348"/>
    </row>
    <row r="95" spans="1:10" x14ac:dyDescent="0.25">
      <c r="A95" s="334"/>
      <c r="B95" s="337"/>
      <c r="C95" s="337"/>
      <c r="D95" s="305"/>
      <c r="E95" s="285"/>
      <c r="F95" s="285"/>
      <c r="G95" s="119" t="s">
        <v>39</v>
      </c>
      <c r="H95" s="68">
        <f>H90+11</f>
        <v>59</v>
      </c>
      <c r="I95" s="300"/>
      <c r="J95" s="348"/>
    </row>
    <row r="96" spans="1:10" ht="15.75" thickBot="1" x14ac:dyDescent="0.3">
      <c r="A96" s="334"/>
      <c r="B96" s="337"/>
      <c r="C96" s="337"/>
      <c r="D96" s="305"/>
      <c r="E96" s="439"/>
      <c r="F96" s="439"/>
      <c r="G96" s="121" t="s">
        <v>41</v>
      </c>
      <c r="H96" s="69" t="e">
        <f>NA()</f>
        <v>#N/A</v>
      </c>
      <c r="I96" s="300"/>
      <c r="J96" s="348"/>
    </row>
    <row r="97" spans="1:10" x14ac:dyDescent="0.25">
      <c r="A97" s="334"/>
      <c r="B97" s="337"/>
      <c r="C97" s="337"/>
      <c r="D97" s="305"/>
      <c r="E97" s="451">
        <f>F92+1</f>
        <v>43094</v>
      </c>
      <c r="F97" s="451">
        <v>43099</v>
      </c>
      <c r="G97" s="51" t="s">
        <v>154</v>
      </c>
      <c r="H97" s="67" t="e">
        <f>NA()</f>
        <v>#N/A</v>
      </c>
      <c r="I97" s="300"/>
      <c r="J97" s="348"/>
    </row>
    <row r="98" spans="1:10" x14ac:dyDescent="0.25">
      <c r="A98" s="334"/>
      <c r="B98" s="337"/>
      <c r="C98" s="337"/>
      <c r="D98" s="305"/>
      <c r="E98" s="285"/>
      <c r="F98" s="285"/>
      <c r="G98" s="7" t="s">
        <v>153</v>
      </c>
      <c r="H98" s="68" t="e">
        <f>NA()</f>
        <v>#N/A</v>
      </c>
      <c r="I98" s="300"/>
      <c r="J98" s="348"/>
    </row>
    <row r="99" spans="1:10" x14ac:dyDescent="0.25">
      <c r="A99" s="334"/>
      <c r="B99" s="337"/>
      <c r="C99" s="337"/>
      <c r="D99" s="305"/>
      <c r="E99" s="285"/>
      <c r="F99" s="285"/>
      <c r="G99" s="119" t="s">
        <v>40</v>
      </c>
      <c r="H99" s="68">
        <f>H89</f>
        <v>38</v>
      </c>
      <c r="I99" s="300"/>
      <c r="J99" s="348"/>
    </row>
    <row r="100" spans="1:10" x14ac:dyDescent="0.25">
      <c r="A100" s="334"/>
      <c r="B100" s="337"/>
      <c r="C100" s="337"/>
      <c r="D100" s="305"/>
      <c r="E100" s="285"/>
      <c r="F100" s="285"/>
      <c r="G100" s="119" t="s">
        <v>39</v>
      </c>
      <c r="H100" s="68">
        <f>H90</f>
        <v>48</v>
      </c>
      <c r="I100" s="300"/>
      <c r="J100" s="348"/>
    </row>
    <row r="101" spans="1:10" ht="15.75" thickBot="1" x14ac:dyDescent="0.3">
      <c r="A101" s="334"/>
      <c r="B101" s="337"/>
      <c r="C101" s="337"/>
      <c r="D101" s="305"/>
      <c r="E101" s="439"/>
      <c r="F101" s="439"/>
      <c r="G101" s="121" t="s">
        <v>41</v>
      </c>
      <c r="H101" s="69" t="e">
        <f>NA()</f>
        <v>#N/A</v>
      </c>
      <c r="I101" s="300"/>
      <c r="J101" s="348"/>
    </row>
    <row r="102" spans="1:10" x14ac:dyDescent="0.25">
      <c r="A102" s="334"/>
      <c r="B102" s="337"/>
      <c r="C102" s="337"/>
      <c r="D102" s="305"/>
      <c r="E102" s="451">
        <f>F97+1</f>
        <v>43100</v>
      </c>
      <c r="F102" s="451">
        <v>43100</v>
      </c>
      <c r="G102" s="51" t="s">
        <v>154</v>
      </c>
      <c r="H102" s="67" t="e">
        <f>NA()</f>
        <v>#N/A</v>
      </c>
      <c r="I102" s="300"/>
      <c r="J102" s="348"/>
    </row>
    <row r="103" spans="1:10" x14ac:dyDescent="0.25">
      <c r="A103" s="334"/>
      <c r="B103" s="337"/>
      <c r="C103" s="337"/>
      <c r="D103" s="305"/>
      <c r="E103" s="285"/>
      <c r="F103" s="285"/>
      <c r="G103" s="7" t="s">
        <v>153</v>
      </c>
      <c r="H103" s="68" t="e">
        <f>NA()</f>
        <v>#N/A</v>
      </c>
      <c r="I103" s="300"/>
      <c r="J103" s="348"/>
    </row>
    <row r="104" spans="1:10" x14ac:dyDescent="0.25">
      <c r="A104" s="334"/>
      <c r="B104" s="337"/>
      <c r="C104" s="337"/>
      <c r="D104" s="305"/>
      <c r="E104" s="285"/>
      <c r="F104" s="285"/>
      <c r="G104" s="119" t="s">
        <v>40</v>
      </c>
      <c r="H104" s="68">
        <f>H94</f>
        <v>49</v>
      </c>
      <c r="I104" s="300"/>
      <c r="J104" s="348"/>
    </row>
    <row r="105" spans="1:10" x14ac:dyDescent="0.25">
      <c r="A105" s="334"/>
      <c r="B105" s="337"/>
      <c r="C105" s="337"/>
      <c r="D105" s="305"/>
      <c r="E105" s="285"/>
      <c r="F105" s="285"/>
      <c r="G105" s="119" t="s">
        <v>39</v>
      </c>
      <c r="H105" s="68">
        <f>H95</f>
        <v>59</v>
      </c>
      <c r="I105" s="300"/>
      <c r="J105" s="348"/>
    </row>
    <row r="106" spans="1:10" ht="15.75" thickBot="1" x14ac:dyDescent="0.3">
      <c r="A106" s="334"/>
      <c r="B106" s="337"/>
      <c r="C106" s="337"/>
      <c r="D106" s="305"/>
      <c r="E106" s="439"/>
      <c r="F106" s="439"/>
      <c r="G106" s="121" t="s">
        <v>41</v>
      </c>
      <c r="H106" s="69" t="e">
        <f>NA()</f>
        <v>#N/A</v>
      </c>
      <c r="I106" s="300"/>
      <c r="J106" s="348"/>
    </row>
    <row r="107" spans="1:10" x14ac:dyDescent="0.25">
      <c r="A107" s="334"/>
      <c r="B107" s="337"/>
      <c r="C107" s="337"/>
      <c r="D107" s="305"/>
      <c r="E107" s="451">
        <f>F102+1</f>
        <v>43101</v>
      </c>
      <c r="F107" s="451">
        <v>43102</v>
      </c>
      <c r="G107" s="51" t="s">
        <v>154</v>
      </c>
      <c r="H107" s="67" t="e">
        <f>NA()</f>
        <v>#N/A</v>
      </c>
      <c r="I107" s="300"/>
      <c r="J107" s="348"/>
    </row>
    <row r="108" spans="1:10" x14ac:dyDescent="0.25">
      <c r="A108" s="334"/>
      <c r="B108" s="337"/>
      <c r="C108" s="337"/>
      <c r="D108" s="305"/>
      <c r="E108" s="285"/>
      <c r="F108" s="285"/>
      <c r="G108" s="7" t="s">
        <v>153</v>
      </c>
      <c r="H108" s="68" t="e">
        <f>NA()</f>
        <v>#N/A</v>
      </c>
      <c r="I108" s="300"/>
      <c r="J108" s="348"/>
    </row>
    <row r="109" spans="1:10" x14ac:dyDescent="0.25">
      <c r="A109" s="334"/>
      <c r="B109" s="337"/>
      <c r="C109" s="337"/>
      <c r="D109" s="305"/>
      <c r="E109" s="285"/>
      <c r="F109" s="285"/>
      <c r="G109" s="119" t="s">
        <v>40</v>
      </c>
      <c r="H109" s="68">
        <f>H99</f>
        <v>38</v>
      </c>
      <c r="I109" s="300"/>
      <c r="J109" s="348"/>
    </row>
    <row r="110" spans="1:10" x14ac:dyDescent="0.25">
      <c r="A110" s="334"/>
      <c r="B110" s="337"/>
      <c r="C110" s="337"/>
      <c r="D110" s="305"/>
      <c r="E110" s="285"/>
      <c r="F110" s="285"/>
      <c r="G110" s="119" t="s">
        <v>39</v>
      </c>
      <c r="H110" s="68">
        <f>H100</f>
        <v>48</v>
      </c>
      <c r="I110" s="300"/>
      <c r="J110" s="348"/>
    </row>
    <row r="111" spans="1:10" ht="15.75" thickBot="1" x14ac:dyDescent="0.3">
      <c r="A111" s="334"/>
      <c r="B111" s="337"/>
      <c r="C111" s="337"/>
      <c r="D111" s="305"/>
      <c r="E111" s="439"/>
      <c r="F111" s="439"/>
      <c r="G111" s="121" t="s">
        <v>41</v>
      </c>
      <c r="H111" s="69" t="e">
        <f>NA()</f>
        <v>#N/A</v>
      </c>
      <c r="I111" s="300"/>
      <c r="J111" s="348"/>
    </row>
    <row r="112" spans="1:10" x14ac:dyDescent="0.25">
      <c r="A112" s="334"/>
      <c r="B112" s="337"/>
      <c r="C112" s="337"/>
      <c r="D112" s="305"/>
      <c r="E112" s="451">
        <f>F107+1</f>
        <v>43103</v>
      </c>
      <c r="F112" s="451">
        <v>43190</v>
      </c>
      <c r="G112" s="51" t="s">
        <v>154</v>
      </c>
      <c r="H112" s="67" t="e">
        <f>NA()</f>
        <v>#N/A</v>
      </c>
      <c r="I112" s="300"/>
      <c r="J112" s="348"/>
    </row>
    <row r="113" spans="1:10" x14ac:dyDescent="0.25">
      <c r="A113" s="334"/>
      <c r="B113" s="337"/>
      <c r="C113" s="337"/>
      <c r="D113" s="305"/>
      <c r="E113" s="285"/>
      <c r="F113" s="285"/>
      <c r="G113" s="7" t="s">
        <v>153</v>
      </c>
      <c r="H113" s="68" t="e">
        <f>NA()</f>
        <v>#N/A</v>
      </c>
      <c r="I113" s="300"/>
      <c r="J113" s="348"/>
    </row>
    <row r="114" spans="1:10" x14ac:dyDescent="0.25">
      <c r="A114" s="334"/>
      <c r="B114" s="337"/>
      <c r="C114" s="337"/>
      <c r="D114" s="305"/>
      <c r="E114" s="285"/>
      <c r="F114" s="285"/>
      <c r="G114" s="119" t="s">
        <v>40</v>
      </c>
      <c r="H114" s="68">
        <v>35</v>
      </c>
      <c r="I114" s="300"/>
      <c r="J114" s="348"/>
    </row>
    <row r="115" spans="1:10" x14ac:dyDescent="0.25">
      <c r="A115" s="334"/>
      <c r="B115" s="337"/>
      <c r="C115" s="337"/>
      <c r="D115" s="305"/>
      <c r="E115" s="285"/>
      <c r="F115" s="285"/>
      <c r="G115" s="119" t="s">
        <v>39</v>
      </c>
      <c r="H115" s="68">
        <f>H114+10</f>
        <v>45</v>
      </c>
      <c r="I115" s="300"/>
      <c r="J115" s="348"/>
    </row>
    <row r="116" spans="1:10" ht="15.75" thickBot="1" x14ac:dyDescent="0.3">
      <c r="A116" s="334"/>
      <c r="B116" s="337"/>
      <c r="C116" s="337"/>
      <c r="D116" s="305"/>
      <c r="E116" s="439"/>
      <c r="F116" s="439"/>
      <c r="G116" s="121" t="s">
        <v>41</v>
      </c>
      <c r="H116" s="69" t="e">
        <f>NA()</f>
        <v>#N/A</v>
      </c>
      <c r="I116" s="300"/>
      <c r="J116" s="348"/>
    </row>
    <row r="117" spans="1:10" x14ac:dyDescent="0.25">
      <c r="A117" s="334"/>
      <c r="B117" s="337"/>
      <c r="C117" s="337"/>
      <c r="D117" s="305"/>
      <c r="E117" s="451">
        <f>F112+1</f>
        <v>43191</v>
      </c>
      <c r="F117" s="451">
        <v>43220</v>
      </c>
      <c r="G117" s="51" t="s">
        <v>154</v>
      </c>
      <c r="H117" s="67" t="e">
        <f>NA()</f>
        <v>#N/A</v>
      </c>
      <c r="I117" s="300"/>
      <c r="J117" s="348"/>
    </row>
    <row r="118" spans="1:10" x14ac:dyDescent="0.25">
      <c r="A118" s="334"/>
      <c r="B118" s="337"/>
      <c r="C118" s="337"/>
      <c r="D118" s="305"/>
      <c r="E118" s="285"/>
      <c r="F118" s="285"/>
      <c r="G118" s="7" t="s">
        <v>153</v>
      </c>
      <c r="H118" s="68" t="e">
        <f>NA()</f>
        <v>#N/A</v>
      </c>
      <c r="I118" s="300"/>
      <c r="J118" s="348"/>
    </row>
    <row r="119" spans="1:10" x14ac:dyDescent="0.25">
      <c r="A119" s="334"/>
      <c r="B119" s="337"/>
      <c r="C119" s="337"/>
      <c r="D119" s="305"/>
      <c r="E119" s="285"/>
      <c r="F119" s="285"/>
      <c r="G119" s="119" t="s">
        <v>40</v>
      </c>
      <c r="H119" s="68">
        <v>30</v>
      </c>
      <c r="I119" s="300"/>
      <c r="J119" s="348"/>
    </row>
    <row r="120" spans="1:10" x14ac:dyDescent="0.25">
      <c r="A120" s="334"/>
      <c r="B120" s="337"/>
      <c r="C120" s="337"/>
      <c r="D120" s="305"/>
      <c r="E120" s="285"/>
      <c r="F120" s="285"/>
      <c r="G120" s="119" t="s">
        <v>39</v>
      </c>
      <c r="H120" s="68">
        <f>H119+10</f>
        <v>40</v>
      </c>
      <c r="I120" s="300"/>
      <c r="J120" s="348"/>
    </row>
    <row r="121" spans="1:10" ht="15.75" thickBot="1" x14ac:dyDescent="0.3">
      <c r="A121" s="394"/>
      <c r="B121" s="395"/>
      <c r="C121" s="395"/>
      <c r="D121" s="466"/>
      <c r="E121" s="297"/>
      <c r="F121" s="297"/>
      <c r="G121" s="120" t="s">
        <v>41</v>
      </c>
      <c r="H121" s="69" t="e">
        <f>NA()</f>
        <v>#N/A</v>
      </c>
      <c r="I121" s="301"/>
      <c r="J121" s="449"/>
    </row>
    <row r="122" spans="1:10" ht="15.75" thickBot="1" x14ac:dyDescent="0.3">
      <c r="A122" s="18" t="s">
        <v>180</v>
      </c>
      <c r="B122" s="15" t="e">
        <f>NA()</f>
        <v>#N/A</v>
      </c>
      <c r="C122" s="15"/>
      <c r="D122" s="15"/>
      <c r="E122" s="15"/>
      <c r="F122" s="15"/>
      <c r="G122" s="15"/>
      <c r="H122" s="78"/>
      <c r="I122" s="54"/>
      <c r="J122" s="44"/>
    </row>
    <row r="123" spans="1:10" x14ac:dyDescent="0.25">
      <c r="A123" s="333" t="s">
        <v>234</v>
      </c>
      <c r="B123" s="336" t="s">
        <v>37</v>
      </c>
      <c r="C123" s="336" t="s">
        <v>157</v>
      </c>
      <c r="D123" s="304" t="s">
        <v>38</v>
      </c>
      <c r="E123" s="298">
        <v>43040</v>
      </c>
      <c r="F123" s="298">
        <v>43090</v>
      </c>
      <c r="G123" s="11" t="s">
        <v>154</v>
      </c>
      <c r="H123" s="67" t="e">
        <f>NA()</f>
        <v>#N/A</v>
      </c>
      <c r="I123" s="299"/>
      <c r="J123" s="347"/>
    </row>
    <row r="124" spans="1:10" x14ac:dyDescent="0.25">
      <c r="A124" s="334"/>
      <c r="B124" s="337"/>
      <c r="C124" s="337"/>
      <c r="D124" s="305"/>
      <c r="E124" s="285"/>
      <c r="F124" s="285"/>
      <c r="G124" s="7" t="s">
        <v>153</v>
      </c>
      <c r="H124" s="68" t="e">
        <f>NA()</f>
        <v>#N/A</v>
      </c>
      <c r="I124" s="300"/>
      <c r="J124" s="348"/>
    </row>
    <row r="125" spans="1:10" x14ac:dyDescent="0.25">
      <c r="A125" s="334"/>
      <c r="B125" s="337"/>
      <c r="C125" s="337"/>
      <c r="D125" s="305"/>
      <c r="E125" s="285"/>
      <c r="F125" s="285"/>
      <c r="G125" s="119" t="s">
        <v>40</v>
      </c>
      <c r="H125" s="68">
        <v>30</v>
      </c>
      <c r="I125" s="300"/>
      <c r="J125" s="348"/>
    </row>
    <row r="126" spans="1:10" x14ac:dyDescent="0.25">
      <c r="A126" s="334"/>
      <c r="B126" s="337"/>
      <c r="C126" s="337"/>
      <c r="D126" s="305"/>
      <c r="E126" s="285"/>
      <c r="F126" s="285"/>
      <c r="G126" s="119" t="s">
        <v>39</v>
      </c>
      <c r="H126" s="68">
        <f>H125+10</f>
        <v>40</v>
      </c>
      <c r="I126" s="300"/>
      <c r="J126" s="348"/>
    </row>
    <row r="127" spans="1:10" ht="15.75" thickBot="1" x14ac:dyDescent="0.3">
      <c r="A127" s="334"/>
      <c r="B127" s="337"/>
      <c r="C127" s="337"/>
      <c r="D127" s="305"/>
      <c r="E127" s="439"/>
      <c r="F127" s="439"/>
      <c r="G127" s="121" t="s">
        <v>41</v>
      </c>
      <c r="H127" s="69" t="e">
        <f>NA()</f>
        <v>#N/A</v>
      </c>
      <c r="I127" s="300"/>
      <c r="J127" s="348"/>
    </row>
    <row r="128" spans="1:10" x14ac:dyDescent="0.25">
      <c r="A128" s="334"/>
      <c r="B128" s="337"/>
      <c r="C128" s="337"/>
      <c r="D128" s="305"/>
      <c r="E128" s="451">
        <f>F123+1</f>
        <v>43091</v>
      </c>
      <c r="F128" s="451">
        <v>43092</v>
      </c>
      <c r="G128" s="51" t="s">
        <v>154</v>
      </c>
      <c r="H128" s="67" t="e">
        <f>NA()</f>
        <v>#N/A</v>
      </c>
      <c r="I128" s="300"/>
      <c r="J128" s="348"/>
    </row>
    <row r="129" spans="1:10" x14ac:dyDescent="0.25">
      <c r="A129" s="334"/>
      <c r="B129" s="337"/>
      <c r="C129" s="337"/>
      <c r="D129" s="305"/>
      <c r="E129" s="285"/>
      <c r="F129" s="285"/>
      <c r="G129" s="7" t="s">
        <v>153</v>
      </c>
      <c r="H129" s="68" t="e">
        <f>NA()</f>
        <v>#N/A</v>
      </c>
      <c r="I129" s="300"/>
      <c r="J129" s="348"/>
    </row>
    <row r="130" spans="1:10" x14ac:dyDescent="0.25">
      <c r="A130" s="334"/>
      <c r="B130" s="337"/>
      <c r="C130" s="337"/>
      <c r="D130" s="305"/>
      <c r="E130" s="285"/>
      <c r="F130" s="285"/>
      <c r="G130" s="119" t="s">
        <v>40</v>
      </c>
      <c r="H130" s="68">
        <v>38</v>
      </c>
      <c r="I130" s="300"/>
      <c r="J130" s="348"/>
    </row>
    <row r="131" spans="1:10" x14ac:dyDescent="0.25">
      <c r="A131" s="334"/>
      <c r="B131" s="337"/>
      <c r="C131" s="337"/>
      <c r="D131" s="305"/>
      <c r="E131" s="285"/>
      <c r="F131" s="285"/>
      <c r="G131" s="119" t="s">
        <v>39</v>
      </c>
      <c r="H131" s="68">
        <f>H130+10</f>
        <v>48</v>
      </c>
      <c r="I131" s="300"/>
      <c r="J131" s="348"/>
    </row>
    <row r="132" spans="1:10" ht="15.75" thickBot="1" x14ac:dyDescent="0.3">
      <c r="A132" s="334"/>
      <c r="B132" s="337"/>
      <c r="C132" s="337"/>
      <c r="D132" s="305"/>
      <c r="E132" s="439"/>
      <c r="F132" s="439"/>
      <c r="G132" s="121" t="s">
        <v>41</v>
      </c>
      <c r="H132" s="69" t="e">
        <f>NA()</f>
        <v>#N/A</v>
      </c>
      <c r="I132" s="300"/>
      <c r="J132" s="348"/>
    </row>
    <row r="133" spans="1:10" x14ac:dyDescent="0.25">
      <c r="A133" s="334"/>
      <c r="B133" s="337"/>
      <c r="C133" s="337"/>
      <c r="D133" s="305"/>
      <c r="E133" s="451">
        <f>F128+1</f>
        <v>43093</v>
      </c>
      <c r="F133" s="451">
        <v>43093</v>
      </c>
      <c r="G133" s="51" t="s">
        <v>154</v>
      </c>
      <c r="H133" s="67" t="e">
        <f>NA()</f>
        <v>#N/A</v>
      </c>
      <c r="I133" s="300"/>
      <c r="J133" s="348"/>
    </row>
    <row r="134" spans="1:10" x14ac:dyDescent="0.25">
      <c r="A134" s="334"/>
      <c r="B134" s="337"/>
      <c r="C134" s="337"/>
      <c r="D134" s="305"/>
      <c r="E134" s="285"/>
      <c r="F134" s="285"/>
      <c r="G134" s="7" t="s">
        <v>153</v>
      </c>
      <c r="H134" s="68" t="e">
        <f>NA()</f>
        <v>#N/A</v>
      </c>
      <c r="I134" s="300"/>
      <c r="J134" s="348"/>
    </row>
    <row r="135" spans="1:10" x14ac:dyDescent="0.25">
      <c r="A135" s="334"/>
      <c r="B135" s="337"/>
      <c r="C135" s="337"/>
      <c r="D135" s="305"/>
      <c r="E135" s="285"/>
      <c r="F135" s="285"/>
      <c r="G135" s="119" t="s">
        <v>40</v>
      </c>
      <c r="H135" s="68">
        <f>H130+11</f>
        <v>49</v>
      </c>
      <c r="I135" s="300"/>
      <c r="J135" s="348"/>
    </row>
    <row r="136" spans="1:10" x14ac:dyDescent="0.25">
      <c r="A136" s="334"/>
      <c r="B136" s="337"/>
      <c r="C136" s="337"/>
      <c r="D136" s="305"/>
      <c r="E136" s="285"/>
      <c r="F136" s="285"/>
      <c r="G136" s="119" t="s">
        <v>39</v>
      </c>
      <c r="H136" s="68">
        <f>H131+11</f>
        <v>59</v>
      </c>
      <c r="I136" s="300"/>
      <c r="J136" s="348"/>
    </row>
    <row r="137" spans="1:10" ht="15.75" thickBot="1" x14ac:dyDescent="0.3">
      <c r="A137" s="334"/>
      <c r="B137" s="337"/>
      <c r="C137" s="337"/>
      <c r="D137" s="305"/>
      <c r="E137" s="439"/>
      <c r="F137" s="439"/>
      <c r="G137" s="121" t="s">
        <v>41</v>
      </c>
      <c r="H137" s="69" t="e">
        <f>NA()</f>
        <v>#N/A</v>
      </c>
      <c r="I137" s="300"/>
      <c r="J137" s="348"/>
    </row>
    <row r="138" spans="1:10" x14ac:dyDescent="0.25">
      <c r="A138" s="334"/>
      <c r="B138" s="337"/>
      <c r="C138" s="337"/>
      <c r="D138" s="305"/>
      <c r="E138" s="451">
        <f>F133+1</f>
        <v>43094</v>
      </c>
      <c r="F138" s="451">
        <v>43099</v>
      </c>
      <c r="G138" s="51" t="s">
        <v>154</v>
      </c>
      <c r="H138" s="67" t="e">
        <f>NA()</f>
        <v>#N/A</v>
      </c>
      <c r="I138" s="300"/>
      <c r="J138" s="348"/>
    </row>
    <row r="139" spans="1:10" x14ac:dyDescent="0.25">
      <c r="A139" s="334"/>
      <c r="B139" s="337"/>
      <c r="C139" s="337"/>
      <c r="D139" s="305"/>
      <c r="E139" s="285"/>
      <c r="F139" s="285"/>
      <c r="G139" s="7" t="s">
        <v>153</v>
      </c>
      <c r="H139" s="68" t="e">
        <f>NA()</f>
        <v>#N/A</v>
      </c>
      <c r="I139" s="300"/>
      <c r="J139" s="348"/>
    </row>
    <row r="140" spans="1:10" x14ac:dyDescent="0.25">
      <c r="A140" s="334"/>
      <c r="B140" s="337"/>
      <c r="C140" s="337"/>
      <c r="D140" s="305"/>
      <c r="E140" s="285"/>
      <c r="F140" s="285"/>
      <c r="G140" s="119" t="s">
        <v>40</v>
      </c>
      <c r="H140" s="68">
        <f>H130</f>
        <v>38</v>
      </c>
      <c r="I140" s="300"/>
      <c r="J140" s="348"/>
    </row>
    <row r="141" spans="1:10" x14ac:dyDescent="0.25">
      <c r="A141" s="334"/>
      <c r="B141" s="337"/>
      <c r="C141" s="337"/>
      <c r="D141" s="305"/>
      <c r="E141" s="285"/>
      <c r="F141" s="285"/>
      <c r="G141" s="119" t="s">
        <v>39</v>
      </c>
      <c r="H141" s="68">
        <f>H131</f>
        <v>48</v>
      </c>
      <c r="I141" s="300"/>
      <c r="J141" s="348"/>
    </row>
    <row r="142" spans="1:10" ht="15.75" thickBot="1" x14ac:dyDescent="0.3">
      <c r="A142" s="334"/>
      <c r="B142" s="337"/>
      <c r="C142" s="337"/>
      <c r="D142" s="305"/>
      <c r="E142" s="439"/>
      <c r="F142" s="439"/>
      <c r="G142" s="121" t="s">
        <v>41</v>
      </c>
      <c r="H142" s="69" t="e">
        <f>NA()</f>
        <v>#N/A</v>
      </c>
      <c r="I142" s="300"/>
      <c r="J142" s="348"/>
    </row>
    <row r="143" spans="1:10" x14ac:dyDescent="0.25">
      <c r="A143" s="334"/>
      <c r="B143" s="337"/>
      <c r="C143" s="337"/>
      <c r="D143" s="305"/>
      <c r="E143" s="451">
        <f>F138+1</f>
        <v>43100</v>
      </c>
      <c r="F143" s="451">
        <v>43100</v>
      </c>
      <c r="G143" s="51" t="s">
        <v>154</v>
      </c>
      <c r="H143" s="67" t="e">
        <f>NA()</f>
        <v>#N/A</v>
      </c>
      <c r="I143" s="300"/>
      <c r="J143" s="348"/>
    </row>
    <row r="144" spans="1:10" x14ac:dyDescent="0.25">
      <c r="A144" s="334"/>
      <c r="B144" s="337"/>
      <c r="C144" s="337"/>
      <c r="D144" s="305"/>
      <c r="E144" s="285"/>
      <c r="F144" s="285"/>
      <c r="G144" s="7" t="s">
        <v>153</v>
      </c>
      <c r="H144" s="68" t="e">
        <f>NA()</f>
        <v>#N/A</v>
      </c>
      <c r="I144" s="300"/>
      <c r="J144" s="348"/>
    </row>
    <row r="145" spans="1:10" x14ac:dyDescent="0.25">
      <c r="A145" s="334"/>
      <c r="B145" s="337"/>
      <c r="C145" s="337"/>
      <c r="D145" s="305"/>
      <c r="E145" s="285"/>
      <c r="F145" s="285"/>
      <c r="G145" s="119" t="s">
        <v>40</v>
      </c>
      <c r="H145" s="68">
        <f>H135</f>
        <v>49</v>
      </c>
      <c r="I145" s="300"/>
      <c r="J145" s="348"/>
    </row>
    <row r="146" spans="1:10" x14ac:dyDescent="0.25">
      <c r="A146" s="334"/>
      <c r="B146" s="337"/>
      <c r="C146" s="337"/>
      <c r="D146" s="305"/>
      <c r="E146" s="285"/>
      <c r="F146" s="285"/>
      <c r="G146" s="119" t="s">
        <v>39</v>
      </c>
      <c r="H146" s="68">
        <f>H136</f>
        <v>59</v>
      </c>
      <c r="I146" s="300"/>
      <c r="J146" s="348"/>
    </row>
    <row r="147" spans="1:10" ht="15.75" thickBot="1" x14ac:dyDescent="0.3">
      <c r="A147" s="334"/>
      <c r="B147" s="337"/>
      <c r="C147" s="337"/>
      <c r="D147" s="305"/>
      <c r="E147" s="439"/>
      <c r="F147" s="439"/>
      <c r="G147" s="121" t="s">
        <v>41</v>
      </c>
      <c r="H147" s="69" t="e">
        <f>NA()</f>
        <v>#N/A</v>
      </c>
      <c r="I147" s="300"/>
      <c r="J147" s="348"/>
    </row>
    <row r="148" spans="1:10" x14ac:dyDescent="0.25">
      <c r="A148" s="334"/>
      <c r="B148" s="337"/>
      <c r="C148" s="337"/>
      <c r="D148" s="305"/>
      <c r="E148" s="451">
        <f>F143+1</f>
        <v>43101</v>
      </c>
      <c r="F148" s="451">
        <v>43102</v>
      </c>
      <c r="G148" s="51" t="s">
        <v>154</v>
      </c>
      <c r="H148" s="67" t="e">
        <f>NA()</f>
        <v>#N/A</v>
      </c>
      <c r="I148" s="300"/>
      <c r="J148" s="348"/>
    </row>
    <row r="149" spans="1:10" x14ac:dyDescent="0.25">
      <c r="A149" s="334"/>
      <c r="B149" s="337"/>
      <c r="C149" s="337"/>
      <c r="D149" s="305"/>
      <c r="E149" s="285"/>
      <c r="F149" s="285"/>
      <c r="G149" s="7" t="s">
        <v>153</v>
      </c>
      <c r="H149" s="68" t="e">
        <f>NA()</f>
        <v>#N/A</v>
      </c>
      <c r="I149" s="300"/>
      <c r="J149" s="348"/>
    </row>
    <row r="150" spans="1:10" x14ac:dyDescent="0.25">
      <c r="A150" s="334"/>
      <c r="B150" s="337"/>
      <c r="C150" s="337"/>
      <c r="D150" s="305"/>
      <c r="E150" s="285"/>
      <c r="F150" s="285"/>
      <c r="G150" s="119" t="s">
        <v>40</v>
      </c>
      <c r="H150" s="68">
        <f>H140</f>
        <v>38</v>
      </c>
      <c r="I150" s="300"/>
      <c r="J150" s="348"/>
    </row>
    <row r="151" spans="1:10" x14ac:dyDescent="0.25">
      <c r="A151" s="334"/>
      <c r="B151" s="337"/>
      <c r="C151" s="337"/>
      <c r="D151" s="305"/>
      <c r="E151" s="285"/>
      <c r="F151" s="285"/>
      <c r="G151" s="119" t="s">
        <v>39</v>
      </c>
      <c r="H151" s="68">
        <f>H141</f>
        <v>48</v>
      </c>
      <c r="I151" s="300"/>
      <c r="J151" s="348"/>
    </row>
    <row r="152" spans="1:10" ht="15.75" thickBot="1" x14ac:dyDescent="0.3">
      <c r="A152" s="334"/>
      <c r="B152" s="337"/>
      <c r="C152" s="337"/>
      <c r="D152" s="305"/>
      <c r="E152" s="439"/>
      <c r="F152" s="439"/>
      <c r="G152" s="121" t="s">
        <v>41</v>
      </c>
      <c r="H152" s="69" t="e">
        <f>NA()</f>
        <v>#N/A</v>
      </c>
      <c r="I152" s="300"/>
      <c r="J152" s="348"/>
    </row>
    <row r="153" spans="1:10" x14ac:dyDescent="0.25">
      <c r="A153" s="334"/>
      <c r="B153" s="337"/>
      <c r="C153" s="337"/>
      <c r="D153" s="305"/>
      <c r="E153" s="451">
        <f>F148+1</f>
        <v>43103</v>
      </c>
      <c r="F153" s="451">
        <v>43190</v>
      </c>
      <c r="G153" s="51" t="s">
        <v>154</v>
      </c>
      <c r="H153" s="67" t="e">
        <f>NA()</f>
        <v>#N/A</v>
      </c>
      <c r="I153" s="300"/>
      <c r="J153" s="348"/>
    </row>
    <row r="154" spans="1:10" x14ac:dyDescent="0.25">
      <c r="A154" s="334"/>
      <c r="B154" s="337"/>
      <c r="C154" s="337"/>
      <c r="D154" s="305"/>
      <c r="E154" s="285"/>
      <c r="F154" s="285"/>
      <c r="G154" s="7" t="s">
        <v>153</v>
      </c>
      <c r="H154" s="68" t="e">
        <f>NA()</f>
        <v>#N/A</v>
      </c>
      <c r="I154" s="300"/>
      <c r="J154" s="348"/>
    </row>
    <row r="155" spans="1:10" x14ac:dyDescent="0.25">
      <c r="A155" s="334"/>
      <c r="B155" s="337"/>
      <c r="C155" s="337"/>
      <c r="D155" s="305"/>
      <c r="E155" s="285"/>
      <c r="F155" s="285"/>
      <c r="G155" s="119" t="s">
        <v>40</v>
      </c>
      <c r="H155" s="68">
        <v>35</v>
      </c>
      <c r="I155" s="300"/>
      <c r="J155" s="348"/>
    </row>
    <row r="156" spans="1:10" x14ac:dyDescent="0.25">
      <c r="A156" s="334"/>
      <c r="B156" s="337"/>
      <c r="C156" s="337"/>
      <c r="D156" s="305"/>
      <c r="E156" s="285"/>
      <c r="F156" s="285"/>
      <c r="G156" s="119" t="s">
        <v>39</v>
      </c>
      <c r="H156" s="68">
        <f>H155+10</f>
        <v>45</v>
      </c>
      <c r="I156" s="300"/>
      <c r="J156" s="348"/>
    </row>
    <row r="157" spans="1:10" ht="15.75" thickBot="1" x14ac:dyDescent="0.3">
      <c r="A157" s="334"/>
      <c r="B157" s="337"/>
      <c r="C157" s="337"/>
      <c r="D157" s="305"/>
      <c r="E157" s="439"/>
      <c r="F157" s="439"/>
      <c r="G157" s="121" t="s">
        <v>41</v>
      </c>
      <c r="H157" s="69" t="e">
        <f>NA()</f>
        <v>#N/A</v>
      </c>
      <c r="I157" s="300"/>
      <c r="J157" s="348"/>
    </row>
    <row r="158" spans="1:10" x14ac:dyDescent="0.25">
      <c r="A158" s="334"/>
      <c r="B158" s="337"/>
      <c r="C158" s="337"/>
      <c r="D158" s="305"/>
      <c r="E158" s="451">
        <f>F153+1</f>
        <v>43191</v>
      </c>
      <c r="F158" s="451">
        <v>43220</v>
      </c>
      <c r="G158" s="51" t="s">
        <v>154</v>
      </c>
      <c r="H158" s="67" t="e">
        <f>NA()</f>
        <v>#N/A</v>
      </c>
      <c r="I158" s="300"/>
      <c r="J158" s="348"/>
    </row>
    <row r="159" spans="1:10" x14ac:dyDescent="0.25">
      <c r="A159" s="334"/>
      <c r="B159" s="337"/>
      <c r="C159" s="337"/>
      <c r="D159" s="305"/>
      <c r="E159" s="285"/>
      <c r="F159" s="285"/>
      <c r="G159" s="7" t="s">
        <v>153</v>
      </c>
      <c r="H159" s="68" t="e">
        <f>NA()</f>
        <v>#N/A</v>
      </c>
      <c r="I159" s="300"/>
      <c r="J159" s="348"/>
    </row>
    <row r="160" spans="1:10" x14ac:dyDescent="0.25">
      <c r="A160" s="334"/>
      <c r="B160" s="337"/>
      <c r="C160" s="337"/>
      <c r="D160" s="305"/>
      <c r="E160" s="285"/>
      <c r="F160" s="285"/>
      <c r="G160" s="119" t="s">
        <v>40</v>
      </c>
      <c r="H160" s="68">
        <v>30</v>
      </c>
      <c r="I160" s="300"/>
      <c r="J160" s="348"/>
    </row>
    <row r="161" spans="1:10" x14ac:dyDescent="0.25">
      <c r="A161" s="334"/>
      <c r="B161" s="337"/>
      <c r="C161" s="337"/>
      <c r="D161" s="305"/>
      <c r="E161" s="285"/>
      <c r="F161" s="285"/>
      <c r="G161" s="119" t="s">
        <v>39</v>
      </c>
      <c r="H161" s="68">
        <f>H160+10</f>
        <v>40</v>
      </c>
      <c r="I161" s="300"/>
      <c r="J161" s="348"/>
    </row>
    <row r="162" spans="1:10" ht="15.75" thickBot="1" x14ac:dyDescent="0.3">
      <c r="A162" s="394"/>
      <c r="B162" s="395"/>
      <c r="C162" s="395"/>
      <c r="D162" s="466"/>
      <c r="E162" s="297"/>
      <c r="F162" s="297"/>
      <c r="G162" s="120" t="s">
        <v>41</v>
      </c>
      <c r="H162" s="69" t="e">
        <f>NA()</f>
        <v>#N/A</v>
      </c>
      <c r="I162" s="301"/>
      <c r="J162" s="449"/>
    </row>
    <row r="163" spans="1:10" x14ac:dyDescent="0.25">
      <c r="A163" s="333" t="s">
        <v>106</v>
      </c>
      <c r="B163" s="336" t="s">
        <v>37</v>
      </c>
      <c r="C163" s="336" t="s">
        <v>157</v>
      </c>
      <c r="D163" s="304" t="s">
        <v>38</v>
      </c>
      <c r="E163" s="298">
        <v>43040</v>
      </c>
      <c r="F163" s="298">
        <v>43090</v>
      </c>
      <c r="G163" s="11" t="s">
        <v>154</v>
      </c>
      <c r="H163" s="67">
        <f>H165/2</f>
        <v>16.5</v>
      </c>
      <c r="I163" s="299"/>
      <c r="J163" s="347"/>
    </row>
    <row r="164" spans="1:10" x14ac:dyDescent="0.25">
      <c r="A164" s="334"/>
      <c r="B164" s="337"/>
      <c r="C164" s="337"/>
      <c r="D164" s="305"/>
      <c r="E164" s="285"/>
      <c r="F164" s="285"/>
      <c r="G164" s="7" t="s">
        <v>153</v>
      </c>
      <c r="H164" s="68" t="e">
        <f>NA()</f>
        <v>#N/A</v>
      </c>
      <c r="I164" s="300"/>
      <c r="J164" s="348"/>
    </row>
    <row r="165" spans="1:10" x14ac:dyDescent="0.25">
      <c r="A165" s="334"/>
      <c r="B165" s="337"/>
      <c r="C165" s="337"/>
      <c r="D165" s="305"/>
      <c r="E165" s="285"/>
      <c r="F165" s="285"/>
      <c r="G165" s="119" t="s">
        <v>40</v>
      </c>
      <c r="H165" s="68">
        <v>33</v>
      </c>
      <c r="I165" s="300"/>
      <c r="J165" s="348"/>
    </row>
    <row r="166" spans="1:10" x14ac:dyDescent="0.25">
      <c r="A166" s="334"/>
      <c r="B166" s="337"/>
      <c r="C166" s="337"/>
      <c r="D166" s="305"/>
      <c r="E166" s="285"/>
      <c r="F166" s="285"/>
      <c r="G166" s="119" t="s">
        <v>39</v>
      </c>
      <c r="H166" s="68">
        <f>H165+10</f>
        <v>43</v>
      </c>
      <c r="I166" s="300"/>
      <c r="J166" s="348"/>
    </row>
    <row r="167" spans="1:10" ht="15.75" thickBot="1" x14ac:dyDescent="0.3">
      <c r="A167" s="334"/>
      <c r="B167" s="337"/>
      <c r="C167" s="337"/>
      <c r="D167" s="305"/>
      <c r="E167" s="439"/>
      <c r="F167" s="439"/>
      <c r="G167" s="121" t="s">
        <v>41</v>
      </c>
      <c r="H167" s="69">
        <f>H165*0.95</f>
        <v>31.349999999999998</v>
      </c>
      <c r="I167" s="300"/>
      <c r="J167" s="348"/>
    </row>
    <row r="168" spans="1:10" x14ac:dyDescent="0.25">
      <c r="A168" s="334"/>
      <c r="B168" s="337"/>
      <c r="C168" s="337"/>
      <c r="D168" s="305"/>
      <c r="E168" s="451">
        <f>F163+1</f>
        <v>43091</v>
      </c>
      <c r="F168" s="451">
        <v>43092</v>
      </c>
      <c r="G168" s="51" t="s">
        <v>154</v>
      </c>
      <c r="H168" s="67">
        <f t="shared" ref="H168" si="7">H170/2</f>
        <v>21.5</v>
      </c>
      <c r="I168" s="300"/>
      <c r="J168" s="348"/>
    </row>
    <row r="169" spans="1:10" x14ac:dyDescent="0.25">
      <c r="A169" s="334"/>
      <c r="B169" s="337"/>
      <c r="C169" s="337"/>
      <c r="D169" s="305"/>
      <c r="E169" s="285"/>
      <c r="F169" s="285"/>
      <c r="G169" s="7" t="s">
        <v>153</v>
      </c>
      <c r="H169" s="68" t="e">
        <f>NA()</f>
        <v>#N/A</v>
      </c>
      <c r="I169" s="300"/>
      <c r="J169" s="348"/>
    </row>
    <row r="170" spans="1:10" x14ac:dyDescent="0.25">
      <c r="A170" s="334"/>
      <c r="B170" s="337"/>
      <c r="C170" s="337"/>
      <c r="D170" s="305"/>
      <c r="E170" s="285"/>
      <c r="F170" s="285"/>
      <c r="G170" s="119" t="s">
        <v>40</v>
      </c>
      <c r="H170" s="68">
        <v>43</v>
      </c>
      <c r="I170" s="300"/>
      <c r="J170" s="348"/>
    </row>
    <row r="171" spans="1:10" x14ac:dyDescent="0.25">
      <c r="A171" s="334"/>
      <c r="B171" s="337"/>
      <c r="C171" s="337"/>
      <c r="D171" s="305"/>
      <c r="E171" s="285"/>
      <c r="F171" s="285"/>
      <c r="G171" s="119" t="s">
        <v>39</v>
      </c>
      <c r="H171" s="68">
        <f>H170+10</f>
        <v>53</v>
      </c>
      <c r="I171" s="300"/>
      <c r="J171" s="348"/>
    </row>
    <row r="172" spans="1:10" ht="15.75" thickBot="1" x14ac:dyDescent="0.3">
      <c r="A172" s="334"/>
      <c r="B172" s="337"/>
      <c r="C172" s="337"/>
      <c r="D172" s="305"/>
      <c r="E172" s="439"/>
      <c r="F172" s="439"/>
      <c r="G172" s="121" t="s">
        <v>41</v>
      </c>
      <c r="H172" s="69">
        <f>H170*0.95</f>
        <v>40.85</v>
      </c>
      <c r="I172" s="300"/>
      <c r="J172" s="348"/>
    </row>
    <row r="173" spans="1:10" x14ac:dyDescent="0.25">
      <c r="A173" s="334"/>
      <c r="B173" s="337"/>
      <c r="C173" s="337"/>
      <c r="D173" s="305"/>
      <c r="E173" s="451">
        <f>F168+1</f>
        <v>43093</v>
      </c>
      <c r="F173" s="451">
        <v>43093</v>
      </c>
      <c r="G173" s="51" t="s">
        <v>154</v>
      </c>
      <c r="H173" s="67">
        <f t="shared" ref="H173" si="8">H175/2</f>
        <v>27</v>
      </c>
      <c r="I173" s="300"/>
      <c r="J173" s="348"/>
    </row>
    <row r="174" spans="1:10" x14ac:dyDescent="0.25">
      <c r="A174" s="334"/>
      <c r="B174" s="337"/>
      <c r="C174" s="337"/>
      <c r="D174" s="305"/>
      <c r="E174" s="285"/>
      <c r="F174" s="285"/>
      <c r="G174" s="7" t="s">
        <v>153</v>
      </c>
      <c r="H174" s="68" t="e">
        <f>NA()</f>
        <v>#N/A</v>
      </c>
      <c r="I174" s="300"/>
      <c r="J174" s="348"/>
    </row>
    <row r="175" spans="1:10" x14ac:dyDescent="0.25">
      <c r="A175" s="334"/>
      <c r="B175" s="337"/>
      <c r="C175" s="337"/>
      <c r="D175" s="305"/>
      <c r="E175" s="285"/>
      <c r="F175" s="285"/>
      <c r="G175" s="119" t="s">
        <v>40</v>
      </c>
      <c r="H175" s="68">
        <f>H170+11</f>
        <v>54</v>
      </c>
      <c r="I175" s="300"/>
      <c r="J175" s="348"/>
    </row>
    <row r="176" spans="1:10" x14ac:dyDescent="0.25">
      <c r="A176" s="334"/>
      <c r="B176" s="337"/>
      <c r="C176" s="337"/>
      <c r="D176" s="305"/>
      <c r="E176" s="285"/>
      <c r="F176" s="285"/>
      <c r="G176" s="119" t="s">
        <v>39</v>
      </c>
      <c r="H176" s="68">
        <f>H171+11</f>
        <v>64</v>
      </c>
      <c r="I176" s="300"/>
      <c r="J176" s="348"/>
    </row>
    <row r="177" spans="1:10" ht="15.75" thickBot="1" x14ac:dyDescent="0.3">
      <c r="A177" s="334"/>
      <c r="B177" s="337"/>
      <c r="C177" s="337"/>
      <c r="D177" s="305"/>
      <c r="E177" s="439"/>
      <c r="F177" s="439"/>
      <c r="G177" s="121" t="s">
        <v>41</v>
      </c>
      <c r="H177" s="69">
        <f>H175*0.95</f>
        <v>51.3</v>
      </c>
      <c r="I177" s="300"/>
      <c r="J177" s="348"/>
    </row>
    <row r="178" spans="1:10" x14ac:dyDescent="0.25">
      <c r="A178" s="334"/>
      <c r="B178" s="337"/>
      <c r="C178" s="337"/>
      <c r="D178" s="305"/>
      <c r="E178" s="451">
        <f>F173+1</f>
        <v>43094</v>
      </c>
      <c r="F178" s="451">
        <v>43099</v>
      </c>
      <c r="G178" s="51" t="s">
        <v>154</v>
      </c>
      <c r="H178" s="67">
        <f t="shared" ref="H178" si="9">H180/2</f>
        <v>21.5</v>
      </c>
      <c r="I178" s="300"/>
      <c r="J178" s="348"/>
    </row>
    <row r="179" spans="1:10" x14ac:dyDescent="0.25">
      <c r="A179" s="334"/>
      <c r="B179" s="337"/>
      <c r="C179" s="337"/>
      <c r="D179" s="305"/>
      <c r="E179" s="285"/>
      <c r="F179" s="285"/>
      <c r="G179" s="7" t="s">
        <v>153</v>
      </c>
      <c r="H179" s="68" t="e">
        <f>NA()</f>
        <v>#N/A</v>
      </c>
      <c r="I179" s="300"/>
      <c r="J179" s="348"/>
    </row>
    <row r="180" spans="1:10" x14ac:dyDescent="0.25">
      <c r="A180" s="334"/>
      <c r="B180" s="337"/>
      <c r="C180" s="337"/>
      <c r="D180" s="305"/>
      <c r="E180" s="285"/>
      <c r="F180" s="285"/>
      <c r="G180" s="119" t="s">
        <v>40</v>
      </c>
      <c r="H180" s="68">
        <f>H170</f>
        <v>43</v>
      </c>
      <c r="I180" s="300"/>
      <c r="J180" s="348"/>
    </row>
    <row r="181" spans="1:10" x14ac:dyDescent="0.25">
      <c r="A181" s="334"/>
      <c r="B181" s="337"/>
      <c r="C181" s="337"/>
      <c r="D181" s="305"/>
      <c r="E181" s="285"/>
      <c r="F181" s="285"/>
      <c r="G181" s="119" t="s">
        <v>39</v>
      </c>
      <c r="H181" s="68">
        <f>H171</f>
        <v>53</v>
      </c>
      <c r="I181" s="300"/>
      <c r="J181" s="348"/>
    </row>
    <row r="182" spans="1:10" ht="15.75" thickBot="1" x14ac:dyDescent="0.3">
      <c r="A182" s="334"/>
      <c r="B182" s="337"/>
      <c r="C182" s="337"/>
      <c r="D182" s="305"/>
      <c r="E182" s="439"/>
      <c r="F182" s="439"/>
      <c r="G182" s="121" t="s">
        <v>41</v>
      </c>
      <c r="H182" s="69">
        <f>H180*0.95</f>
        <v>40.85</v>
      </c>
      <c r="I182" s="300"/>
      <c r="J182" s="348"/>
    </row>
    <row r="183" spans="1:10" x14ac:dyDescent="0.25">
      <c r="A183" s="334"/>
      <c r="B183" s="337"/>
      <c r="C183" s="337"/>
      <c r="D183" s="305"/>
      <c r="E183" s="451">
        <f>F178+1</f>
        <v>43100</v>
      </c>
      <c r="F183" s="451">
        <v>43100</v>
      </c>
      <c r="G183" s="51" t="s">
        <v>154</v>
      </c>
      <c r="H183" s="67">
        <f t="shared" ref="H183" si="10">H185/2</f>
        <v>27</v>
      </c>
      <c r="I183" s="300"/>
      <c r="J183" s="348"/>
    </row>
    <row r="184" spans="1:10" x14ac:dyDescent="0.25">
      <c r="A184" s="334"/>
      <c r="B184" s="337"/>
      <c r="C184" s="337"/>
      <c r="D184" s="305"/>
      <c r="E184" s="285"/>
      <c r="F184" s="285"/>
      <c r="G184" s="7" t="s">
        <v>153</v>
      </c>
      <c r="H184" s="68" t="e">
        <f>NA()</f>
        <v>#N/A</v>
      </c>
      <c r="I184" s="300"/>
      <c r="J184" s="348"/>
    </row>
    <row r="185" spans="1:10" x14ac:dyDescent="0.25">
      <c r="A185" s="334"/>
      <c r="B185" s="337"/>
      <c r="C185" s="337"/>
      <c r="D185" s="305"/>
      <c r="E185" s="285"/>
      <c r="F185" s="285"/>
      <c r="G185" s="119" t="s">
        <v>40</v>
      </c>
      <c r="H185" s="68">
        <f>H175</f>
        <v>54</v>
      </c>
      <c r="I185" s="300"/>
      <c r="J185" s="348"/>
    </row>
    <row r="186" spans="1:10" x14ac:dyDescent="0.25">
      <c r="A186" s="334"/>
      <c r="B186" s="337"/>
      <c r="C186" s="337"/>
      <c r="D186" s="305"/>
      <c r="E186" s="285"/>
      <c r="F186" s="285"/>
      <c r="G186" s="119" t="s">
        <v>39</v>
      </c>
      <c r="H186" s="68">
        <f>H176</f>
        <v>64</v>
      </c>
      <c r="I186" s="300"/>
      <c r="J186" s="348"/>
    </row>
    <row r="187" spans="1:10" ht="15.75" thickBot="1" x14ac:dyDescent="0.3">
      <c r="A187" s="334"/>
      <c r="B187" s="337"/>
      <c r="C187" s="337"/>
      <c r="D187" s="305"/>
      <c r="E187" s="439"/>
      <c r="F187" s="439"/>
      <c r="G187" s="121" t="s">
        <v>41</v>
      </c>
      <c r="H187" s="69">
        <f>H185*0.95</f>
        <v>51.3</v>
      </c>
      <c r="I187" s="300"/>
      <c r="J187" s="348"/>
    </row>
    <row r="188" spans="1:10" x14ac:dyDescent="0.25">
      <c r="A188" s="334"/>
      <c r="B188" s="337"/>
      <c r="C188" s="337"/>
      <c r="D188" s="305"/>
      <c r="E188" s="451">
        <f>F183+1</f>
        <v>43101</v>
      </c>
      <c r="F188" s="451">
        <v>43102</v>
      </c>
      <c r="G188" s="51" t="s">
        <v>154</v>
      </c>
      <c r="H188" s="67">
        <f t="shared" ref="H188" si="11">H190/2</f>
        <v>21.5</v>
      </c>
      <c r="I188" s="300"/>
      <c r="J188" s="348"/>
    </row>
    <row r="189" spans="1:10" x14ac:dyDescent="0.25">
      <c r="A189" s="334"/>
      <c r="B189" s="337"/>
      <c r="C189" s="337"/>
      <c r="D189" s="305"/>
      <c r="E189" s="285"/>
      <c r="F189" s="285"/>
      <c r="G189" s="7" t="s">
        <v>153</v>
      </c>
      <c r="H189" s="68" t="e">
        <f>NA()</f>
        <v>#N/A</v>
      </c>
      <c r="I189" s="300"/>
      <c r="J189" s="348"/>
    </row>
    <row r="190" spans="1:10" x14ac:dyDescent="0.25">
      <c r="A190" s="334"/>
      <c r="B190" s="337"/>
      <c r="C190" s="337"/>
      <c r="D190" s="305"/>
      <c r="E190" s="285"/>
      <c r="F190" s="285"/>
      <c r="G190" s="119" t="s">
        <v>40</v>
      </c>
      <c r="H190" s="68">
        <f>H180</f>
        <v>43</v>
      </c>
      <c r="I190" s="300"/>
      <c r="J190" s="348"/>
    </row>
    <row r="191" spans="1:10" x14ac:dyDescent="0.25">
      <c r="A191" s="334"/>
      <c r="B191" s="337"/>
      <c r="C191" s="337"/>
      <c r="D191" s="305"/>
      <c r="E191" s="285"/>
      <c r="F191" s="285"/>
      <c r="G191" s="119" t="s">
        <v>39</v>
      </c>
      <c r="H191" s="68">
        <f>H181</f>
        <v>53</v>
      </c>
      <c r="I191" s="300"/>
      <c r="J191" s="348"/>
    </row>
    <row r="192" spans="1:10" ht="15.75" thickBot="1" x14ac:dyDescent="0.3">
      <c r="A192" s="334"/>
      <c r="B192" s="337"/>
      <c r="C192" s="337"/>
      <c r="D192" s="305"/>
      <c r="E192" s="439"/>
      <c r="F192" s="439"/>
      <c r="G192" s="121" t="s">
        <v>41</v>
      </c>
      <c r="H192" s="69">
        <f>H190*0.95</f>
        <v>40.85</v>
      </c>
      <c r="I192" s="300"/>
      <c r="J192" s="348"/>
    </row>
    <row r="193" spans="1:10" x14ac:dyDescent="0.25">
      <c r="A193" s="334"/>
      <c r="B193" s="337"/>
      <c r="C193" s="337"/>
      <c r="D193" s="305"/>
      <c r="E193" s="451">
        <f>F188+1</f>
        <v>43103</v>
      </c>
      <c r="F193" s="451">
        <v>43190</v>
      </c>
      <c r="G193" s="51" t="s">
        <v>154</v>
      </c>
      <c r="H193" s="67">
        <f t="shared" ref="H193" si="12">H195/2</f>
        <v>20</v>
      </c>
      <c r="I193" s="300"/>
      <c r="J193" s="348"/>
    </row>
    <row r="194" spans="1:10" x14ac:dyDescent="0.25">
      <c r="A194" s="334"/>
      <c r="B194" s="337"/>
      <c r="C194" s="337"/>
      <c r="D194" s="305"/>
      <c r="E194" s="285"/>
      <c r="F194" s="285"/>
      <c r="G194" s="7" t="s">
        <v>153</v>
      </c>
      <c r="H194" s="68" t="e">
        <f>NA()</f>
        <v>#N/A</v>
      </c>
      <c r="I194" s="300"/>
      <c r="J194" s="348"/>
    </row>
    <row r="195" spans="1:10" x14ac:dyDescent="0.25">
      <c r="A195" s="334"/>
      <c r="B195" s="337"/>
      <c r="C195" s="337"/>
      <c r="D195" s="305"/>
      <c r="E195" s="285"/>
      <c r="F195" s="285"/>
      <c r="G195" s="119" t="s">
        <v>40</v>
      </c>
      <c r="H195" s="68">
        <v>40</v>
      </c>
      <c r="I195" s="300"/>
      <c r="J195" s="348"/>
    </row>
    <row r="196" spans="1:10" x14ac:dyDescent="0.25">
      <c r="A196" s="334"/>
      <c r="B196" s="337"/>
      <c r="C196" s="337"/>
      <c r="D196" s="305"/>
      <c r="E196" s="285"/>
      <c r="F196" s="285"/>
      <c r="G196" s="119" t="s">
        <v>39</v>
      </c>
      <c r="H196" s="68">
        <f>H195+10</f>
        <v>50</v>
      </c>
      <c r="I196" s="300"/>
      <c r="J196" s="348"/>
    </row>
    <row r="197" spans="1:10" ht="15.75" thickBot="1" x14ac:dyDescent="0.3">
      <c r="A197" s="334"/>
      <c r="B197" s="337"/>
      <c r="C197" s="337"/>
      <c r="D197" s="305"/>
      <c r="E197" s="439"/>
      <c r="F197" s="439"/>
      <c r="G197" s="121" t="s">
        <v>41</v>
      </c>
      <c r="H197" s="69">
        <f>H195*0.95</f>
        <v>38</v>
      </c>
      <c r="I197" s="300"/>
      <c r="J197" s="348"/>
    </row>
    <row r="198" spans="1:10" x14ac:dyDescent="0.25">
      <c r="A198" s="334"/>
      <c r="B198" s="337"/>
      <c r="C198" s="337"/>
      <c r="D198" s="305"/>
      <c r="E198" s="451">
        <f>F193+1</f>
        <v>43191</v>
      </c>
      <c r="F198" s="451">
        <v>43220</v>
      </c>
      <c r="G198" s="51" t="s">
        <v>154</v>
      </c>
      <c r="H198" s="67">
        <f t="shared" ref="H198" si="13">H200/2</f>
        <v>17.5</v>
      </c>
      <c r="I198" s="300"/>
      <c r="J198" s="348"/>
    </row>
    <row r="199" spans="1:10" x14ac:dyDescent="0.25">
      <c r="A199" s="334"/>
      <c r="B199" s="337"/>
      <c r="C199" s="337"/>
      <c r="D199" s="305"/>
      <c r="E199" s="285"/>
      <c r="F199" s="285"/>
      <c r="G199" s="7" t="s">
        <v>153</v>
      </c>
      <c r="H199" s="68" t="e">
        <f>NA()</f>
        <v>#N/A</v>
      </c>
      <c r="I199" s="300"/>
      <c r="J199" s="348"/>
    </row>
    <row r="200" spans="1:10" x14ac:dyDescent="0.25">
      <c r="A200" s="334"/>
      <c r="B200" s="337"/>
      <c r="C200" s="337"/>
      <c r="D200" s="305"/>
      <c r="E200" s="285"/>
      <c r="F200" s="285"/>
      <c r="G200" s="119" t="s">
        <v>40</v>
      </c>
      <c r="H200" s="68">
        <v>35</v>
      </c>
      <c r="I200" s="300"/>
      <c r="J200" s="348"/>
    </row>
    <row r="201" spans="1:10" x14ac:dyDescent="0.25">
      <c r="A201" s="334"/>
      <c r="B201" s="337"/>
      <c r="C201" s="337"/>
      <c r="D201" s="305"/>
      <c r="E201" s="285"/>
      <c r="F201" s="285"/>
      <c r="G201" s="119" t="s">
        <v>39</v>
      </c>
      <c r="H201" s="68">
        <f>H200+10</f>
        <v>45</v>
      </c>
      <c r="I201" s="300"/>
      <c r="J201" s="348"/>
    </row>
    <row r="202" spans="1:10" ht="15.75" thickBot="1" x14ac:dyDescent="0.3">
      <c r="A202" s="394"/>
      <c r="B202" s="395"/>
      <c r="C202" s="395"/>
      <c r="D202" s="466"/>
      <c r="E202" s="297"/>
      <c r="F202" s="297"/>
      <c r="G202" s="120" t="s">
        <v>41</v>
      </c>
      <c r="H202" s="69">
        <f>H200*0.95</f>
        <v>33.25</v>
      </c>
      <c r="I202" s="301"/>
      <c r="J202" s="449"/>
    </row>
    <row r="203" spans="1:10" x14ac:dyDescent="0.25">
      <c r="A203" s="333" t="s">
        <v>139</v>
      </c>
      <c r="B203" s="336" t="s">
        <v>37</v>
      </c>
      <c r="C203" s="336" t="s">
        <v>157</v>
      </c>
      <c r="D203" s="304" t="s">
        <v>38</v>
      </c>
      <c r="E203" s="298">
        <v>43040</v>
      </c>
      <c r="F203" s="298">
        <v>43090</v>
      </c>
      <c r="G203" s="11" t="s">
        <v>154</v>
      </c>
      <c r="H203" s="67" t="e">
        <f>NA()</f>
        <v>#N/A</v>
      </c>
      <c r="I203" s="299"/>
      <c r="J203" s="347"/>
    </row>
    <row r="204" spans="1:10" x14ac:dyDescent="0.25">
      <c r="A204" s="334"/>
      <c r="B204" s="337"/>
      <c r="C204" s="337"/>
      <c r="D204" s="305"/>
      <c r="E204" s="285"/>
      <c r="F204" s="285"/>
      <c r="G204" s="7" t="s">
        <v>153</v>
      </c>
      <c r="H204" s="68" t="e">
        <f>NA()</f>
        <v>#N/A</v>
      </c>
      <c r="I204" s="300"/>
      <c r="J204" s="348"/>
    </row>
    <row r="205" spans="1:10" x14ac:dyDescent="0.25">
      <c r="A205" s="334"/>
      <c r="B205" s="337"/>
      <c r="C205" s="337"/>
      <c r="D205" s="305"/>
      <c r="E205" s="285"/>
      <c r="F205" s="285"/>
      <c r="G205" s="119" t="s">
        <v>40</v>
      </c>
      <c r="H205" s="68">
        <v>40</v>
      </c>
      <c r="I205" s="300"/>
      <c r="J205" s="348"/>
    </row>
    <row r="206" spans="1:10" x14ac:dyDescent="0.25">
      <c r="A206" s="334"/>
      <c r="B206" s="337"/>
      <c r="C206" s="337"/>
      <c r="D206" s="305"/>
      <c r="E206" s="285"/>
      <c r="F206" s="285"/>
      <c r="G206" s="119" t="s">
        <v>39</v>
      </c>
      <c r="H206" s="68">
        <f>H205+20</f>
        <v>60</v>
      </c>
      <c r="I206" s="300"/>
      <c r="J206" s="348"/>
    </row>
    <row r="207" spans="1:10" ht="15.75" thickBot="1" x14ac:dyDescent="0.3">
      <c r="A207" s="334"/>
      <c r="B207" s="337"/>
      <c r="C207" s="337"/>
      <c r="D207" s="305"/>
      <c r="E207" s="439"/>
      <c r="F207" s="439"/>
      <c r="G207" s="121" t="s">
        <v>41</v>
      </c>
      <c r="H207" s="69" t="e">
        <f>NA()</f>
        <v>#N/A</v>
      </c>
      <c r="I207" s="300"/>
      <c r="J207" s="348"/>
    </row>
    <row r="208" spans="1:10" x14ac:dyDescent="0.25">
      <c r="A208" s="334"/>
      <c r="B208" s="337"/>
      <c r="C208" s="337"/>
      <c r="D208" s="305"/>
      <c r="E208" s="451">
        <f>F203+1</f>
        <v>43091</v>
      </c>
      <c r="F208" s="451">
        <v>43092</v>
      </c>
      <c r="G208" s="51" t="s">
        <v>154</v>
      </c>
      <c r="H208" s="67" t="e">
        <f>NA()</f>
        <v>#N/A</v>
      </c>
      <c r="I208" s="300"/>
      <c r="J208" s="348"/>
    </row>
    <row r="209" spans="1:10" x14ac:dyDescent="0.25">
      <c r="A209" s="334"/>
      <c r="B209" s="337"/>
      <c r="C209" s="337"/>
      <c r="D209" s="305"/>
      <c r="E209" s="285"/>
      <c r="F209" s="285"/>
      <c r="G209" s="7" t="s">
        <v>153</v>
      </c>
      <c r="H209" s="68" t="e">
        <f>NA()</f>
        <v>#N/A</v>
      </c>
      <c r="I209" s="300"/>
      <c r="J209" s="348"/>
    </row>
    <row r="210" spans="1:10" x14ac:dyDescent="0.25">
      <c r="A210" s="334"/>
      <c r="B210" s="337"/>
      <c r="C210" s="337"/>
      <c r="D210" s="305"/>
      <c r="E210" s="285"/>
      <c r="F210" s="285"/>
      <c r="G210" s="119" t="s">
        <v>40</v>
      </c>
      <c r="H210" s="68">
        <v>50</v>
      </c>
      <c r="I210" s="300"/>
      <c r="J210" s="348"/>
    </row>
    <row r="211" spans="1:10" x14ac:dyDescent="0.25">
      <c r="A211" s="334"/>
      <c r="B211" s="337"/>
      <c r="C211" s="337"/>
      <c r="D211" s="305"/>
      <c r="E211" s="285"/>
      <c r="F211" s="285"/>
      <c r="G211" s="119" t="s">
        <v>39</v>
      </c>
      <c r="H211" s="68">
        <f>H210+20</f>
        <v>70</v>
      </c>
      <c r="I211" s="300"/>
      <c r="J211" s="348"/>
    </row>
    <row r="212" spans="1:10" ht="15.75" thickBot="1" x14ac:dyDescent="0.3">
      <c r="A212" s="334"/>
      <c r="B212" s="337"/>
      <c r="C212" s="337"/>
      <c r="D212" s="305"/>
      <c r="E212" s="439"/>
      <c r="F212" s="439"/>
      <c r="G212" s="121" t="s">
        <v>41</v>
      </c>
      <c r="H212" s="69" t="e">
        <f>NA()</f>
        <v>#N/A</v>
      </c>
      <c r="I212" s="300"/>
      <c r="J212" s="348"/>
    </row>
    <row r="213" spans="1:10" x14ac:dyDescent="0.25">
      <c r="A213" s="334"/>
      <c r="B213" s="337"/>
      <c r="C213" s="337"/>
      <c r="D213" s="305"/>
      <c r="E213" s="451">
        <f>F208+1</f>
        <v>43093</v>
      </c>
      <c r="F213" s="451">
        <v>43093</v>
      </c>
      <c r="G213" s="51" t="s">
        <v>154</v>
      </c>
      <c r="H213" s="67" t="e">
        <f>NA()</f>
        <v>#N/A</v>
      </c>
      <c r="I213" s="300"/>
      <c r="J213" s="348"/>
    </row>
    <row r="214" spans="1:10" x14ac:dyDescent="0.25">
      <c r="A214" s="334"/>
      <c r="B214" s="337"/>
      <c r="C214" s="337"/>
      <c r="D214" s="305"/>
      <c r="E214" s="285"/>
      <c r="F214" s="285"/>
      <c r="G214" s="7" t="s">
        <v>153</v>
      </c>
      <c r="H214" s="68" t="e">
        <f>NA()</f>
        <v>#N/A</v>
      </c>
      <c r="I214" s="300"/>
      <c r="J214" s="348"/>
    </row>
    <row r="215" spans="1:10" x14ac:dyDescent="0.25">
      <c r="A215" s="334"/>
      <c r="B215" s="337"/>
      <c r="C215" s="337"/>
      <c r="D215" s="305"/>
      <c r="E215" s="285"/>
      <c r="F215" s="285"/>
      <c r="G215" s="119" t="s">
        <v>40</v>
      </c>
      <c r="H215" s="68">
        <f>H210+16</f>
        <v>66</v>
      </c>
      <c r="I215" s="300"/>
      <c r="J215" s="348"/>
    </row>
    <row r="216" spans="1:10" x14ac:dyDescent="0.25">
      <c r="A216" s="334"/>
      <c r="B216" s="337"/>
      <c r="C216" s="337"/>
      <c r="D216" s="305"/>
      <c r="E216" s="285"/>
      <c r="F216" s="285"/>
      <c r="G216" s="119" t="s">
        <v>39</v>
      </c>
      <c r="H216" s="68">
        <f>H211+16</f>
        <v>86</v>
      </c>
      <c r="I216" s="300"/>
      <c r="J216" s="348"/>
    </row>
    <row r="217" spans="1:10" ht="15.75" thickBot="1" x14ac:dyDescent="0.3">
      <c r="A217" s="334"/>
      <c r="B217" s="337"/>
      <c r="C217" s="337"/>
      <c r="D217" s="305"/>
      <c r="E217" s="439"/>
      <c r="F217" s="439"/>
      <c r="G217" s="121" t="s">
        <v>41</v>
      </c>
      <c r="H217" s="69" t="e">
        <f>NA()</f>
        <v>#N/A</v>
      </c>
      <c r="I217" s="300"/>
      <c r="J217" s="348"/>
    </row>
    <row r="218" spans="1:10" x14ac:dyDescent="0.25">
      <c r="A218" s="334"/>
      <c r="B218" s="337"/>
      <c r="C218" s="337"/>
      <c r="D218" s="305"/>
      <c r="E218" s="451">
        <f>F213+1</f>
        <v>43094</v>
      </c>
      <c r="F218" s="451">
        <v>43099</v>
      </c>
      <c r="G218" s="51" t="s">
        <v>154</v>
      </c>
      <c r="H218" s="67" t="e">
        <f>NA()</f>
        <v>#N/A</v>
      </c>
      <c r="I218" s="300"/>
      <c r="J218" s="348"/>
    </row>
    <row r="219" spans="1:10" x14ac:dyDescent="0.25">
      <c r="A219" s="334"/>
      <c r="B219" s="337"/>
      <c r="C219" s="337"/>
      <c r="D219" s="305"/>
      <c r="E219" s="285"/>
      <c r="F219" s="285"/>
      <c r="G219" s="7" t="s">
        <v>153</v>
      </c>
      <c r="H219" s="68" t="e">
        <f>NA()</f>
        <v>#N/A</v>
      </c>
      <c r="I219" s="300"/>
      <c r="J219" s="348"/>
    </row>
    <row r="220" spans="1:10" x14ac:dyDescent="0.25">
      <c r="A220" s="334"/>
      <c r="B220" s="337"/>
      <c r="C220" s="337"/>
      <c r="D220" s="305"/>
      <c r="E220" s="285"/>
      <c r="F220" s="285"/>
      <c r="G220" s="119" t="s">
        <v>40</v>
      </c>
      <c r="H220" s="68">
        <f>H210</f>
        <v>50</v>
      </c>
      <c r="I220" s="300"/>
      <c r="J220" s="348"/>
    </row>
    <row r="221" spans="1:10" x14ac:dyDescent="0.25">
      <c r="A221" s="334"/>
      <c r="B221" s="337"/>
      <c r="C221" s="337"/>
      <c r="D221" s="305"/>
      <c r="E221" s="285"/>
      <c r="F221" s="285"/>
      <c r="G221" s="119" t="s">
        <v>39</v>
      </c>
      <c r="H221" s="68">
        <f>H211</f>
        <v>70</v>
      </c>
      <c r="I221" s="300"/>
      <c r="J221" s="348"/>
    </row>
    <row r="222" spans="1:10" ht="15.75" thickBot="1" x14ac:dyDescent="0.3">
      <c r="A222" s="334"/>
      <c r="B222" s="337"/>
      <c r="C222" s="337"/>
      <c r="D222" s="305"/>
      <c r="E222" s="439"/>
      <c r="F222" s="439"/>
      <c r="G222" s="121" t="s">
        <v>41</v>
      </c>
      <c r="H222" s="69" t="e">
        <f>NA()</f>
        <v>#N/A</v>
      </c>
      <c r="I222" s="300"/>
      <c r="J222" s="348"/>
    </row>
    <row r="223" spans="1:10" x14ac:dyDescent="0.25">
      <c r="A223" s="334"/>
      <c r="B223" s="337"/>
      <c r="C223" s="337"/>
      <c r="D223" s="305"/>
      <c r="E223" s="451">
        <f>F218+1</f>
        <v>43100</v>
      </c>
      <c r="F223" s="451">
        <v>43100</v>
      </c>
      <c r="G223" s="51" t="s">
        <v>154</v>
      </c>
      <c r="H223" s="67" t="e">
        <f>NA()</f>
        <v>#N/A</v>
      </c>
      <c r="I223" s="300"/>
      <c r="J223" s="348"/>
    </row>
    <row r="224" spans="1:10" x14ac:dyDescent="0.25">
      <c r="A224" s="334"/>
      <c r="B224" s="337"/>
      <c r="C224" s="337"/>
      <c r="D224" s="305"/>
      <c r="E224" s="285"/>
      <c r="F224" s="285"/>
      <c r="G224" s="7" t="s">
        <v>153</v>
      </c>
      <c r="H224" s="68" t="e">
        <f>NA()</f>
        <v>#N/A</v>
      </c>
      <c r="I224" s="300"/>
      <c r="J224" s="348"/>
    </row>
    <row r="225" spans="1:10" x14ac:dyDescent="0.25">
      <c r="A225" s="334"/>
      <c r="B225" s="337"/>
      <c r="C225" s="337"/>
      <c r="D225" s="305"/>
      <c r="E225" s="285"/>
      <c r="F225" s="285"/>
      <c r="G225" s="119" t="s">
        <v>40</v>
      </c>
      <c r="H225" s="68">
        <f>H215</f>
        <v>66</v>
      </c>
      <c r="I225" s="300"/>
      <c r="J225" s="348"/>
    </row>
    <row r="226" spans="1:10" x14ac:dyDescent="0.25">
      <c r="A226" s="334"/>
      <c r="B226" s="337"/>
      <c r="C226" s="337"/>
      <c r="D226" s="305"/>
      <c r="E226" s="285"/>
      <c r="F226" s="285"/>
      <c r="G226" s="119" t="s">
        <v>39</v>
      </c>
      <c r="H226" s="68">
        <f>H216</f>
        <v>86</v>
      </c>
      <c r="I226" s="300"/>
      <c r="J226" s="348"/>
    </row>
    <row r="227" spans="1:10" ht="15.75" thickBot="1" x14ac:dyDescent="0.3">
      <c r="A227" s="334"/>
      <c r="B227" s="337"/>
      <c r="C227" s="337"/>
      <c r="D227" s="305"/>
      <c r="E227" s="439"/>
      <c r="F227" s="439"/>
      <c r="G227" s="121" t="s">
        <v>41</v>
      </c>
      <c r="H227" s="69" t="e">
        <f>NA()</f>
        <v>#N/A</v>
      </c>
      <c r="I227" s="300"/>
      <c r="J227" s="348"/>
    </row>
    <row r="228" spans="1:10" x14ac:dyDescent="0.25">
      <c r="A228" s="334"/>
      <c r="B228" s="337"/>
      <c r="C228" s="337"/>
      <c r="D228" s="305"/>
      <c r="E228" s="451">
        <f>F223+1</f>
        <v>43101</v>
      </c>
      <c r="F228" s="451">
        <v>43102</v>
      </c>
      <c r="G228" s="51" t="s">
        <v>154</v>
      </c>
      <c r="H228" s="67" t="e">
        <f>NA()</f>
        <v>#N/A</v>
      </c>
      <c r="I228" s="300"/>
      <c r="J228" s="348"/>
    </row>
    <row r="229" spans="1:10" x14ac:dyDescent="0.25">
      <c r="A229" s="334"/>
      <c r="B229" s="337"/>
      <c r="C229" s="337"/>
      <c r="D229" s="305"/>
      <c r="E229" s="285"/>
      <c r="F229" s="285"/>
      <c r="G229" s="7" t="s">
        <v>153</v>
      </c>
      <c r="H229" s="68" t="e">
        <f>NA()</f>
        <v>#N/A</v>
      </c>
      <c r="I229" s="300"/>
      <c r="J229" s="348"/>
    </row>
    <row r="230" spans="1:10" x14ac:dyDescent="0.25">
      <c r="A230" s="334"/>
      <c r="B230" s="337"/>
      <c r="C230" s="337"/>
      <c r="D230" s="305"/>
      <c r="E230" s="285"/>
      <c r="F230" s="285"/>
      <c r="G230" s="119" t="s">
        <v>40</v>
      </c>
      <c r="H230" s="68">
        <f>H220</f>
        <v>50</v>
      </c>
      <c r="I230" s="300"/>
      <c r="J230" s="348"/>
    </row>
    <row r="231" spans="1:10" x14ac:dyDescent="0.25">
      <c r="A231" s="334"/>
      <c r="B231" s="337"/>
      <c r="C231" s="337"/>
      <c r="D231" s="305"/>
      <c r="E231" s="285"/>
      <c r="F231" s="285"/>
      <c r="G231" s="119" t="s">
        <v>39</v>
      </c>
      <c r="H231" s="68">
        <f>H221</f>
        <v>70</v>
      </c>
      <c r="I231" s="300"/>
      <c r="J231" s="348"/>
    </row>
    <row r="232" spans="1:10" ht="15.75" thickBot="1" x14ac:dyDescent="0.3">
      <c r="A232" s="334"/>
      <c r="B232" s="337"/>
      <c r="C232" s="337"/>
      <c r="D232" s="305"/>
      <c r="E232" s="439"/>
      <c r="F232" s="439"/>
      <c r="G232" s="121" t="s">
        <v>41</v>
      </c>
      <c r="H232" s="69" t="e">
        <f>NA()</f>
        <v>#N/A</v>
      </c>
      <c r="I232" s="300"/>
      <c r="J232" s="348"/>
    </row>
    <row r="233" spans="1:10" x14ac:dyDescent="0.25">
      <c r="A233" s="334"/>
      <c r="B233" s="337"/>
      <c r="C233" s="337"/>
      <c r="D233" s="305"/>
      <c r="E233" s="451">
        <f>F228+1</f>
        <v>43103</v>
      </c>
      <c r="F233" s="451">
        <v>43190</v>
      </c>
      <c r="G233" s="51" t="s">
        <v>154</v>
      </c>
      <c r="H233" s="67" t="e">
        <f>NA()</f>
        <v>#N/A</v>
      </c>
      <c r="I233" s="300"/>
      <c r="J233" s="348"/>
    </row>
    <row r="234" spans="1:10" x14ac:dyDescent="0.25">
      <c r="A234" s="334"/>
      <c r="B234" s="337"/>
      <c r="C234" s="337"/>
      <c r="D234" s="305"/>
      <c r="E234" s="285"/>
      <c r="F234" s="285"/>
      <c r="G234" s="7" t="s">
        <v>153</v>
      </c>
      <c r="H234" s="68" t="e">
        <f>NA()</f>
        <v>#N/A</v>
      </c>
      <c r="I234" s="300"/>
      <c r="J234" s="348"/>
    </row>
    <row r="235" spans="1:10" x14ac:dyDescent="0.25">
      <c r="A235" s="334"/>
      <c r="B235" s="337"/>
      <c r="C235" s="337"/>
      <c r="D235" s="305"/>
      <c r="E235" s="285"/>
      <c r="F235" s="285"/>
      <c r="G235" s="119" t="s">
        <v>40</v>
      </c>
      <c r="H235" s="68">
        <v>46</v>
      </c>
      <c r="I235" s="300"/>
      <c r="J235" s="348"/>
    </row>
    <row r="236" spans="1:10" x14ac:dyDescent="0.25">
      <c r="A236" s="334"/>
      <c r="B236" s="337"/>
      <c r="C236" s="337"/>
      <c r="D236" s="305"/>
      <c r="E236" s="285"/>
      <c r="F236" s="285"/>
      <c r="G236" s="119" t="s">
        <v>39</v>
      </c>
      <c r="H236" s="68">
        <f>H235+20</f>
        <v>66</v>
      </c>
      <c r="I236" s="300"/>
      <c r="J236" s="348"/>
    </row>
    <row r="237" spans="1:10" ht="15.75" thickBot="1" x14ac:dyDescent="0.3">
      <c r="A237" s="334"/>
      <c r="B237" s="337"/>
      <c r="C237" s="337"/>
      <c r="D237" s="305"/>
      <c r="E237" s="439"/>
      <c r="F237" s="439"/>
      <c r="G237" s="121" t="s">
        <v>41</v>
      </c>
      <c r="H237" s="69" t="e">
        <f>NA()</f>
        <v>#N/A</v>
      </c>
      <c r="I237" s="300"/>
      <c r="J237" s="348"/>
    </row>
    <row r="238" spans="1:10" x14ac:dyDescent="0.25">
      <c r="A238" s="334"/>
      <c r="B238" s="337"/>
      <c r="C238" s="337"/>
      <c r="D238" s="305"/>
      <c r="E238" s="451">
        <f>F233+1</f>
        <v>43191</v>
      </c>
      <c r="F238" s="451">
        <v>43220</v>
      </c>
      <c r="G238" s="51" t="s">
        <v>154</v>
      </c>
      <c r="H238" s="67" t="e">
        <f>NA()</f>
        <v>#N/A</v>
      </c>
      <c r="I238" s="300"/>
      <c r="J238" s="348"/>
    </row>
    <row r="239" spans="1:10" x14ac:dyDescent="0.25">
      <c r="A239" s="334"/>
      <c r="B239" s="337"/>
      <c r="C239" s="337"/>
      <c r="D239" s="305"/>
      <c r="E239" s="285"/>
      <c r="F239" s="285"/>
      <c r="G239" s="7" t="s">
        <v>153</v>
      </c>
      <c r="H239" s="68" t="e">
        <f>NA()</f>
        <v>#N/A</v>
      </c>
      <c r="I239" s="300"/>
      <c r="J239" s="348"/>
    </row>
    <row r="240" spans="1:10" x14ac:dyDescent="0.25">
      <c r="A240" s="334"/>
      <c r="B240" s="337"/>
      <c r="C240" s="337"/>
      <c r="D240" s="305"/>
      <c r="E240" s="285"/>
      <c r="F240" s="285"/>
      <c r="G240" s="119" t="s">
        <v>40</v>
      </c>
      <c r="H240" s="68">
        <v>40</v>
      </c>
      <c r="I240" s="300"/>
      <c r="J240" s="348"/>
    </row>
    <row r="241" spans="1:10" x14ac:dyDescent="0.25">
      <c r="A241" s="334"/>
      <c r="B241" s="337"/>
      <c r="C241" s="337"/>
      <c r="D241" s="305"/>
      <c r="E241" s="285"/>
      <c r="F241" s="285"/>
      <c r="G241" s="119" t="s">
        <v>39</v>
      </c>
      <c r="H241" s="68">
        <f>H240+20</f>
        <v>60</v>
      </c>
      <c r="I241" s="300"/>
      <c r="J241" s="348"/>
    </row>
    <row r="242" spans="1:10" ht="15.75" thickBot="1" x14ac:dyDescent="0.3">
      <c r="A242" s="394"/>
      <c r="B242" s="395"/>
      <c r="C242" s="395"/>
      <c r="D242" s="466"/>
      <c r="E242" s="297"/>
      <c r="F242" s="297"/>
      <c r="G242" s="120" t="s">
        <v>41</v>
      </c>
      <c r="H242" s="69" t="e">
        <f>NA()</f>
        <v>#N/A</v>
      </c>
      <c r="I242" s="301"/>
      <c r="J242" s="449"/>
    </row>
  </sheetData>
  <autoFilter ref="A1:J242"/>
  <mergeCells count="132">
    <mergeCell ref="E77:E81"/>
    <mergeCell ref="F77:F81"/>
    <mergeCell ref="E62:E66"/>
    <mergeCell ref="F62:F66"/>
    <mergeCell ref="E67:E71"/>
    <mergeCell ref="F67:F71"/>
    <mergeCell ref="E72:E76"/>
    <mergeCell ref="F72:F76"/>
    <mergeCell ref="E107:E111"/>
    <mergeCell ref="F107:F111"/>
    <mergeCell ref="E112:E116"/>
    <mergeCell ref="F112:F116"/>
    <mergeCell ref="E117:E121"/>
    <mergeCell ref="F117:F121"/>
    <mergeCell ref="E158:E162"/>
    <mergeCell ref="F158:F162"/>
    <mergeCell ref="A82:A121"/>
    <mergeCell ref="B82:B121"/>
    <mergeCell ref="C82:C121"/>
    <mergeCell ref="D82:D121"/>
    <mergeCell ref="E82:E86"/>
    <mergeCell ref="F82:F86"/>
    <mergeCell ref="E87:E91"/>
    <mergeCell ref="F87:F91"/>
    <mergeCell ref="E92:E96"/>
    <mergeCell ref="F92:F96"/>
    <mergeCell ref="E97:E101"/>
    <mergeCell ref="F97:F101"/>
    <mergeCell ref="E102:E106"/>
    <mergeCell ref="F102:F106"/>
    <mergeCell ref="E143:E147"/>
    <mergeCell ref="F143:F147"/>
    <mergeCell ref="E148:E152"/>
    <mergeCell ref="F148:F152"/>
    <mergeCell ref="E153:E157"/>
    <mergeCell ref="F153:F157"/>
    <mergeCell ref="E233:E237"/>
    <mergeCell ref="F233:F237"/>
    <mergeCell ref="E238:E242"/>
    <mergeCell ref="F238:F242"/>
    <mergeCell ref="A123:A162"/>
    <mergeCell ref="B123:B162"/>
    <mergeCell ref="C123:C162"/>
    <mergeCell ref="D123:D162"/>
    <mergeCell ref="E123:E127"/>
    <mergeCell ref="F123:F127"/>
    <mergeCell ref="E128:E132"/>
    <mergeCell ref="F128:F132"/>
    <mergeCell ref="E133:E137"/>
    <mergeCell ref="F133:F137"/>
    <mergeCell ref="E138:E142"/>
    <mergeCell ref="F138:F142"/>
    <mergeCell ref="E218:E222"/>
    <mergeCell ref="F218:F222"/>
    <mergeCell ref="E223:E227"/>
    <mergeCell ref="F223:F227"/>
    <mergeCell ref="E228:E232"/>
    <mergeCell ref="F228:F232"/>
    <mergeCell ref="F188:F192"/>
    <mergeCell ref="E193:E197"/>
    <mergeCell ref="F193:F197"/>
    <mergeCell ref="E198:E202"/>
    <mergeCell ref="F198:F202"/>
    <mergeCell ref="F37:F41"/>
    <mergeCell ref="A163:A202"/>
    <mergeCell ref="B163:B202"/>
    <mergeCell ref="C163:C202"/>
    <mergeCell ref="D163:D202"/>
    <mergeCell ref="E163:E167"/>
    <mergeCell ref="F163:F167"/>
    <mergeCell ref="E168:E172"/>
    <mergeCell ref="F168:F172"/>
    <mergeCell ref="E173:E177"/>
    <mergeCell ref="F173:F177"/>
    <mergeCell ref="E178:E182"/>
    <mergeCell ref="F178:F182"/>
    <mergeCell ref="E183:E187"/>
    <mergeCell ref="F183:F187"/>
    <mergeCell ref="E188:E192"/>
    <mergeCell ref="A2:A41"/>
    <mergeCell ref="B2:B41"/>
    <mergeCell ref="C2:C41"/>
    <mergeCell ref="F2:F6"/>
    <mergeCell ref="I2:I41"/>
    <mergeCell ref="J2:J41"/>
    <mergeCell ref="E7:E11"/>
    <mergeCell ref="F7:F11"/>
    <mergeCell ref="E12:E16"/>
    <mergeCell ref="F12:F16"/>
    <mergeCell ref="E17:E21"/>
    <mergeCell ref="F17:F21"/>
    <mergeCell ref="E22:E26"/>
    <mergeCell ref="F22:F26"/>
    <mergeCell ref="E27:E31"/>
    <mergeCell ref="F27:F31"/>
    <mergeCell ref="E32:E36"/>
    <mergeCell ref="F32:F36"/>
    <mergeCell ref="E37:E41"/>
    <mergeCell ref="D2:D41"/>
    <mergeCell ref="E2:E6"/>
    <mergeCell ref="F213:F217"/>
    <mergeCell ref="E213:E217"/>
    <mergeCell ref="E203:E207"/>
    <mergeCell ref="F203:F207"/>
    <mergeCell ref="E208:E212"/>
    <mergeCell ref="F208:F212"/>
    <mergeCell ref="A203:A242"/>
    <mergeCell ref="B203:B242"/>
    <mergeCell ref="C203:C242"/>
    <mergeCell ref="D203:D242"/>
    <mergeCell ref="E42:E46"/>
    <mergeCell ref="F42:F46"/>
    <mergeCell ref="E47:E51"/>
    <mergeCell ref="F47:F51"/>
    <mergeCell ref="E52:E56"/>
    <mergeCell ref="F52:F56"/>
    <mergeCell ref="A42:A81"/>
    <mergeCell ref="B42:B81"/>
    <mergeCell ref="C42:C81"/>
    <mergeCell ref="D42:D81"/>
    <mergeCell ref="E57:E61"/>
    <mergeCell ref="F57:F61"/>
    <mergeCell ref="I163:I202"/>
    <mergeCell ref="J163:J202"/>
    <mergeCell ref="I203:I242"/>
    <mergeCell ref="J203:J242"/>
    <mergeCell ref="I123:I162"/>
    <mergeCell ref="J123:J162"/>
    <mergeCell ref="I82:I121"/>
    <mergeCell ref="J82:J121"/>
    <mergeCell ref="I42:I81"/>
    <mergeCell ref="J42:J8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J31"/>
  <sheetViews>
    <sheetView zoomScale="89" zoomScaleNormal="130" workbookViewId="0">
      <pane xSplit="1" ySplit="1" topLeftCell="B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x14ac:dyDescent="0.25">
      <c r="A2" s="474" t="s">
        <v>335</v>
      </c>
      <c r="B2" s="336" t="s">
        <v>37</v>
      </c>
      <c r="C2" s="336" t="s">
        <v>157</v>
      </c>
      <c r="D2" s="291" t="s">
        <v>38</v>
      </c>
      <c r="E2" s="298">
        <v>43040</v>
      </c>
      <c r="F2" s="298">
        <v>43090</v>
      </c>
      <c r="G2" s="11" t="s">
        <v>154</v>
      </c>
      <c r="H2" s="67">
        <v>0</v>
      </c>
      <c r="I2" s="299"/>
      <c r="J2" s="347"/>
    </row>
    <row r="3" spans="1:10" x14ac:dyDescent="0.25">
      <c r="A3" s="475"/>
      <c r="B3" s="337"/>
      <c r="C3" s="337"/>
      <c r="D3" s="458"/>
      <c r="E3" s="285"/>
      <c r="F3" s="285"/>
      <c r="G3" s="7" t="s">
        <v>153</v>
      </c>
      <c r="H3" s="68" t="e">
        <f>NA()</f>
        <v>#N/A</v>
      </c>
      <c r="I3" s="300"/>
      <c r="J3" s="348"/>
    </row>
    <row r="4" spans="1:10" x14ac:dyDescent="0.25">
      <c r="A4" s="475"/>
      <c r="B4" s="337"/>
      <c r="C4" s="337"/>
      <c r="D4" s="293"/>
      <c r="E4" s="285"/>
      <c r="F4" s="285"/>
      <c r="G4" s="102" t="s">
        <v>40</v>
      </c>
      <c r="H4" s="68">
        <v>17</v>
      </c>
      <c r="I4" s="300"/>
      <c r="J4" s="348"/>
    </row>
    <row r="5" spans="1:10" x14ac:dyDescent="0.25">
      <c r="A5" s="475"/>
      <c r="B5" s="337"/>
      <c r="C5" s="337"/>
      <c r="D5" s="293"/>
      <c r="E5" s="285"/>
      <c r="F5" s="285"/>
      <c r="G5" s="102" t="s">
        <v>39</v>
      </c>
      <c r="H5" s="68">
        <v>23</v>
      </c>
      <c r="I5" s="300"/>
      <c r="J5" s="348"/>
    </row>
    <row r="6" spans="1:10" ht="15.75" thickBot="1" x14ac:dyDescent="0.3">
      <c r="A6" s="475"/>
      <c r="B6" s="337"/>
      <c r="C6" s="337"/>
      <c r="D6" s="293"/>
      <c r="E6" s="370"/>
      <c r="F6" s="370"/>
      <c r="G6" s="106" t="s">
        <v>41</v>
      </c>
      <c r="H6" s="69" t="e">
        <f>NA()</f>
        <v>#N/A</v>
      </c>
      <c r="I6" s="300"/>
      <c r="J6" s="348"/>
    </row>
    <row r="7" spans="1:10" x14ac:dyDescent="0.25">
      <c r="A7" s="475"/>
      <c r="B7" s="337"/>
      <c r="C7" s="337"/>
      <c r="D7" s="293"/>
      <c r="E7" s="295">
        <f>F2+1</f>
        <v>43091</v>
      </c>
      <c r="F7" s="295">
        <v>43190</v>
      </c>
      <c r="G7" s="51" t="s">
        <v>154</v>
      </c>
      <c r="H7" s="67">
        <v>0</v>
      </c>
      <c r="I7" s="300"/>
      <c r="J7" s="348"/>
    </row>
    <row r="8" spans="1:10" x14ac:dyDescent="0.25">
      <c r="A8" s="475"/>
      <c r="B8" s="337"/>
      <c r="C8" s="337"/>
      <c r="D8" s="293"/>
      <c r="E8" s="285"/>
      <c r="F8" s="285"/>
      <c r="G8" s="7" t="s">
        <v>153</v>
      </c>
      <c r="H8" s="68" t="e">
        <f>NA()</f>
        <v>#N/A</v>
      </c>
      <c r="I8" s="300"/>
      <c r="J8" s="348"/>
    </row>
    <row r="9" spans="1:10" x14ac:dyDescent="0.25">
      <c r="A9" s="475"/>
      <c r="B9" s="337"/>
      <c r="C9" s="337"/>
      <c r="D9" s="293"/>
      <c r="E9" s="285"/>
      <c r="F9" s="285"/>
      <c r="G9" s="102" t="s">
        <v>40</v>
      </c>
      <c r="H9" s="68">
        <v>23</v>
      </c>
      <c r="I9" s="300"/>
      <c r="J9" s="348"/>
    </row>
    <row r="10" spans="1:10" x14ac:dyDescent="0.25">
      <c r="A10" s="475"/>
      <c r="B10" s="337"/>
      <c r="C10" s="337"/>
      <c r="D10" s="293"/>
      <c r="E10" s="285"/>
      <c r="F10" s="285"/>
      <c r="G10" s="102" t="s">
        <v>39</v>
      </c>
      <c r="H10" s="68">
        <v>28</v>
      </c>
      <c r="I10" s="300"/>
      <c r="J10" s="348"/>
    </row>
    <row r="11" spans="1:10" ht="15.75" thickBot="1" x14ac:dyDescent="0.3">
      <c r="A11" s="475"/>
      <c r="B11" s="337"/>
      <c r="C11" s="337"/>
      <c r="D11" s="293"/>
      <c r="E11" s="370"/>
      <c r="F11" s="370"/>
      <c r="G11" s="106" t="s">
        <v>41</v>
      </c>
      <c r="H11" s="69" t="e">
        <f>NA()</f>
        <v>#N/A</v>
      </c>
      <c r="I11" s="300"/>
      <c r="J11" s="348"/>
    </row>
    <row r="12" spans="1:10" x14ac:dyDescent="0.25">
      <c r="A12" s="475"/>
      <c r="B12" s="337"/>
      <c r="C12" s="337"/>
      <c r="D12" s="293"/>
      <c r="E12" s="295">
        <f>F7+1</f>
        <v>43191</v>
      </c>
      <c r="F12" s="295">
        <v>43220</v>
      </c>
      <c r="G12" s="51" t="s">
        <v>154</v>
      </c>
      <c r="H12" s="67">
        <v>0</v>
      </c>
      <c r="I12" s="300"/>
      <c r="J12" s="348"/>
    </row>
    <row r="13" spans="1:10" x14ac:dyDescent="0.25">
      <c r="A13" s="475"/>
      <c r="B13" s="337"/>
      <c r="C13" s="337"/>
      <c r="D13" s="293"/>
      <c r="E13" s="285"/>
      <c r="F13" s="285"/>
      <c r="G13" s="7" t="s">
        <v>153</v>
      </c>
      <c r="H13" s="68" t="e">
        <f>NA()</f>
        <v>#N/A</v>
      </c>
      <c r="I13" s="300"/>
      <c r="J13" s="348"/>
    </row>
    <row r="14" spans="1:10" x14ac:dyDescent="0.25">
      <c r="A14" s="475"/>
      <c r="B14" s="337"/>
      <c r="C14" s="337"/>
      <c r="D14" s="293"/>
      <c r="E14" s="285"/>
      <c r="F14" s="285"/>
      <c r="G14" s="102" t="s">
        <v>40</v>
      </c>
      <c r="H14" s="68">
        <f>H4</f>
        <v>17</v>
      </c>
      <c r="I14" s="300"/>
      <c r="J14" s="348"/>
    </row>
    <row r="15" spans="1:10" x14ac:dyDescent="0.25">
      <c r="A15" s="475"/>
      <c r="B15" s="337"/>
      <c r="C15" s="337"/>
      <c r="D15" s="293"/>
      <c r="E15" s="285"/>
      <c r="F15" s="285"/>
      <c r="G15" s="102" t="s">
        <v>39</v>
      </c>
      <c r="H15" s="68">
        <f>H5</f>
        <v>23</v>
      </c>
      <c r="I15" s="300"/>
      <c r="J15" s="348"/>
    </row>
    <row r="16" spans="1:10" ht="15.75" thickBot="1" x14ac:dyDescent="0.3">
      <c r="A16" s="475"/>
      <c r="B16" s="337"/>
      <c r="C16" s="337"/>
      <c r="D16" s="308"/>
      <c r="E16" s="332"/>
      <c r="F16" s="332"/>
      <c r="G16" s="105" t="s">
        <v>41</v>
      </c>
      <c r="H16" s="97" t="e">
        <f>H6</f>
        <v>#N/A</v>
      </c>
      <c r="I16" s="300"/>
      <c r="J16" s="348"/>
    </row>
    <row r="17" spans="1:10" x14ac:dyDescent="0.25">
      <c r="A17" s="326" t="s">
        <v>142</v>
      </c>
      <c r="B17" s="291" t="s">
        <v>37</v>
      </c>
      <c r="C17" s="291" t="s">
        <v>157</v>
      </c>
      <c r="D17" s="291" t="s">
        <v>38</v>
      </c>
      <c r="E17" s="298">
        <v>43040</v>
      </c>
      <c r="F17" s="298">
        <v>43090</v>
      </c>
      <c r="G17" s="11" t="s">
        <v>154</v>
      </c>
      <c r="H17" s="67">
        <v>0</v>
      </c>
      <c r="I17" s="299"/>
      <c r="J17" s="313"/>
    </row>
    <row r="18" spans="1:10" x14ac:dyDescent="0.25">
      <c r="A18" s="327"/>
      <c r="B18" s="458"/>
      <c r="C18" s="458"/>
      <c r="D18" s="458"/>
      <c r="E18" s="285"/>
      <c r="F18" s="285"/>
      <c r="G18" s="7" t="s">
        <v>153</v>
      </c>
      <c r="H18" s="68" t="e">
        <f>NA()</f>
        <v>#N/A</v>
      </c>
      <c r="I18" s="300"/>
      <c r="J18" s="317"/>
    </row>
    <row r="19" spans="1:10" x14ac:dyDescent="0.25">
      <c r="A19" s="328"/>
      <c r="B19" s="293"/>
      <c r="C19" s="293"/>
      <c r="D19" s="293"/>
      <c r="E19" s="285"/>
      <c r="F19" s="285"/>
      <c r="G19" s="102" t="s">
        <v>40</v>
      </c>
      <c r="H19" s="68">
        <v>20</v>
      </c>
      <c r="I19" s="300"/>
      <c r="J19" s="315"/>
    </row>
    <row r="20" spans="1:10" x14ac:dyDescent="0.25">
      <c r="A20" s="328"/>
      <c r="B20" s="293"/>
      <c r="C20" s="293"/>
      <c r="D20" s="293"/>
      <c r="E20" s="285"/>
      <c r="F20" s="285"/>
      <c r="G20" s="102" t="s">
        <v>39</v>
      </c>
      <c r="H20" s="68">
        <v>25</v>
      </c>
      <c r="I20" s="300"/>
      <c r="J20" s="315"/>
    </row>
    <row r="21" spans="1:10" ht="15.75" thickBot="1" x14ac:dyDescent="0.3">
      <c r="A21" s="328"/>
      <c r="B21" s="293"/>
      <c r="C21" s="293"/>
      <c r="D21" s="293"/>
      <c r="E21" s="370"/>
      <c r="F21" s="370"/>
      <c r="G21" s="106" t="s">
        <v>41</v>
      </c>
      <c r="H21" s="69" t="e">
        <f>NA()</f>
        <v>#N/A</v>
      </c>
      <c r="I21" s="300"/>
      <c r="J21" s="315"/>
    </row>
    <row r="22" spans="1:10" x14ac:dyDescent="0.25">
      <c r="A22" s="328"/>
      <c r="B22" s="293"/>
      <c r="C22" s="293"/>
      <c r="D22" s="293"/>
      <c r="E22" s="295">
        <f>F17+1</f>
        <v>43091</v>
      </c>
      <c r="F22" s="295">
        <v>43190</v>
      </c>
      <c r="G22" s="51" t="s">
        <v>154</v>
      </c>
      <c r="H22" s="67">
        <v>0</v>
      </c>
      <c r="I22" s="300"/>
      <c r="J22" s="315"/>
    </row>
    <row r="23" spans="1:10" x14ac:dyDescent="0.25">
      <c r="A23" s="328"/>
      <c r="B23" s="293"/>
      <c r="C23" s="293"/>
      <c r="D23" s="293"/>
      <c r="E23" s="285"/>
      <c r="F23" s="285"/>
      <c r="G23" s="7" t="s">
        <v>153</v>
      </c>
      <c r="H23" s="68" t="e">
        <f>NA()</f>
        <v>#N/A</v>
      </c>
      <c r="I23" s="300"/>
      <c r="J23" s="315"/>
    </row>
    <row r="24" spans="1:10" x14ac:dyDescent="0.25">
      <c r="A24" s="328"/>
      <c r="B24" s="293"/>
      <c r="C24" s="293"/>
      <c r="D24" s="293"/>
      <c r="E24" s="285"/>
      <c r="F24" s="285"/>
      <c r="G24" s="102" t="s">
        <v>40</v>
      </c>
      <c r="H24" s="68">
        <v>23</v>
      </c>
      <c r="I24" s="300"/>
      <c r="J24" s="315"/>
    </row>
    <row r="25" spans="1:10" x14ac:dyDescent="0.25">
      <c r="A25" s="328"/>
      <c r="B25" s="293"/>
      <c r="C25" s="293"/>
      <c r="D25" s="293"/>
      <c r="E25" s="285"/>
      <c r="F25" s="285"/>
      <c r="G25" s="102" t="s">
        <v>39</v>
      </c>
      <c r="H25" s="68">
        <v>29</v>
      </c>
      <c r="I25" s="300"/>
      <c r="J25" s="315"/>
    </row>
    <row r="26" spans="1:10" ht="15.75" thickBot="1" x14ac:dyDescent="0.3">
      <c r="A26" s="328"/>
      <c r="B26" s="293"/>
      <c r="C26" s="293"/>
      <c r="D26" s="293"/>
      <c r="E26" s="370"/>
      <c r="F26" s="370"/>
      <c r="G26" s="106" t="s">
        <v>41</v>
      </c>
      <c r="H26" s="69" t="e">
        <f>NA()</f>
        <v>#N/A</v>
      </c>
      <c r="I26" s="300"/>
      <c r="J26" s="315"/>
    </row>
    <row r="27" spans="1:10" x14ac:dyDescent="0.25">
      <c r="A27" s="328"/>
      <c r="B27" s="293"/>
      <c r="C27" s="293"/>
      <c r="D27" s="293"/>
      <c r="E27" s="295">
        <f>F22+1</f>
        <v>43191</v>
      </c>
      <c r="F27" s="295">
        <v>43220</v>
      </c>
      <c r="G27" s="51" t="s">
        <v>154</v>
      </c>
      <c r="H27" s="67">
        <v>0</v>
      </c>
      <c r="I27" s="300"/>
      <c r="J27" s="315"/>
    </row>
    <row r="28" spans="1:10" x14ac:dyDescent="0.25">
      <c r="A28" s="328"/>
      <c r="B28" s="293"/>
      <c r="C28" s="293"/>
      <c r="D28" s="293"/>
      <c r="E28" s="285"/>
      <c r="F28" s="285"/>
      <c r="G28" s="7" t="s">
        <v>153</v>
      </c>
      <c r="H28" s="68" t="e">
        <f>NA()</f>
        <v>#N/A</v>
      </c>
      <c r="I28" s="300"/>
      <c r="J28" s="315"/>
    </row>
    <row r="29" spans="1:10" x14ac:dyDescent="0.25">
      <c r="A29" s="328"/>
      <c r="B29" s="293"/>
      <c r="C29" s="293"/>
      <c r="D29" s="293"/>
      <c r="E29" s="285"/>
      <c r="F29" s="285"/>
      <c r="G29" s="102" t="s">
        <v>40</v>
      </c>
      <c r="H29" s="68">
        <f>H19</f>
        <v>20</v>
      </c>
      <c r="I29" s="300"/>
      <c r="J29" s="315"/>
    </row>
    <row r="30" spans="1:10" x14ac:dyDescent="0.25">
      <c r="A30" s="328"/>
      <c r="B30" s="293"/>
      <c r="C30" s="293"/>
      <c r="D30" s="293"/>
      <c r="E30" s="285"/>
      <c r="F30" s="285"/>
      <c r="G30" s="102" t="s">
        <v>39</v>
      </c>
      <c r="H30" s="68">
        <f>H20</f>
        <v>25</v>
      </c>
      <c r="I30" s="300"/>
      <c r="J30" s="315"/>
    </row>
    <row r="31" spans="1:10" ht="15.75" thickBot="1" x14ac:dyDescent="0.3">
      <c r="A31" s="330"/>
      <c r="B31" s="308"/>
      <c r="C31" s="308"/>
      <c r="D31" s="308"/>
      <c r="E31" s="332"/>
      <c r="F31" s="332"/>
      <c r="G31" s="105" t="s">
        <v>41</v>
      </c>
      <c r="H31" s="97" t="e">
        <f>H21</f>
        <v>#N/A</v>
      </c>
      <c r="I31" s="404"/>
      <c r="J31" s="461"/>
    </row>
  </sheetData>
  <mergeCells count="24">
    <mergeCell ref="I17:I31"/>
    <mergeCell ref="F27:F31"/>
    <mergeCell ref="I2:I16"/>
    <mergeCell ref="J2:J16"/>
    <mergeCell ref="J17:J31"/>
    <mergeCell ref="F17:F21"/>
    <mergeCell ref="F22:F26"/>
    <mergeCell ref="A2:A16"/>
    <mergeCell ref="B2:B16"/>
    <mergeCell ref="D2:D16"/>
    <mergeCell ref="E2:E6"/>
    <mergeCell ref="F2:F6"/>
    <mergeCell ref="C2:C16"/>
    <mergeCell ref="E7:E11"/>
    <mergeCell ref="F7:F11"/>
    <mergeCell ref="E12:E16"/>
    <mergeCell ref="F12:F16"/>
    <mergeCell ref="A17:A31"/>
    <mergeCell ref="B17:B31"/>
    <mergeCell ref="C17:C31"/>
    <mergeCell ref="D17:D31"/>
    <mergeCell ref="E17:E21"/>
    <mergeCell ref="E22:E26"/>
    <mergeCell ref="E27:E3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J41"/>
  <sheetViews>
    <sheetView workbookViewId="0">
      <pane xSplit="1" ySplit="1" topLeftCell="B23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x14ac:dyDescent="0.25">
      <c r="A2" s="333" t="s">
        <v>141</v>
      </c>
      <c r="B2" s="336" t="s">
        <v>37</v>
      </c>
      <c r="C2" s="336" t="s">
        <v>157</v>
      </c>
      <c r="D2" s="304" t="s">
        <v>38</v>
      </c>
      <c r="E2" s="298">
        <v>43040</v>
      </c>
      <c r="F2" s="298">
        <v>43090</v>
      </c>
      <c r="G2" s="11" t="s">
        <v>154</v>
      </c>
      <c r="H2" s="67">
        <f>H4/2</f>
        <v>17.5</v>
      </c>
      <c r="I2" s="299"/>
      <c r="J2" s="347"/>
    </row>
    <row r="3" spans="1:10" x14ac:dyDescent="0.25">
      <c r="A3" s="334"/>
      <c r="B3" s="337"/>
      <c r="C3" s="337"/>
      <c r="D3" s="305"/>
      <c r="E3" s="285"/>
      <c r="F3" s="285"/>
      <c r="G3" s="7" t="s">
        <v>153</v>
      </c>
      <c r="H3" s="68" t="e">
        <f>NA()</f>
        <v>#N/A</v>
      </c>
      <c r="I3" s="300"/>
      <c r="J3" s="348"/>
    </row>
    <row r="4" spans="1:10" x14ac:dyDescent="0.25">
      <c r="A4" s="334"/>
      <c r="B4" s="337"/>
      <c r="C4" s="337"/>
      <c r="D4" s="305"/>
      <c r="E4" s="285"/>
      <c r="F4" s="285"/>
      <c r="G4" s="85" t="s">
        <v>40</v>
      </c>
      <c r="H4" s="68">
        <v>35</v>
      </c>
      <c r="I4" s="300"/>
      <c r="J4" s="348"/>
    </row>
    <row r="5" spans="1:10" x14ac:dyDescent="0.25">
      <c r="A5" s="334"/>
      <c r="B5" s="337"/>
      <c r="C5" s="337"/>
      <c r="D5" s="305"/>
      <c r="E5" s="285"/>
      <c r="F5" s="285"/>
      <c r="G5" s="85" t="s">
        <v>39</v>
      </c>
      <c r="H5" s="68">
        <f>H4+13</f>
        <v>48</v>
      </c>
      <c r="I5" s="300"/>
      <c r="J5" s="348"/>
    </row>
    <row r="6" spans="1:10" ht="15.75" thickBot="1" x14ac:dyDescent="0.3">
      <c r="A6" s="334"/>
      <c r="B6" s="337"/>
      <c r="C6" s="337"/>
      <c r="D6" s="305"/>
      <c r="E6" s="439"/>
      <c r="F6" s="439"/>
      <c r="G6" s="87" t="s">
        <v>41</v>
      </c>
      <c r="H6" s="69" t="e">
        <f>NA()</f>
        <v>#N/A</v>
      </c>
      <c r="I6" s="300"/>
      <c r="J6" s="348"/>
    </row>
    <row r="7" spans="1:10" x14ac:dyDescent="0.25">
      <c r="A7" s="334"/>
      <c r="B7" s="337"/>
      <c r="C7" s="337"/>
      <c r="D7" s="305"/>
      <c r="E7" s="451">
        <f>F2+1</f>
        <v>43091</v>
      </c>
      <c r="F7" s="451">
        <v>43092</v>
      </c>
      <c r="G7" s="51" t="s">
        <v>154</v>
      </c>
      <c r="H7" s="67">
        <f t="shared" ref="H7" si="0">H9/2</f>
        <v>22.5</v>
      </c>
      <c r="I7" s="300"/>
      <c r="J7" s="348"/>
    </row>
    <row r="8" spans="1:10" x14ac:dyDescent="0.25">
      <c r="A8" s="334"/>
      <c r="B8" s="337"/>
      <c r="C8" s="337"/>
      <c r="D8" s="305"/>
      <c r="E8" s="285"/>
      <c r="F8" s="285"/>
      <c r="G8" s="7" t="s">
        <v>153</v>
      </c>
      <c r="H8" s="68" t="e">
        <f>NA()</f>
        <v>#N/A</v>
      </c>
      <c r="I8" s="300"/>
      <c r="J8" s="348"/>
    </row>
    <row r="9" spans="1:10" x14ac:dyDescent="0.25">
      <c r="A9" s="334"/>
      <c r="B9" s="337"/>
      <c r="C9" s="337"/>
      <c r="D9" s="305"/>
      <c r="E9" s="285"/>
      <c r="F9" s="285"/>
      <c r="G9" s="85" t="s">
        <v>40</v>
      </c>
      <c r="H9" s="68">
        <v>45</v>
      </c>
      <c r="I9" s="300"/>
      <c r="J9" s="348"/>
    </row>
    <row r="10" spans="1:10" x14ac:dyDescent="0.25">
      <c r="A10" s="334"/>
      <c r="B10" s="337"/>
      <c r="C10" s="337"/>
      <c r="D10" s="305"/>
      <c r="E10" s="285"/>
      <c r="F10" s="285"/>
      <c r="G10" s="85" t="s">
        <v>39</v>
      </c>
      <c r="H10" s="68">
        <f t="shared" ref="H10" si="1">H9+13</f>
        <v>58</v>
      </c>
      <c r="I10" s="300"/>
      <c r="J10" s="348"/>
    </row>
    <row r="11" spans="1:10" ht="15.75" thickBot="1" x14ac:dyDescent="0.3">
      <c r="A11" s="334"/>
      <c r="B11" s="337"/>
      <c r="C11" s="337"/>
      <c r="D11" s="305"/>
      <c r="E11" s="439"/>
      <c r="F11" s="439"/>
      <c r="G11" s="87" t="s">
        <v>41</v>
      </c>
      <c r="H11" s="69" t="e">
        <f>NA()</f>
        <v>#N/A</v>
      </c>
      <c r="I11" s="300"/>
      <c r="J11" s="348"/>
    </row>
    <row r="12" spans="1:10" x14ac:dyDescent="0.25">
      <c r="A12" s="334"/>
      <c r="B12" s="337"/>
      <c r="C12" s="337"/>
      <c r="D12" s="305"/>
      <c r="E12" s="451">
        <f>F7+1</f>
        <v>43093</v>
      </c>
      <c r="F12" s="451">
        <v>43093</v>
      </c>
      <c r="G12" s="51" t="s">
        <v>154</v>
      </c>
      <c r="H12" s="67">
        <f t="shared" ref="H12" si="2">H14/2</f>
        <v>28</v>
      </c>
      <c r="I12" s="300"/>
      <c r="J12" s="348"/>
    </row>
    <row r="13" spans="1:10" x14ac:dyDescent="0.25">
      <c r="A13" s="334"/>
      <c r="B13" s="337"/>
      <c r="C13" s="337"/>
      <c r="D13" s="305"/>
      <c r="E13" s="285"/>
      <c r="F13" s="285"/>
      <c r="G13" s="7" t="s">
        <v>153</v>
      </c>
      <c r="H13" s="68" t="e">
        <f>NA()</f>
        <v>#N/A</v>
      </c>
      <c r="I13" s="300"/>
      <c r="J13" s="348"/>
    </row>
    <row r="14" spans="1:10" x14ac:dyDescent="0.25">
      <c r="A14" s="334"/>
      <c r="B14" s="337"/>
      <c r="C14" s="337"/>
      <c r="D14" s="305"/>
      <c r="E14" s="285"/>
      <c r="F14" s="285"/>
      <c r="G14" s="119" t="s">
        <v>40</v>
      </c>
      <c r="H14" s="68">
        <f>H9+11</f>
        <v>56</v>
      </c>
      <c r="I14" s="300"/>
      <c r="J14" s="348"/>
    </row>
    <row r="15" spans="1:10" x14ac:dyDescent="0.25">
      <c r="A15" s="334"/>
      <c r="B15" s="337"/>
      <c r="C15" s="337"/>
      <c r="D15" s="305"/>
      <c r="E15" s="285"/>
      <c r="F15" s="285"/>
      <c r="G15" s="119" t="s">
        <v>39</v>
      </c>
      <c r="H15" s="68">
        <f>H10+11</f>
        <v>69</v>
      </c>
      <c r="I15" s="300"/>
      <c r="J15" s="348"/>
    </row>
    <row r="16" spans="1:10" ht="15.75" thickBot="1" x14ac:dyDescent="0.3">
      <c r="A16" s="334"/>
      <c r="B16" s="337"/>
      <c r="C16" s="337"/>
      <c r="D16" s="305"/>
      <c r="E16" s="439"/>
      <c r="F16" s="439"/>
      <c r="G16" s="121" t="s">
        <v>41</v>
      </c>
      <c r="H16" s="69" t="e">
        <f>NA()</f>
        <v>#N/A</v>
      </c>
      <c r="I16" s="300"/>
      <c r="J16" s="348"/>
    </row>
    <row r="17" spans="1:10" x14ac:dyDescent="0.25">
      <c r="A17" s="334"/>
      <c r="B17" s="337"/>
      <c r="C17" s="337"/>
      <c r="D17" s="305"/>
      <c r="E17" s="451">
        <f>F12+1</f>
        <v>43094</v>
      </c>
      <c r="F17" s="451">
        <v>43099</v>
      </c>
      <c r="G17" s="51" t="s">
        <v>154</v>
      </c>
      <c r="H17" s="67">
        <f t="shared" ref="H17" si="3">H19/2</f>
        <v>22.5</v>
      </c>
      <c r="I17" s="300"/>
      <c r="J17" s="348"/>
    </row>
    <row r="18" spans="1:10" x14ac:dyDescent="0.25">
      <c r="A18" s="334"/>
      <c r="B18" s="337"/>
      <c r="C18" s="337"/>
      <c r="D18" s="305"/>
      <c r="E18" s="285"/>
      <c r="F18" s="285"/>
      <c r="G18" s="7" t="s">
        <v>153</v>
      </c>
      <c r="H18" s="68" t="e">
        <f>NA()</f>
        <v>#N/A</v>
      </c>
      <c r="I18" s="300"/>
      <c r="J18" s="348"/>
    </row>
    <row r="19" spans="1:10" x14ac:dyDescent="0.25">
      <c r="A19" s="334"/>
      <c r="B19" s="337"/>
      <c r="C19" s="337"/>
      <c r="D19" s="305"/>
      <c r="E19" s="285"/>
      <c r="F19" s="285"/>
      <c r="G19" s="119" t="s">
        <v>40</v>
      </c>
      <c r="H19" s="68">
        <f>H9</f>
        <v>45</v>
      </c>
      <c r="I19" s="300"/>
      <c r="J19" s="348"/>
    </row>
    <row r="20" spans="1:10" x14ac:dyDescent="0.25">
      <c r="A20" s="334"/>
      <c r="B20" s="337"/>
      <c r="C20" s="337"/>
      <c r="D20" s="305"/>
      <c r="E20" s="285"/>
      <c r="F20" s="285"/>
      <c r="G20" s="119" t="s">
        <v>39</v>
      </c>
      <c r="H20" s="68">
        <f>H10</f>
        <v>58</v>
      </c>
      <c r="I20" s="300"/>
      <c r="J20" s="348"/>
    </row>
    <row r="21" spans="1:10" ht="15.75" thickBot="1" x14ac:dyDescent="0.3">
      <c r="A21" s="334"/>
      <c r="B21" s="337"/>
      <c r="C21" s="337"/>
      <c r="D21" s="305"/>
      <c r="E21" s="439"/>
      <c r="F21" s="439"/>
      <c r="G21" s="121" t="s">
        <v>41</v>
      </c>
      <c r="H21" s="69" t="e">
        <f>NA()</f>
        <v>#N/A</v>
      </c>
      <c r="I21" s="300"/>
      <c r="J21" s="348"/>
    </row>
    <row r="22" spans="1:10" x14ac:dyDescent="0.25">
      <c r="A22" s="334"/>
      <c r="B22" s="337"/>
      <c r="C22" s="337"/>
      <c r="D22" s="305"/>
      <c r="E22" s="451">
        <f>F17+1</f>
        <v>43100</v>
      </c>
      <c r="F22" s="451">
        <v>43100</v>
      </c>
      <c r="G22" s="51" t="s">
        <v>154</v>
      </c>
      <c r="H22" s="67">
        <f t="shared" ref="H22" si="4">H24/2</f>
        <v>28</v>
      </c>
      <c r="I22" s="300"/>
      <c r="J22" s="348"/>
    </row>
    <row r="23" spans="1:10" x14ac:dyDescent="0.25">
      <c r="A23" s="334"/>
      <c r="B23" s="337"/>
      <c r="C23" s="337"/>
      <c r="D23" s="305"/>
      <c r="E23" s="285"/>
      <c r="F23" s="285"/>
      <c r="G23" s="7" t="s">
        <v>153</v>
      </c>
      <c r="H23" s="68" t="e">
        <f>NA()</f>
        <v>#N/A</v>
      </c>
      <c r="I23" s="300"/>
      <c r="J23" s="348"/>
    </row>
    <row r="24" spans="1:10" x14ac:dyDescent="0.25">
      <c r="A24" s="334"/>
      <c r="B24" s="337"/>
      <c r="C24" s="337"/>
      <c r="D24" s="305"/>
      <c r="E24" s="285"/>
      <c r="F24" s="285"/>
      <c r="G24" s="119" t="s">
        <v>40</v>
      </c>
      <c r="H24" s="68">
        <f>H14</f>
        <v>56</v>
      </c>
      <c r="I24" s="300"/>
      <c r="J24" s="348"/>
    </row>
    <row r="25" spans="1:10" x14ac:dyDescent="0.25">
      <c r="A25" s="334"/>
      <c r="B25" s="337"/>
      <c r="C25" s="337"/>
      <c r="D25" s="305"/>
      <c r="E25" s="285"/>
      <c r="F25" s="285"/>
      <c r="G25" s="119" t="s">
        <v>39</v>
      </c>
      <c r="H25" s="68">
        <f>H15</f>
        <v>69</v>
      </c>
      <c r="I25" s="300"/>
      <c r="J25" s="348"/>
    </row>
    <row r="26" spans="1:10" ht="15.75" thickBot="1" x14ac:dyDescent="0.3">
      <c r="A26" s="334"/>
      <c r="B26" s="337"/>
      <c r="C26" s="337"/>
      <c r="D26" s="305"/>
      <c r="E26" s="439"/>
      <c r="F26" s="439"/>
      <c r="G26" s="121" t="s">
        <v>41</v>
      </c>
      <c r="H26" s="69" t="e">
        <f>NA()</f>
        <v>#N/A</v>
      </c>
      <c r="I26" s="300"/>
      <c r="J26" s="348"/>
    </row>
    <row r="27" spans="1:10" x14ac:dyDescent="0.25">
      <c r="A27" s="334"/>
      <c r="B27" s="337"/>
      <c r="C27" s="337"/>
      <c r="D27" s="305"/>
      <c r="E27" s="451">
        <f>F22+1</f>
        <v>43101</v>
      </c>
      <c r="F27" s="451">
        <v>43102</v>
      </c>
      <c r="G27" s="51" t="s">
        <v>154</v>
      </c>
      <c r="H27" s="67">
        <f t="shared" ref="H27" si="5">H29/2</f>
        <v>22.5</v>
      </c>
      <c r="I27" s="300"/>
      <c r="J27" s="348"/>
    </row>
    <row r="28" spans="1:10" x14ac:dyDescent="0.25">
      <c r="A28" s="334"/>
      <c r="B28" s="337"/>
      <c r="C28" s="337"/>
      <c r="D28" s="305"/>
      <c r="E28" s="285"/>
      <c r="F28" s="285"/>
      <c r="G28" s="7" t="s">
        <v>153</v>
      </c>
      <c r="H28" s="68" t="e">
        <f>NA()</f>
        <v>#N/A</v>
      </c>
      <c r="I28" s="300"/>
      <c r="J28" s="348"/>
    </row>
    <row r="29" spans="1:10" x14ac:dyDescent="0.25">
      <c r="A29" s="334"/>
      <c r="B29" s="337"/>
      <c r="C29" s="337"/>
      <c r="D29" s="305"/>
      <c r="E29" s="285"/>
      <c r="F29" s="285"/>
      <c r="G29" s="119" t="s">
        <v>40</v>
      </c>
      <c r="H29" s="68">
        <f>H19</f>
        <v>45</v>
      </c>
      <c r="I29" s="300"/>
      <c r="J29" s="348"/>
    </row>
    <row r="30" spans="1:10" x14ac:dyDescent="0.25">
      <c r="A30" s="334"/>
      <c r="B30" s="337"/>
      <c r="C30" s="337"/>
      <c r="D30" s="305"/>
      <c r="E30" s="285"/>
      <c r="F30" s="285"/>
      <c r="G30" s="119" t="s">
        <v>39</v>
      </c>
      <c r="H30" s="68">
        <f>H20</f>
        <v>58</v>
      </c>
      <c r="I30" s="300"/>
      <c r="J30" s="348"/>
    </row>
    <row r="31" spans="1:10" ht="15.75" thickBot="1" x14ac:dyDescent="0.3">
      <c r="A31" s="334"/>
      <c r="B31" s="337"/>
      <c r="C31" s="337"/>
      <c r="D31" s="305"/>
      <c r="E31" s="439"/>
      <c r="F31" s="439"/>
      <c r="G31" s="121" t="s">
        <v>41</v>
      </c>
      <c r="H31" s="69" t="e">
        <f>NA()</f>
        <v>#N/A</v>
      </c>
      <c r="I31" s="300"/>
      <c r="J31" s="348"/>
    </row>
    <row r="32" spans="1:10" x14ac:dyDescent="0.25">
      <c r="A32" s="334"/>
      <c r="B32" s="337"/>
      <c r="C32" s="337"/>
      <c r="D32" s="305"/>
      <c r="E32" s="451">
        <f>F27+1</f>
        <v>43103</v>
      </c>
      <c r="F32" s="451">
        <v>43190</v>
      </c>
      <c r="G32" s="51" t="s">
        <v>154</v>
      </c>
      <c r="H32" s="67">
        <f t="shared" ref="H32" si="6">H34/2</f>
        <v>20</v>
      </c>
      <c r="I32" s="300"/>
      <c r="J32" s="348"/>
    </row>
    <row r="33" spans="1:10" x14ac:dyDescent="0.25">
      <c r="A33" s="334"/>
      <c r="B33" s="337"/>
      <c r="C33" s="337"/>
      <c r="D33" s="305"/>
      <c r="E33" s="285"/>
      <c r="F33" s="285"/>
      <c r="G33" s="7" t="s">
        <v>153</v>
      </c>
      <c r="H33" s="68" t="e">
        <f>NA()</f>
        <v>#N/A</v>
      </c>
      <c r="I33" s="300"/>
      <c r="J33" s="348"/>
    </row>
    <row r="34" spans="1:10" x14ac:dyDescent="0.25">
      <c r="A34" s="334"/>
      <c r="B34" s="337"/>
      <c r="C34" s="337"/>
      <c r="D34" s="305"/>
      <c r="E34" s="285"/>
      <c r="F34" s="285"/>
      <c r="G34" s="119" t="s">
        <v>40</v>
      </c>
      <c r="H34" s="68">
        <v>40</v>
      </c>
      <c r="I34" s="300"/>
      <c r="J34" s="348"/>
    </row>
    <row r="35" spans="1:10" x14ac:dyDescent="0.25">
      <c r="A35" s="334"/>
      <c r="B35" s="337"/>
      <c r="C35" s="337"/>
      <c r="D35" s="305"/>
      <c r="E35" s="285"/>
      <c r="F35" s="285"/>
      <c r="G35" s="119" t="s">
        <v>39</v>
      </c>
      <c r="H35" s="68">
        <f t="shared" ref="H35" si="7">H34+13</f>
        <v>53</v>
      </c>
      <c r="I35" s="300"/>
      <c r="J35" s="348"/>
    </row>
    <row r="36" spans="1:10" ht="15.75" thickBot="1" x14ac:dyDescent="0.3">
      <c r="A36" s="334"/>
      <c r="B36" s="337"/>
      <c r="C36" s="337"/>
      <c r="D36" s="305"/>
      <c r="E36" s="439"/>
      <c r="F36" s="439"/>
      <c r="G36" s="121" t="s">
        <v>41</v>
      </c>
      <c r="H36" s="69" t="e">
        <f>NA()</f>
        <v>#N/A</v>
      </c>
      <c r="I36" s="300"/>
      <c r="J36" s="348"/>
    </row>
    <row r="37" spans="1:10" x14ac:dyDescent="0.25">
      <c r="A37" s="334"/>
      <c r="B37" s="337"/>
      <c r="C37" s="337"/>
      <c r="D37" s="305"/>
      <c r="E37" s="451">
        <f>F32+1</f>
        <v>43191</v>
      </c>
      <c r="F37" s="451">
        <v>43220</v>
      </c>
      <c r="G37" s="51" t="s">
        <v>154</v>
      </c>
      <c r="H37" s="67">
        <f t="shared" ref="H37" si="8">H39/2</f>
        <v>18.5</v>
      </c>
      <c r="I37" s="300"/>
      <c r="J37" s="348"/>
    </row>
    <row r="38" spans="1:10" x14ac:dyDescent="0.25">
      <c r="A38" s="334"/>
      <c r="B38" s="337"/>
      <c r="C38" s="337"/>
      <c r="D38" s="305"/>
      <c r="E38" s="285"/>
      <c r="F38" s="285"/>
      <c r="G38" s="7" t="s">
        <v>153</v>
      </c>
      <c r="H38" s="68" t="e">
        <f>NA()</f>
        <v>#N/A</v>
      </c>
      <c r="I38" s="300"/>
      <c r="J38" s="348"/>
    </row>
    <row r="39" spans="1:10" x14ac:dyDescent="0.25">
      <c r="A39" s="334"/>
      <c r="B39" s="337"/>
      <c r="C39" s="337"/>
      <c r="D39" s="305"/>
      <c r="E39" s="285"/>
      <c r="F39" s="285"/>
      <c r="G39" s="85" t="s">
        <v>40</v>
      </c>
      <c r="H39" s="68">
        <v>37</v>
      </c>
      <c r="I39" s="300"/>
      <c r="J39" s="348"/>
    </row>
    <row r="40" spans="1:10" x14ac:dyDescent="0.25">
      <c r="A40" s="334"/>
      <c r="B40" s="337"/>
      <c r="C40" s="337"/>
      <c r="D40" s="305"/>
      <c r="E40" s="285"/>
      <c r="F40" s="285"/>
      <c r="G40" s="85" t="s">
        <v>39</v>
      </c>
      <c r="H40" s="68">
        <f t="shared" ref="H40" si="9">H39+13</f>
        <v>50</v>
      </c>
      <c r="I40" s="300"/>
      <c r="J40" s="348"/>
    </row>
    <row r="41" spans="1:10" ht="15.75" thickBot="1" x14ac:dyDescent="0.3">
      <c r="A41" s="394"/>
      <c r="B41" s="395"/>
      <c r="C41" s="395"/>
      <c r="D41" s="466"/>
      <c r="E41" s="297"/>
      <c r="F41" s="297"/>
      <c r="G41" s="86" t="s">
        <v>41</v>
      </c>
      <c r="H41" s="69" t="e">
        <f>NA()</f>
        <v>#N/A</v>
      </c>
      <c r="I41" s="301"/>
      <c r="J41" s="449"/>
    </row>
  </sheetData>
  <mergeCells count="22">
    <mergeCell ref="E22:E26"/>
    <mergeCell ref="F22:F26"/>
    <mergeCell ref="E27:E31"/>
    <mergeCell ref="F27:F31"/>
    <mergeCell ref="E32:E36"/>
    <mergeCell ref="F32:F36"/>
    <mergeCell ref="I2:I41"/>
    <mergeCell ref="J2:J41"/>
    <mergeCell ref="A2:A41"/>
    <mergeCell ref="D2:D41"/>
    <mergeCell ref="E2:E6"/>
    <mergeCell ref="F2:F6"/>
    <mergeCell ref="E7:E11"/>
    <mergeCell ref="F7:F11"/>
    <mergeCell ref="E37:E41"/>
    <mergeCell ref="F37:F41"/>
    <mergeCell ref="B2:B41"/>
    <mergeCell ref="C2:C41"/>
    <mergeCell ref="E12:E16"/>
    <mergeCell ref="F12:F16"/>
    <mergeCell ref="E17:E21"/>
    <mergeCell ref="F17:F2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J121"/>
  <sheetViews>
    <sheetView zoomScale="90" zoomScaleNormal="90" zoomScalePageLayoutView="80" workbookViewId="0">
      <pane xSplit="1" ySplit="1" topLeftCell="B99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23" t="s">
        <v>112</v>
      </c>
      <c r="B1" s="22" t="s">
        <v>114</v>
      </c>
      <c r="C1" s="22" t="s">
        <v>208</v>
      </c>
      <c r="D1" s="22" t="s">
        <v>113</v>
      </c>
      <c r="E1" s="22" t="s">
        <v>119</v>
      </c>
      <c r="F1" s="22" t="s">
        <v>120</v>
      </c>
      <c r="G1" s="22" t="s">
        <v>121</v>
      </c>
      <c r="H1" s="22" t="s">
        <v>16</v>
      </c>
      <c r="I1" s="22" t="s">
        <v>155</v>
      </c>
      <c r="J1" s="6" t="s">
        <v>156</v>
      </c>
    </row>
    <row r="2" spans="1:10" x14ac:dyDescent="0.25">
      <c r="A2" s="398" t="s">
        <v>135</v>
      </c>
      <c r="B2" s="400" t="s">
        <v>37</v>
      </c>
      <c r="C2" s="400" t="s">
        <v>191</v>
      </c>
      <c r="D2" s="359" t="s">
        <v>393</v>
      </c>
      <c r="E2" s="294">
        <v>43040</v>
      </c>
      <c r="F2" s="294">
        <v>43090</v>
      </c>
      <c r="G2" s="160" t="s">
        <v>154</v>
      </c>
      <c r="H2" s="157">
        <v>0</v>
      </c>
      <c r="I2" s="309"/>
      <c r="J2" s="396"/>
    </row>
    <row r="3" spans="1:10" x14ac:dyDescent="0.25">
      <c r="A3" s="303"/>
      <c r="B3" s="305"/>
      <c r="C3" s="305"/>
      <c r="D3" s="360"/>
      <c r="E3" s="285"/>
      <c r="F3" s="285"/>
      <c r="G3" s="7" t="s">
        <v>153</v>
      </c>
      <c r="H3" s="68">
        <f>H4/2</f>
        <v>42.5</v>
      </c>
      <c r="I3" s="300"/>
      <c r="J3" s="312"/>
    </row>
    <row r="4" spans="1:10" x14ac:dyDescent="0.25">
      <c r="A4" s="303"/>
      <c r="B4" s="305"/>
      <c r="C4" s="305"/>
      <c r="D4" s="361"/>
      <c r="E4" s="285"/>
      <c r="F4" s="285"/>
      <c r="G4" s="266" t="s">
        <v>40</v>
      </c>
      <c r="H4" s="68">
        <v>85</v>
      </c>
      <c r="I4" s="300"/>
      <c r="J4" s="312"/>
    </row>
    <row r="5" spans="1:10" x14ac:dyDescent="0.25">
      <c r="A5" s="303"/>
      <c r="B5" s="305"/>
      <c r="C5" s="305"/>
      <c r="D5" s="361"/>
      <c r="E5" s="285"/>
      <c r="F5" s="285"/>
      <c r="G5" s="266" t="s">
        <v>39</v>
      </c>
      <c r="H5" s="68">
        <f>H4+40</f>
        <v>125</v>
      </c>
      <c r="I5" s="300"/>
      <c r="J5" s="312"/>
    </row>
    <row r="6" spans="1:10" ht="15.75" thickBot="1" x14ac:dyDescent="0.3">
      <c r="A6" s="303"/>
      <c r="B6" s="305"/>
      <c r="C6" s="305"/>
      <c r="D6" s="361"/>
      <c r="E6" s="350"/>
      <c r="F6" s="350"/>
      <c r="G6" s="267" t="s">
        <v>41</v>
      </c>
      <c r="H6" s="269">
        <f>H4*0.95</f>
        <v>80.75</v>
      </c>
      <c r="I6" s="300"/>
      <c r="J6" s="312"/>
    </row>
    <row r="7" spans="1:10" x14ac:dyDescent="0.25">
      <c r="A7" s="303"/>
      <c r="B7" s="305"/>
      <c r="C7" s="305"/>
      <c r="D7" s="361"/>
      <c r="E7" s="284">
        <f>F2+1</f>
        <v>43091</v>
      </c>
      <c r="F7" s="284">
        <v>43092</v>
      </c>
      <c r="G7" s="162" t="s">
        <v>154</v>
      </c>
      <c r="H7" s="157">
        <f>H9/2</f>
        <v>66</v>
      </c>
      <c r="I7" s="300"/>
      <c r="J7" s="312"/>
    </row>
    <row r="8" spans="1:10" x14ac:dyDescent="0.25">
      <c r="A8" s="303"/>
      <c r="B8" s="305"/>
      <c r="C8" s="305"/>
      <c r="D8" s="361"/>
      <c r="E8" s="285"/>
      <c r="F8" s="285"/>
      <c r="G8" s="20" t="s">
        <v>153</v>
      </c>
      <c r="H8" s="68">
        <f>H7</f>
        <v>66</v>
      </c>
      <c r="I8" s="300"/>
      <c r="J8" s="312"/>
    </row>
    <row r="9" spans="1:10" x14ac:dyDescent="0.25">
      <c r="A9" s="303"/>
      <c r="B9" s="305"/>
      <c r="C9" s="305"/>
      <c r="D9" s="361"/>
      <c r="E9" s="285"/>
      <c r="F9" s="285"/>
      <c r="G9" s="266" t="s">
        <v>40</v>
      </c>
      <c r="H9" s="68">
        <v>132</v>
      </c>
      <c r="I9" s="300"/>
      <c r="J9" s="312"/>
    </row>
    <row r="10" spans="1:10" x14ac:dyDescent="0.25">
      <c r="A10" s="303"/>
      <c r="B10" s="305"/>
      <c r="C10" s="305"/>
      <c r="D10" s="361"/>
      <c r="E10" s="285"/>
      <c r="F10" s="285"/>
      <c r="G10" s="266" t="s">
        <v>39</v>
      </c>
      <c r="H10" s="68">
        <f>H9+40</f>
        <v>172</v>
      </c>
      <c r="I10" s="300"/>
      <c r="J10" s="312"/>
    </row>
    <row r="11" spans="1:10" ht="15.75" thickBot="1" x14ac:dyDescent="0.3">
      <c r="A11" s="303"/>
      <c r="B11" s="305"/>
      <c r="C11" s="305"/>
      <c r="D11" s="361"/>
      <c r="E11" s="350"/>
      <c r="F11" s="350"/>
      <c r="G11" s="267" t="s">
        <v>41</v>
      </c>
      <c r="H11" s="269">
        <f>H9*0.95</f>
        <v>125.39999999999999</v>
      </c>
      <c r="I11" s="300"/>
      <c r="J11" s="312"/>
    </row>
    <row r="12" spans="1:10" x14ac:dyDescent="0.25">
      <c r="A12" s="303"/>
      <c r="B12" s="305"/>
      <c r="C12" s="305"/>
      <c r="D12" s="361"/>
      <c r="E12" s="284">
        <f>F7+1</f>
        <v>43093</v>
      </c>
      <c r="F12" s="284">
        <v>43093</v>
      </c>
      <c r="G12" s="162" t="s">
        <v>154</v>
      </c>
      <c r="H12" s="157">
        <f>H14/2</f>
        <v>93.5</v>
      </c>
      <c r="I12" s="300"/>
      <c r="J12" s="312"/>
    </row>
    <row r="13" spans="1:10" x14ac:dyDescent="0.25">
      <c r="A13" s="303"/>
      <c r="B13" s="305"/>
      <c r="C13" s="305"/>
      <c r="D13" s="361"/>
      <c r="E13" s="285"/>
      <c r="F13" s="285"/>
      <c r="G13" s="7" t="s">
        <v>153</v>
      </c>
      <c r="H13" s="68">
        <f>H12</f>
        <v>93.5</v>
      </c>
      <c r="I13" s="300"/>
      <c r="J13" s="312"/>
    </row>
    <row r="14" spans="1:10" x14ac:dyDescent="0.25">
      <c r="A14" s="303"/>
      <c r="B14" s="305"/>
      <c r="C14" s="305"/>
      <c r="D14" s="361"/>
      <c r="E14" s="285"/>
      <c r="F14" s="285"/>
      <c r="G14" s="266" t="s">
        <v>40</v>
      </c>
      <c r="H14" s="68">
        <f>H9+55</f>
        <v>187</v>
      </c>
      <c r="I14" s="300"/>
      <c r="J14" s="312"/>
    </row>
    <row r="15" spans="1:10" x14ac:dyDescent="0.25">
      <c r="A15" s="303"/>
      <c r="B15" s="305"/>
      <c r="C15" s="305"/>
      <c r="D15" s="361"/>
      <c r="E15" s="285"/>
      <c r="F15" s="285"/>
      <c r="G15" s="266" t="s">
        <v>39</v>
      </c>
      <c r="H15" s="68">
        <f>H14+40</f>
        <v>227</v>
      </c>
      <c r="I15" s="300"/>
      <c r="J15" s="312"/>
    </row>
    <row r="16" spans="1:10" ht="15.75" thickBot="1" x14ac:dyDescent="0.3">
      <c r="A16" s="303"/>
      <c r="B16" s="305"/>
      <c r="C16" s="305"/>
      <c r="D16" s="361"/>
      <c r="E16" s="350"/>
      <c r="F16" s="350"/>
      <c r="G16" s="267" t="s">
        <v>41</v>
      </c>
      <c r="H16" s="269">
        <f>H14*0.95</f>
        <v>177.65</v>
      </c>
      <c r="I16" s="300"/>
      <c r="J16" s="312"/>
    </row>
    <row r="17" spans="1:10" x14ac:dyDescent="0.25">
      <c r="A17" s="303"/>
      <c r="B17" s="305"/>
      <c r="C17" s="305"/>
      <c r="D17" s="361"/>
      <c r="E17" s="284">
        <f>F12+1</f>
        <v>43094</v>
      </c>
      <c r="F17" s="284">
        <v>43099</v>
      </c>
      <c r="G17" s="162" t="s">
        <v>154</v>
      </c>
      <c r="H17" s="157">
        <f>H19/2</f>
        <v>66</v>
      </c>
      <c r="I17" s="300"/>
      <c r="J17" s="312"/>
    </row>
    <row r="18" spans="1:10" x14ac:dyDescent="0.25">
      <c r="A18" s="303"/>
      <c r="B18" s="305"/>
      <c r="C18" s="305"/>
      <c r="D18" s="361"/>
      <c r="E18" s="285"/>
      <c r="F18" s="285"/>
      <c r="G18" s="7" t="s">
        <v>153</v>
      </c>
      <c r="H18" s="68">
        <f>H17</f>
        <v>66</v>
      </c>
      <c r="I18" s="300"/>
      <c r="J18" s="312"/>
    </row>
    <row r="19" spans="1:10" x14ac:dyDescent="0.25">
      <c r="A19" s="303"/>
      <c r="B19" s="305"/>
      <c r="C19" s="305"/>
      <c r="D19" s="361"/>
      <c r="E19" s="285"/>
      <c r="F19" s="285"/>
      <c r="G19" s="266" t="s">
        <v>40</v>
      </c>
      <c r="H19" s="68">
        <f>H9</f>
        <v>132</v>
      </c>
      <c r="I19" s="300"/>
      <c r="J19" s="312"/>
    </row>
    <row r="20" spans="1:10" x14ac:dyDescent="0.25">
      <c r="A20" s="303"/>
      <c r="B20" s="305"/>
      <c r="C20" s="305"/>
      <c r="D20" s="361"/>
      <c r="E20" s="285"/>
      <c r="F20" s="285"/>
      <c r="G20" s="266" t="s">
        <v>39</v>
      </c>
      <c r="H20" s="68">
        <f>H19+40</f>
        <v>172</v>
      </c>
      <c r="I20" s="300"/>
      <c r="J20" s="312"/>
    </row>
    <row r="21" spans="1:10" ht="15.75" thickBot="1" x14ac:dyDescent="0.3">
      <c r="A21" s="303"/>
      <c r="B21" s="305"/>
      <c r="C21" s="305"/>
      <c r="D21" s="361"/>
      <c r="E21" s="350"/>
      <c r="F21" s="350"/>
      <c r="G21" s="267" t="s">
        <v>41</v>
      </c>
      <c r="H21" s="269">
        <f>H19*0.95</f>
        <v>125.39999999999999</v>
      </c>
      <c r="I21" s="300"/>
      <c r="J21" s="312"/>
    </row>
    <row r="22" spans="1:10" x14ac:dyDescent="0.25">
      <c r="A22" s="303"/>
      <c r="B22" s="305"/>
      <c r="C22" s="305"/>
      <c r="D22" s="361"/>
      <c r="E22" s="284">
        <f>F17+1</f>
        <v>43100</v>
      </c>
      <c r="F22" s="284">
        <v>43100</v>
      </c>
      <c r="G22" s="162" t="s">
        <v>154</v>
      </c>
      <c r="H22" s="157">
        <f>H24/2</f>
        <v>93.5</v>
      </c>
      <c r="I22" s="300"/>
      <c r="J22" s="312"/>
    </row>
    <row r="23" spans="1:10" x14ac:dyDescent="0.25">
      <c r="A23" s="303"/>
      <c r="B23" s="305"/>
      <c r="C23" s="305"/>
      <c r="D23" s="361"/>
      <c r="E23" s="285"/>
      <c r="F23" s="285"/>
      <c r="G23" s="7" t="s">
        <v>153</v>
      </c>
      <c r="H23" s="68">
        <f>H22</f>
        <v>93.5</v>
      </c>
      <c r="I23" s="300"/>
      <c r="J23" s="312"/>
    </row>
    <row r="24" spans="1:10" x14ac:dyDescent="0.25">
      <c r="A24" s="303"/>
      <c r="B24" s="305"/>
      <c r="C24" s="305"/>
      <c r="D24" s="361"/>
      <c r="E24" s="285"/>
      <c r="F24" s="285"/>
      <c r="G24" s="266" t="s">
        <v>40</v>
      </c>
      <c r="H24" s="68">
        <f>H14</f>
        <v>187</v>
      </c>
      <c r="I24" s="300"/>
      <c r="J24" s="312"/>
    </row>
    <row r="25" spans="1:10" x14ac:dyDescent="0.25">
      <c r="A25" s="303"/>
      <c r="B25" s="305"/>
      <c r="C25" s="305"/>
      <c r="D25" s="361"/>
      <c r="E25" s="285"/>
      <c r="F25" s="285"/>
      <c r="G25" s="266" t="s">
        <v>39</v>
      </c>
      <c r="H25" s="68">
        <f>H24+40</f>
        <v>227</v>
      </c>
      <c r="I25" s="300"/>
      <c r="J25" s="312"/>
    </row>
    <row r="26" spans="1:10" ht="15.75" thickBot="1" x14ac:dyDescent="0.3">
      <c r="A26" s="303"/>
      <c r="B26" s="305"/>
      <c r="C26" s="305"/>
      <c r="D26" s="361"/>
      <c r="E26" s="350"/>
      <c r="F26" s="350"/>
      <c r="G26" s="267" t="s">
        <v>41</v>
      </c>
      <c r="H26" s="269">
        <f>H24*0.95</f>
        <v>177.65</v>
      </c>
      <c r="I26" s="300"/>
      <c r="J26" s="312"/>
    </row>
    <row r="27" spans="1:10" x14ac:dyDescent="0.25">
      <c r="A27" s="303"/>
      <c r="B27" s="305"/>
      <c r="C27" s="305"/>
      <c r="D27" s="361"/>
      <c r="E27" s="284">
        <f>F22+1</f>
        <v>43101</v>
      </c>
      <c r="F27" s="284">
        <v>43102</v>
      </c>
      <c r="G27" s="162" t="s">
        <v>154</v>
      </c>
      <c r="H27" s="157">
        <f>H29/2</f>
        <v>66</v>
      </c>
      <c r="I27" s="300"/>
      <c r="J27" s="312"/>
    </row>
    <row r="28" spans="1:10" x14ac:dyDescent="0.25">
      <c r="A28" s="303"/>
      <c r="B28" s="305"/>
      <c r="C28" s="305"/>
      <c r="D28" s="361"/>
      <c r="E28" s="285"/>
      <c r="F28" s="285"/>
      <c r="G28" s="7" t="s">
        <v>153</v>
      </c>
      <c r="H28" s="68">
        <f>H27</f>
        <v>66</v>
      </c>
      <c r="I28" s="300"/>
      <c r="J28" s="312"/>
    </row>
    <row r="29" spans="1:10" x14ac:dyDescent="0.25">
      <c r="A29" s="303"/>
      <c r="B29" s="305"/>
      <c r="C29" s="305"/>
      <c r="D29" s="361"/>
      <c r="E29" s="285"/>
      <c r="F29" s="285"/>
      <c r="G29" s="266" t="s">
        <v>40</v>
      </c>
      <c r="H29" s="68">
        <f>H19</f>
        <v>132</v>
      </c>
      <c r="I29" s="300"/>
      <c r="J29" s="312"/>
    </row>
    <row r="30" spans="1:10" x14ac:dyDescent="0.25">
      <c r="A30" s="303"/>
      <c r="B30" s="305"/>
      <c r="C30" s="305"/>
      <c r="D30" s="361"/>
      <c r="E30" s="285"/>
      <c r="F30" s="285"/>
      <c r="G30" s="266" t="s">
        <v>39</v>
      </c>
      <c r="H30" s="68">
        <f>H29+40</f>
        <v>172</v>
      </c>
      <c r="I30" s="300"/>
      <c r="J30" s="312"/>
    </row>
    <row r="31" spans="1:10" ht="15.75" thickBot="1" x14ac:dyDescent="0.3">
      <c r="A31" s="303"/>
      <c r="B31" s="305"/>
      <c r="C31" s="305"/>
      <c r="D31" s="361"/>
      <c r="E31" s="350"/>
      <c r="F31" s="350"/>
      <c r="G31" s="267" t="s">
        <v>41</v>
      </c>
      <c r="H31" s="269">
        <f>H29*0.95</f>
        <v>125.39999999999999</v>
      </c>
      <c r="I31" s="300"/>
      <c r="J31" s="312"/>
    </row>
    <row r="32" spans="1:10" x14ac:dyDescent="0.25">
      <c r="A32" s="303"/>
      <c r="B32" s="305"/>
      <c r="C32" s="305"/>
      <c r="D32" s="361"/>
      <c r="E32" s="284">
        <f>F27+1</f>
        <v>43103</v>
      </c>
      <c r="F32" s="284">
        <v>43190</v>
      </c>
      <c r="G32" s="162" t="s">
        <v>154</v>
      </c>
      <c r="H32" s="157">
        <f>H34/2</f>
        <v>51</v>
      </c>
      <c r="I32" s="300"/>
      <c r="J32" s="312"/>
    </row>
    <row r="33" spans="1:10" x14ac:dyDescent="0.25">
      <c r="A33" s="303"/>
      <c r="B33" s="305"/>
      <c r="C33" s="305"/>
      <c r="D33" s="361"/>
      <c r="E33" s="285"/>
      <c r="F33" s="285"/>
      <c r="G33" s="7" t="s">
        <v>153</v>
      </c>
      <c r="H33" s="68">
        <f>H32</f>
        <v>51</v>
      </c>
      <c r="I33" s="300"/>
      <c r="J33" s="312"/>
    </row>
    <row r="34" spans="1:10" x14ac:dyDescent="0.25">
      <c r="A34" s="303"/>
      <c r="B34" s="305"/>
      <c r="C34" s="305"/>
      <c r="D34" s="361"/>
      <c r="E34" s="285"/>
      <c r="F34" s="285"/>
      <c r="G34" s="266" t="s">
        <v>40</v>
      </c>
      <c r="H34" s="68">
        <v>102</v>
      </c>
      <c r="I34" s="300"/>
      <c r="J34" s="312"/>
    </row>
    <row r="35" spans="1:10" x14ac:dyDescent="0.25">
      <c r="A35" s="303"/>
      <c r="B35" s="305"/>
      <c r="C35" s="305"/>
      <c r="D35" s="361"/>
      <c r="E35" s="285"/>
      <c r="F35" s="285"/>
      <c r="G35" s="266" t="s">
        <v>39</v>
      </c>
      <c r="H35" s="68">
        <f>H34+40</f>
        <v>142</v>
      </c>
      <c r="I35" s="300"/>
      <c r="J35" s="312"/>
    </row>
    <row r="36" spans="1:10" ht="15.75" thickBot="1" x14ac:dyDescent="0.3">
      <c r="A36" s="303"/>
      <c r="B36" s="305"/>
      <c r="C36" s="305"/>
      <c r="D36" s="361"/>
      <c r="E36" s="350"/>
      <c r="F36" s="350"/>
      <c r="G36" s="267" t="s">
        <v>41</v>
      </c>
      <c r="H36" s="269">
        <f>H34*0.95</f>
        <v>96.899999999999991</v>
      </c>
      <c r="I36" s="300"/>
      <c r="J36" s="312"/>
    </row>
    <row r="37" spans="1:10" x14ac:dyDescent="0.25">
      <c r="A37" s="303"/>
      <c r="B37" s="305"/>
      <c r="C37" s="305"/>
      <c r="D37" s="361"/>
      <c r="E37" s="284">
        <f>F32+1</f>
        <v>43191</v>
      </c>
      <c r="F37" s="284">
        <v>43220</v>
      </c>
      <c r="G37" s="162" t="s">
        <v>154</v>
      </c>
      <c r="H37" s="157">
        <v>0</v>
      </c>
      <c r="I37" s="300"/>
      <c r="J37" s="312"/>
    </row>
    <row r="38" spans="1:10" x14ac:dyDescent="0.25">
      <c r="A38" s="303"/>
      <c r="B38" s="305"/>
      <c r="C38" s="305"/>
      <c r="D38" s="361"/>
      <c r="E38" s="285"/>
      <c r="F38" s="285"/>
      <c r="G38" s="7" t="s">
        <v>153</v>
      </c>
      <c r="H38" s="68">
        <f>H39/2</f>
        <v>47.5</v>
      </c>
      <c r="I38" s="300"/>
      <c r="J38" s="312"/>
    </row>
    <row r="39" spans="1:10" x14ac:dyDescent="0.25">
      <c r="A39" s="303"/>
      <c r="B39" s="305"/>
      <c r="C39" s="305"/>
      <c r="D39" s="361"/>
      <c r="E39" s="285"/>
      <c r="F39" s="285"/>
      <c r="G39" s="266" t="s">
        <v>40</v>
      </c>
      <c r="H39" s="68">
        <v>95</v>
      </c>
      <c r="I39" s="300"/>
      <c r="J39" s="312"/>
    </row>
    <row r="40" spans="1:10" x14ac:dyDescent="0.25">
      <c r="A40" s="303"/>
      <c r="B40" s="305"/>
      <c r="C40" s="305"/>
      <c r="D40" s="361"/>
      <c r="E40" s="285"/>
      <c r="F40" s="285"/>
      <c r="G40" s="266" t="s">
        <v>39</v>
      </c>
      <c r="H40" s="68">
        <f>H39+40</f>
        <v>135</v>
      </c>
      <c r="I40" s="300"/>
      <c r="J40" s="312"/>
    </row>
    <row r="41" spans="1:10" ht="15.75" thickBot="1" x14ac:dyDescent="0.3">
      <c r="A41" s="303"/>
      <c r="B41" s="305"/>
      <c r="C41" s="305"/>
      <c r="D41" s="308"/>
      <c r="E41" s="350"/>
      <c r="F41" s="350"/>
      <c r="G41" s="267" t="s">
        <v>41</v>
      </c>
      <c r="H41" s="269">
        <f>H39*0.95</f>
        <v>90.25</v>
      </c>
      <c r="I41" s="310"/>
      <c r="J41" s="312"/>
    </row>
    <row r="42" spans="1:10" x14ac:dyDescent="0.25">
      <c r="A42" s="303"/>
      <c r="B42" s="305"/>
      <c r="C42" s="305"/>
      <c r="D42" s="359" t="s">
        <v>394</v>
      </c>
      <c r="E42" s="294">
        <v>43040</v>
      </c>
      <c r="F42" s="294">
        <v>43090</v>
      </c>
      <c r="G42" s="160" t="s">
        <v>154</v>
      </c>
      <c r="H42" s="157" t="e">
        <f>NA()</f>
        <v>#N/A</v>
      </c>
      <c r="I42" s="309" t="s">
        <v>396</v>
      </c>
      <c r="J42" s="312"/>
    </row>
    <row r="43" spans="1:10" x14ac:dyDescent="0.25">
      <c r="A43" s="303"/>
      <c r="B43" s="305"/>
      <c r="C43" s="305"/>
      <c r="D43" s="360"/>
      <c r="E43" s="285"/>
      <c r="F43" s="285"/>
      <c r="G43" s="7" t="s">
        <v>153</v>
      </c>
      <c r="H43" s="68" t="e">
        <f>NA()</f>
        <v>#N/A</v>
      </c>
      <c r="I43" s="300"/>
      <c r="J43" s="312"/>
    </row>
    <row r="44" spans="1:10" x14ac:dyDescent="0.25">
      <c r="A44" s="303"/>
      <c r="B44" s="305"/>
      <c r="C44" s="305"/>
      <c r="D44" s="361"/>
      <c r="E44" s="285"/>
      <c r="F44" s="285"/>
      <c r="G44" s="266" t="s">
        <v>40</v>
      </c>
      <c r="H44" s="68">
        <v>98</v>
      </c>
      <c r="I44" s="300"/>
      <c r="J44" s="312"/>
    </row>
    <row r="45" spans="1:10" x14ac:dyDescent="0.25">
      <c r="A45" s="303"/>
      <c r="B45" s="305"/>
      <c r="C45" s="305"/>
      <c r="D45" s="361"/>
      <c r="E45" s="285"/>
      <c r="F45" s="285"/>
      <c r="G45" s="266" t="s">
        <v>39</v>
      </c>
      <c r="H45" s="68">
        <f>H44+40</f>
        <v>138</v>
      </c>
      <c r="I45" s="300"/>
      <c r="J45" s="312"/>
    </row>
    <row r="46" spans="1:10" ht="15.75" thickBot="1" x14ac:dyDescent="0.3">
      <c r="A46" s="303"/>
      <c r="B46" s="305"/>
      <c r="C46" s="305"/>
      <c r="D46" s="361"/>
      <c r="E46" s="350"/>
      <c r="F46" s="350"/>
      <c r="G46" s="267" t="s">
        <v>41</v>
      </c>
      <c r="H46" s="269">
        <f>H44*0.95</f>
        <v>93.1</v>
      </c>
      <c r="I46" s="300"/>
      <c r="J46" s="312"/>
    </row>
    <row r="47" spans="1:10" x14ac:dyDescent="0.25">
      <c r="A47" s="303"/>
      <c r="B47" s="305"/>
      <c r="C47" s="305"/>
      <c r="D47" s="361"/>
      <c r="E47" s="284">
        <f>F42+1</f>
        <v>43091</v>
      </c>
      <c r="F47" s="284">
        <v>43092</v>
      </c>
      <c r="G47" s="162" t="s">
        <v>154</v>
      </c>
      <c r="H47" s="157" t="e">
        <f>NA()</f>
        <v>#N/A</v>
      </c>
      <c r="I47" s="300"/>
      <c r="J47" s="312"/>
    </row>
    <row r="48" spans="1:10" x14ac:dyDescent="0.25">
      <c r="A48" s="303"/>
      <c r="B48" s="305"/>
      <c r="C48" s="305"/>
      <c r="D48" s="361"/>
      <c r="E48" s="285"/>
      <c r="F48" s="285"/>
      <c r="G48" s="20" t="s">
        <v>153</v>
      </c>
      <c r="H48" s="68" t="e">
        <f>NA()</f>
        <v>#N/A</v>
      </c>
      <c r="I48" s="300"/>
      <c r="J48" s="312"/>
    </row>
    <row r="49" spans="1:10" x14ac:dyDescent="0.25">
      <c r="A49" s="303"/>
      <c r="B49" s="305"/>
      <c r="C49" s="305"/>
      <c r="D49" s="361"/>
      <c r="E49" s="285"/>
      <c r="F49" s="285"/>
      <c r="G49" s="266" t="s">
        <v>40</v>
      </c>
      <c r="H49" s="68">
        <v>145</v>
      </c>
      <c r="I49" s="300"/>
      <c r="J49" s="312"/>
    </row>
    <row r="50" spans="1:10" x14ac:dyDescent="0.25">
      <c r="A50" s="303"/>
      <c r="B50" s="305"/>
      <c r="C50" s="305"/>
      <c r="D50" s="361"/>
      <c r="E50" s="285"/>
      <c r="F50" s="285"/>
      <c r="G50" s="266" t="s">
        <v>39</v>
      </c>
      <c r="H50" s="68">
        <f>H49+40</f>
        <v>185</v>
      </c>
      <c r="I50" s="300"/>
      <c r="J50" s="312"/>
    </row>
    <row r="51" spans="1:10" ht="15.75" thickBot="1" x14ac:dyDescent="0.3">
      <c r="A51" s="303"/>
      <c r="B51" s="305"/>
      <c r="C51" s="305"/>
      <c r="D51" s="361"/>
      <c r="E51" s="350"/>
      <c r="F51" s="350"/>
      <c r="G51" s="267" t="s">
        <v>41</v>
      </c>
      <c r="H51" s="269">
        <f>H49*0.95</f>
        <v>137.75</v>
      </c>
      <c r="I51" s="300"/>
      <c r="J51" s="312"/>
    </row>
    <row r="52" spans="1:10" x14ac:dyDescent="0.25">
      <c r="A52" s="303"/>
      <c r="B52" s="305"/>
      <c r="C52" s="305"/>
      <c r="D52" s="361"/>
      <c r="E52" s="284">
        <f>F47+1</f>
        <v>43093</v>
      </c>
      <c r="F52" s="284">
        <v>43093</v>
      </c>
      <c r="G52" s="162" t="s">
        <v>154</v>
      </c>
      <c r="H52" s="157" t="e">
        <f>NA()</f>
        <v>#N/A</v>
      </c>
      <c r="I52" s="300"/>
      <c r="J52" s="312"/>
    </row>
    <row r="53" spans="1:10" x14ac:dyDescent="0.25">
      <c r="A53" s="303"/>
      <c r="B53" s="305"/>
      <c r="C53" s="305"/>
      <c r="D53" s="361"/>
      <c r="E53" s="285"/>
      <c r="F53" s="285"/>
      <c r="G53" s="7" t="s">
        <v>153</v>
      </c>
      <c r="H53" s="68" t="e">
        <f>NA()</f>
        <v>#N/A</v>
      </c>
      <c r="I53" s="300"/>
      <c r="J53" s="312"/>
    </row>
    <row r="54" spans="1:10" x14ac:dyDescent="0.25">
      <c r="A54" s="303"/>
      <c r="B54" s="305"/>
      <c r="C54" s="305"/>
      <c r="D54" s="361"/>
      <c r="E54" s="285"/>
      <c r="F54" s="285"/>
      <c r="G54" s="266" t="s">
        <v>40</v>
      </c>
      <c r="H54" s="68">
        <f>H49+55</f>
        <v>200</v>
      </c>
      <c r="I54" s="300"/>
      <c r="J54" s="312"/>
    </row>
    <row r="55" spans="1:10" x14ac:dyDescent="0.25">
      <c r="A55" s="303"/>
      <c r="B55" s="305"/>
      <c r="C55" s="305"/>
      <c r="D55" s="361"/>
      <c r="E55" s="285"/>
      <c r="F55" s="285"/>
      <c r="G55" s="266" t="s">
        <v>39</v>
      </c>
      <c r="H55" s="68">
        <f>H54+40</f>
        <v>240</v>
      </c>
      <c r="I55" s="300"/>
      <c r="J55" s="312"/>
    </row>
    <row r="56" spans="1:10" ht="15.75" thickBot="1" x14ac:dyDescent="0.3">
      <c r="A56" s="303"/>
      <c r="B56" s="305"/>
      <c r="C56" s="305"/>
      <c r="D56" s="361"/>
      <c r="E56" s="350"/>
      <c r="F56" s="350"/>
      <c r="G56" s="267" t="s">
        <v>41</v>
      </c>
      <c r="H56" s="269">
        <f>H54*0.95</f>
        <v>190</v>
      </c>
      <c r="I56" s="300"/>
      <c r="J56" s="312"/>
    </row>
    <row r="57" spans="1:10" x14ac:dyDescent="0.25">
      <c r="A57" s="303"/>
      <c r="B57" s="305"/>
      <c r="C57" s="305"/>
      <c r="D57" s="361"/>
      <c r="E57" s="284">
        <f>F52+1</f>
        <v>43094</v>
      </c>
      <c r="F57" s="284">
        <v>43099</v>
      </c>
      <c r="G57" s="162" t="s">
        <v>154</v>
      </c>
      <c r="H57" s="157" t="e">
        <f>NA()</f>
        <v>#N/A</v>
      </c>
      <c r="I57" s="300"/>
      <c r="J57" s="312"/>
    </row>
    <row r="58" spans="1:10" x14ac:dyDescent="0.25">
      <c r="A58" s="303"/>
      <c r="B58" s="305"/>
      <c r="C58" s="305"/>
      <c r="D58" s="361"/>
      <c r="E58" s="285"/>
      <c r="F58" s="285"/>
      <c r="G58" s="7" t="s">
        <v>153</v>
      </c>
      <c r="H58" s="68" t="e">
        <f>NA()</f>
        <v>#N/A</v>
      </c>
      <c r="I58" s="300"/>
      <c r="J58" s="312"/>
    </row>
    <row r="59" spans="1:10" x14ac:dyDescent="0.25">
      <c r="A59" s="303"/>
      <c r="B59" s="305"/>
      <c r="C59" s="305"/>
      <c r="D59" s="361"/>
      <c r="E59" s="285"/>
      <c r="F59" s="285"/>
      <c r="G59" s="266" t="s">
        <v>40</v>
      </c>
      <c r="H59" s="68">
        <f>H49</f>
        <v>145</v>
      </c>
      <c r="I59" s="300"/>
      <c r="J59" s="312"/>
    </row>
    <row r="60" spans="1:10" x14ac:dyDescent="0.25">
      <c r="A60" s="303"/>
      <c r="B60" s="305"/>
      <c r="C60" s="305"/>
      <c r="D60" s="361"/>
      <c r="E60" s="285"/>
      <c r="F60" s="285"/>
      <c r="G60" s="266" t="s">
        <v>39</v>
      </c>
      <c r="H60" s="68">
        <f>H59+40</f>
        <v>185</v>
      </c>
      <c r="I60" s="300"/>
      <c r="J60" s="312"/>
    </row>
    <row r="61" spans="1:10" ht="15.75" thickBot="1" x14ac:dyDescent="0.3">
      <c r="A61" s="303"/>
      <c r="B61" s="305"/>
      <c r="C61" s="305"/>
      <c r="D61" s="361"/>
      <c r="E61" s="350"/>
      <c r="F61" s="350"/>
      <c r="G61" s="267" t="s">
        <v>41</v>
      </c>
      <c r="H61" s="269">
        <f>H59*0.95</f>
        <v>137.75</v>
      </c>
      <c r="I61" s="300"/>
      <c r="J61" s="312"/>
    </row>
    <row r="62" spans="1:10" x14ac:dyDescent="0.25">
      <c r="A62" s="303"/>
      <c r="B62" s="305"/>
      <c r="C62" s="305"/>
      <c r="D62" s="361"/>
      <c r="E62" s="284">
        <f>F57+1</f>
        <v>43100</v>
      </c>
      <c r="F62" s="284">
        <v>43100</v>
      </c>
      <c r="G62" s="162" t="s">
        <v>154</v>
      </c>
      <c r="H62" s="157" t="e">
        <f>NA()</f>
        <v>#N/A</v>
      </c>
      <c r="I62" s="300"/>
      <c r="J62" s="312"/>
    </row>
    <row r="63" spans="1:10" x14ac:dyDescent="0.25">
      <c r="A63" s="303"/>
      <c r="B63" s="305"/>
      <c r="C63" s="305"/>
      <c r="D63" s="361"/>
      <c r="E63" s="285"/>
      <c r="F63" s="285"/>
      <c r="G63" s="7" t="s">
        <v>153</v>
      </c>
      <c r="H63" s="68" t="e">
        <f>NA()</f>
        <v>#N/A</v>
      </c>
      <c r="I63" s="300"/>
      <c r="J63" s="312"/>
    </row>
    <row r="64" spans="1:10" x14ac:dyDescent="0.25">
      <c r="A64" s="303"/>
      <c r="B64" s="305"/>
      <c r="C64" s="305"/>
      <c r="D64" s="361"/>
      <c r="E64" s="285"/>
      <c r="F64" s="285"/>
      <c r="G64" s="266" t="s">
        <v>40</v>
      </c>
      <c r="H64" s="68">
        <f>H54</f>
        <v>200</v>
      </c>
      <c r="I64" s="300"/>
      <c r="J64" s="312"/>
    </row>
    <row r="65" spans="1:10" x14ac:dyDescent="0.25">
      <c r="A65" s="303"/>
      <c r="B65" s="305"/>
      <c r="C65" s="305"/>
      <c r="D65" s="361"/>
      <c r="E65" s="285"/>
      <c r="F65" s="285"/>
      <c r="G65" s="266" t="s">
        <v>39</v>
      </c>
      <c r="H65" s="68">
        <f>H64+40</f>
        <v>240</v>
      </c>
      <c r="I65" s="300"/>
      <c r="J65" s="312"/>
    </row>
    <row r="66" spans="1:10" ht="15.75" thickBot="1" x14ac:dyDescent="0.3">
      <c r="A66" s="303"/>
      <c r="B66" s="305"/>
      <c r="C66" s="305"/>
      <c r="D66" s="361"/>
      <c r="E66" s="350"/>
      <c r="F66" s="350"/>
      <c r="G66" s="267" t="s">
        <v>41</v>
      </c>
      <c r="H66" s="269">
        <f>H64*0.95</f>
        <v>190</v>
      </c>
      <c r="I66" s="300"/>
      <c r="J66" s="312"/>
    </row>
    <row r="67" spans="1:10" x14ac:dyDescent="0.25">
      <c r="A67" s="303"/>
      <c r="B67" s="305"/>
      <c r="C67" s="305"/>
      <c r="D67" s="361"/>
      <c r="E67" s="284">
        <f>F62+1</f>
        <v>43101</v>
      </c>
      <c r="F67" s="284">
        <v>43102</v>
      </c>
      <c r="G67" s="162" t="s">
        <v>154</v>
      </c>
      <c r="H67" s="157" t="e">
        <f>NA()</f>
        <v>#N/A</v>
      </c>
      <c r="I67" s="300"/>
      <c r="J67" s="312"/>
    </row>
    <row r="68" spans="1:10" x14ac:dyDescent="0.25">
      <c r="A68" s="303"/>
      <c r="B68" s="305"/>
      <c r="C68" s="305"/>
      <c r="D68" s="361"/>
      <c r="E68" s="285"/>
      <c r="F68" s="285"/>
      <c r="G68" s="7" t="s">
        <v>153</v>
      </c>
      <c r="H68" s="68" t="e">
        <f>NA()</f>
        <v>#N/A</v>
      </c>
      <c r="I68" s="300"/>
      <c r="J68" s="312"/>
    </row>
    <row r="69" spans="1:10" x14ac:dyDescent="0.25">
      <c r="A69" s="303"/>
      <c r="B69" s="305"/>
      <c r="C69" s="305"/>
      <c r="D69" s="361"/>
      <c r="E69" s="285"/>
      <c r="F69" s="285"/>
      <c r="G69" s="266" t="s">
        <v>40</v>
      </c>
      <c r="H69" s="68">
        <f>H59</f>
        <v>145</v>
      </c>
      <c r="I69" s="300"/>
      <c r="J69" s="312"/>
    </row>
    <row r="70" spans="1:10" x14ac:dyDescent="0.25">
      <c r="A70" s="303"/>
      <c r="B70" s="305"/>
      <c r="C70" s="305"/>
      <c r="D70" s="361"/>
      <c r="E70" s="285"/>
      <c r="F70" s="285"/>
      <c r="G70" s="266" t="s">
        <v>39</v>
      </c>
      <c r="H70" s="68">
        <f>H69+40</f>
        <v>185</v>
      </c>
      <c r="I70" s="300"/>
      <c r="J70" s="312"/>
    </row>
    <row r="71" spans="1:10" ht="15.75" thickBot="1" x14ac:dyDescent="0.3">
      <c r="A71" s="303"/>
      <c r="B71" s="305"/>
      <c r="C71" s="305"/>
      <c r="D71" s="361"/>
      <c r="E71" s="350"/>
      <c r="F71" s="350"/>
      <c r="G71" s="267" t="s">
        <v>41</v>
      </c>
      <c r="H71" s="269">
        <f>H69*0.95</f>
        <v>137.75</v>
      </c>
      <c r="I71" s="300"/>
      <c r="J71" s="312"/>
    </row>
    <row r="72" spans="1:10" x14ac:dyDescent="0.25">
      <c r="A72" s="303"/>
      <c r="B72" s="305"/>
      <c r="C72" s="305"/>
      <c r="D72" s="361"/>
      <c r="E72" s="284">
        <f>F67+1</f>
        <v>43103</v>
      </c>
      <c r="F72" s="284">
        <v>43190</v>
      </c>
      <c r="G72" s="162" t="s">
        <v>154</v>
      </c>
      <c r="H72" s="157" t="e">
        <f>NA()</f>
        <v>#N/A</v>
      </c>
      <c r="I72" s="300"/>
      <c r="J72" s="312"/>
    </row>
    <row r="73" spans="1:10" x14ac:dyDescent="0.25">
      <c r="A73" s="303"/>
      <c r="B73" s="305"/>
      <c r="C73" s="305"/>
      <c r="D73" s="361"/>
      <c r="E73" s="285"/>
      <c r="F73" s="285"/>
      <c r="G73" s="7" t="s">
        <v>153</v>
      </c>
      <c r="H73" s="68" t="e">
        <f>NA()</f>
        <v>#N/A</v>
      </c>
      <c r="I73" s="300"/>
      <c r="J73" s="312"/>
    </row>
    <row r="74" spans="1:10" x14ac:dyDescent="0.25">
      <c r="A74" s="303"/>
      <c r="B74" s="305"/>
      <c r="C74" s="305"/>
      <c r="D74" s="361"/>
      <c r="E74" s="285"/>
      <c r="F74" s="285"/>
      <c r="G74" s="266" t="s">
        <v>40</v>
      </c>
      <c r="H74" s="68">
        <v>115</v>
      </c>
      <c r="I74" s="300"/>
      <c r="J74" s="312"/>
    </row>
    <row r="75" spans="1:10" x14ac:dyDescent="0.25">
      <c r="A75" s="303"/>
      <c r="B75" s="305"/>
      <c r="C75" s="305"/>
      <c r="D75" s="361"/>
      <c r="E75" s="285"/>
      <c r="F75" s="285"/>
      <c r="G75" s="266" t="s">
        <v>39</v>
      </c>
      <c r="H75" s="68">
        <f>H74+40</f>
        <v>155</v>
      </c>
      <c r="I75" s="300"/>
      <c r="J75" s="312"/>
    </row>
    <row r="76" spans="1:10" ht="15.75" thickBot="1" x14ac:dyDescent="0.3">
      <c r="A76" s="303"/>
      <c r="B76" s="305"/>
      <c r="C76" s="305"/>
      <c r="D76" s="361"/>
      <c r="E76" s="350"/>
      <c r="F76" s="350"/>
      <c r="G76" s="267" t="s">
        <v>41</v>
      </c>
      <c r="H76" s="269">
        <f>H74*0.95</f>
        <v>109.25</v>
      </c>
      <c r="I76" s="300"/>
      <c r="J76" s="312"/>
    </row>
    <row r="77" spans="1:10" x14ac:dyDescent="0.25">
      <c r="A77" s="303"/>
      <c r="B77" s="305"/>
      <c r="C77" s="305"/>
      <c r="D77" s="361"/>
      <c r="E77" s="284">
        <f>F72+1</f>
        <v>43191</v>
      </c>
      <c r="F77" s="284">
        <v>43220</v>
      </c>
      <c r="G77" s="162" t="s">
        <v>154</v>
      </c>
      <c r="H77" s="157" t="e">
        <f>NA()</f>
        <v>#N/A</v>
      </c>
      <c r="I77" s="300"/>
      <c r="J77" s="312"/>
    </row>
    <row r="78" spans="1:10" x14ac:dyDescent="0.25">
      <c r="A78" s="303"/>
      <c r="B78" s="305"/>
      <c r="C78" s="305"/>
      <c r="D78" s="361"/>
      <c r="E78" s="285"/>
      <c r="F78" s="285"/>
      <c r="G78" s="7" t="s">
        <v>153</v>
      </c>
      <c r="H78" s="68" t="e">
        <f>NA()</f>
        <v>#N/A</v>
      </c>
      <c r="I78" s="300"/>
      <c r="J78" s="312"/>
    </row>
    <row r="79" spans="1:10" x14ac:dyDescent="0.25">
      <c r="A79" s="303"/>
      <c r="B79" s="305"/>
      <c r="C79" s="305"/>
      <c r="D79" s="361"/>
      <c r="E79" s="285"/>
      <c r="F79" s="285"/>
      <c r="G79" s="266" t="s">
        <v>40</v>
      </c>
      <c r="H79" s="68">
        <v>108</v>
      </c>
      <c r="I79" s="300"/>
      <c r="J79" s="312"/>
    </row>
    <row r="80" spans="1:10" x14ac:dyDescent="0.25">
      <c r="A80" s="303"/>
      <c r="B80" s="305"/>
      <c r="C80" s="305"/>
      <c r="D80" s="361"/>
      <c r="E80" s="285"/>
      <c r="F80" s="285"/>
      <c r="G80" s="266" t="s">
        <v>39</v>
      </c>
      <c r="H80" s="68">
        <f>H79+40</f>
        <v>148</v>
      </c>
      <c r="I80" s="300"/>
      <c r="J80" s="312"/>
    </row>
    <row r="81" spans="1:10" ht="15.75" thickBot="1" x14ac:dyDescent="0.3">
      <c r="A81" s="303"/>
      <c r="B81" s="305"/>
      <c r="C81" s="305"/>
      <c r="D81" s="308"/>
      <c r="E81" s="350"/>
      <c r="F81" s="350"/>
      <c r="G81" s="267" t="s">
        <v>41</v>
      </c>
      <c r="H81" s="269">
        <f>H79*0.95</f>
        <v>102.6</v>
      </c>
      <c r="I81" s="310"/>
      <c r="J81" s="312"/>
    </row>
    <row r="82" spans="1:10" x14ac:dyDescent="0.25">
      <c r="A82" s="303"/>
      <c r="B82" s="305"/>
      <c r="C82" s="305"/>
      <c r="D82" s="359" t="s">
        <v>395</v>
      </c>
      <c r="E82" s="294">
        <v>43040</v>
      </c>
      <c r="F82" s="294">
        <v>43090</v>
      </c>
      <c r="G82" s="160" t="s">
        <v>154</v>
      </c>
      <c r="H82" s="157" t="e">
        <f>NA()</f>
        <v>#N/A</v>
      </c>
      <c r="I82" s="309" t="s">
        <v>396</v>
      </c>
      <c r="J82" s="312"/>
    </row>
    <row r="83" spans="1:10" x14ac:dyDescent="0.25">
      <c r="A83" s="303"/>
      <c r="B83" s="305"/>
      <c r="C83" s="305"/>
      <c r="D83" s="360"/>
      <c r="E83" s="285"/>
      <c r="F83" s="285"/>
      <c r="G83" s="7" t="s">
        <v>153</v>
      </c>
      <c r="H83" s="68" t="e">
        <f>NA()</f>
        <v>#N/A</v>
      </c>
      <c r="I83" s="300"/>
      <c r="J83" s="312"/>
    </row>
    <row r="84" spans="1:10" x14ac:dyDescent="0.25">
      <c r="A84" s="303"/>
      <c r="B84" s="305"/>
      <c r="C84" s="305"/>
      <c r="D84" s="361"/>
      <c r="E84" s="285"/>
      <c r="F84" s="285"/>
      <c r="G84" s="266" t="s">
        <v>40</v>
      </c>
      <c r="H84" s="68">
        <v>103</v>
      </c>
      <c r="I84" s="300"/>
      <c r="J84" s="312"/>
    </row>
    <row r="85" spans="1:10" x14ac:dyDescent="0.25">
      <c r="A85" s="303"/>
      <c r="B85" s="305"/>
      <c r="C85" s="305"/>
      <c r="D85" s="361"/>
      <c r="E85" s="285"/>
      <c r="F85" s="285"/>
      <c r="G85" s="266" t="s">
        <v>39</v>
      </c>
      <c r="H85" s="68">
        <f>H84+40</f>
        <v>143</v>
      </c>
      <c r="I85" s="300"/>
      <c r="J85" s="312"/>
    </row>
    <row r="86" spans="1:10" ht="15.75" thickBot="1" x14ac:dyDescent="0.3">
      <c r="A86" s="303"/>
      <c r="B86" s="305"/>
      <c r="C86" s="305"/>
      <c r="D86" s="361"/>
      <c r="E86" s="350"/>
      <c r="F86" s="350"/>
      <c r="G86" s="267" t="s">
        <v>41</v>
      </c>
      <c r="H86" s="269">
        <f>H84*0.95</f>
        <v>97.85</v>
      </c>
      <c r="I86" s="300"/>
      <c r="J86" s="312"/>
    </row>
    <row r="87" spans="1:10" x14ac:dyDescent="0.25">
      <c r="A87" s="303"/>
      <c r="B87" s="305"/>
      <c r="C87" s="305"/>
      <c r="D87" s="361"/>
      <c r="E87" s="284">
        <f>F82+1</f>
        <v>43091</v>
      </c>
      <c r="F87" s="284">
        <v>43092</v>
      </c>
      <c r="G87" s="162" t="s">
        <v>154</v>
      </c>
      <c r="H87" s="157" t="e">
        <f>NA()</f>
        <v>#N/A</v>
      </c>
      <c r="I87" s="300"/>
      <c r="J87" s="312"/>
    </row>
    <row r="88" spans="1:10" x14ac:dyDescent="0.25">
      <c r="A88" s="303"/>
      <c r="B88" s="305"/>
      <c r="C88" s="305"/>
      <c r="D88" s="361"/>
      <c r="E88" s="285"/>
      <c r="F88" s="285"/>
      <c r="G88" s="20" t="s">
        <v>153</v>
      </c>
      <c r="H88" s="68" t="e">
        <f>NA()</f>
        <v>#N/A</v>
      </c>
      <c r="I88" s="300"/>
      <c r="J88" s="312"/>
    </row>
    <row r="89" spans="1:10" x14ac:dyDescent="0.25">
      <c r="A89" s="303"/>
      <c r="B89" s="305"/>
      <c r="C89" s="305"/>
      <c r="D89" s="361"/>
      <c r="E89" s="285"/>
      <c r="F89" s="285"/>
      <c r="G89" s="266" t="s">
        <v>40</v>
      </c>
      <c r="H89" s="68">
        <v>150</v>
      </c>
      <c r="I89" s="300"/>
      <c r="J89" s="312"/>
    </row>
    <row r="90" spans="1:10" x14ac:dyDescent="0.25">
      <c r="A90" s="303"/>
      <c r="B90" s="305"/>
      <c r="C90" s="305"/>
      <c r="D90" s="361"/>
      <c r="E90" s="285"/>
      <c r="F90" s="285"/>
      <c r="G90" s="266" t="s">
        <v>39</v>
      </c>
      <c r="H90" s="68">
        <f>H89+40</f>
        <v>190</v>
      </c>
      <c r="I90" s="300"/>
      <c r="J90" s="312"/>
    </row>
    <row r="91" spans="1:10" ht="15.75" thickBot="1" x14ac:dyDescent="0.3">
      <c r="A91" s="303"/>
      <c r="B91" s="305"/>
      <c r="C91" s="305"/>
      <c r="D91" s="361"/>
      <c r="E91" s="350"/>
      <c r="F91" s="350"/>
      <c r="G91" s="267" t="s">
        <v>41</v>
      </c>
      <c r="H91" s="269">
        <f>H89*0.95</f>
        <v>142.5</v>
      </c>
      <c r="I91" s="300"/>
      <c r="J91" s="312"/>
    </row>
    <row r="92" spans="1:10" x14ac:dyDescent="0.25">
      <c r="A92" s="303"/>
      <c r="B92" s="305"/>
      <c r="C92" s="305"/>
      <c r="D92" s="361"/>
      <c r="E92" s="284">
        <f>F87+1</f>
        <v>43093</v>
      </c>
      <c r="F92" s="284">
        <v>43093</v>
      </c>
      <c r="G92" s="162" t="s">
        <v>154</v>
      </c>
      <c r="H92" s="157" t="e">
        <f>NA()</f>
        <v>#N/A</v>
      </c>
      <c r="I92" s="300"/>
      <c r="J92" s="312"/>
    </row>
    <row r="93" spans="1:10" x14ac:dyDescent="0.25">
      <c r="A93" s="303"/>
      <c r="B93" s="305"/>
      <c r="C93" s="305"/>
      <c r="D93" s="361"/>
      <c r="E93" s="285"/>
      <c r="F93" s="285"/>
      <c r="G93" s="7" t="s">
        <v>153</v>
      </c>
      <c r="H93" s="68" t="e">
        <f>NA()</f>
        <v>#N/A</v>
      </c>
      <c r="I93" s="300"/>
      <c r="J93" s="312"/>
    </row>
    <row r="94" spans="1:10" x14ac:dyDescent="0.25">
      <c r="A94" s="303"/>
      <c r="B94" s="305"/>
      <c r="C94" s="305"/>
      <c r="D94" s="361"/>
      <c r="E94" s="285"/>
      <c r="F94" s="285"/>
      <c r="G94" s="266" t="s">
        <v>40</v>
      </c>
      <c r="H94" s="68">
        <f>H89+55</f>
        <v>205</v>
      </c>
      <c r="I94" s="300"/>
      <c r="J94" s="312"/>
    </row>
    <row r="95" spans="1:10" x14ac:dyDescent="0.25">
      <c r="A95" s="303"/>
      <c r="B95" s="305"/>
      <c r="C95" s="305"/>
      <c r="D95" s="361"/>
      <c r="E95" s="285"/>
      <c r="F95" s="285"/>
      <c r="G95" s="266" t="s">
        <v>39</v>
      </c>
      <c r="H95" s="68">
        <f>H94+40</f>
        <v>245</v>
      </c>
      <c r="I95" s="300"/>
      <c r="J95" s="312"/>
    </row>
    <row r="96" spans="1:10" ht="15.75" thickBot="1" x14ac:dyDescent="0.3">
      <c r="A96" s="303"/>
      <c r="B96" s="305"/>
      <c r="C96" s="305"/>
      <c r="D96" s="361"/>
      <c r="E96" s="350"/>
      <c r="F96" s="350"/>
      <c r="G96" s="267" t="s">
        <v>41</v>
      </c>
      <c r="H96" s="269">
        <f>H94*0.95</f>
        <v>194.75</v>
      </c>
      <c r="I96" s="300"/>
      <c r="J96" s="312"/>
    </row>
    <row r="97" spans="1:10" x14ac:dyDescent="0.25">
      <c r="A97" s="303"/>
      <c r="B97" s="305"/>
      <c r="C97" s="305"/>
      <c r="D97" s="361"/>
      <c r="E97" s="284">
        <f>F92+1</f>
        <v>43094</v>
      </c>
      <c r="F97" s="284">
        <v>43099</v>
      </c>
      <c r="G97" s="162" t="s">
        <v>154</v>
      </c>
      <c r="H97" s="157" t="e">
        <f>NA()</f>
        <v>#N/A</v>
      </c>
      <c r="I97" s="300"/>
      <c r="J97" s="312"/>
    </row>
    <row r="98" spans="1:10" x14ac:dyDescent="0.25">
      <c r="A98" s="303"/>
      <c r="B98" s="305"/>
      <c r="C98" s="305"/>
      <c r="D98" s="361"/>
      <c r="E98" s="285"/>
      <c r="F98" s="285"/>
      <c r="G98" s="7" t="s">
        <v>153</v>
      </c>
      <c r="H98" s="68" t="e">
        <f>NA()</f>
        <v>#N/A</v>
      </c>
      <c r="I98" s="300"/>
      <c r="J98" s="312"/>
    </row>
    <row r="99" spans="1:10" x14ac:dyDescent="0.25">
      <c r="A99" s="303"/>
      <c r="B99" s="305"/>
      <c r="C99" s="305"/>
      <c r="D99" s="361"/>
      <c r="E99" s="285"/>
      <c r="F99" s="285"/>
      <c r="G99" s="266" t="s">
        <v>40</v>
      </c>
      <c r="H99" s="68">
        <f>H89</f>
        <v>150</v>
      </c>
      <c r="I99" s="300"/>
      <c r="J99" s="312"/>
    </row>
    <row r="100" spans="1:10" x14ac:dyDescent="0.25">
      <c r="A100" s="303"/>
      <c r="B100" s="305"/>
      <c r="C100" s="305"/>
      <c r="D100" s="361"/>
      <c r="E100" s="285"/>
      <c r="F100" s="285"/>
      <c r="G100" s="266" t="s">
        <v>39</v>
      </c>
      <c r="H100" s="68">
        <f>H99+40</f>
        <v>190</v>
      </c>
      <c r="I100" s="300"/>
      <c r="J100" s="312"/>
    </row>
    <row r="101" spans="1:10" ht="15.75" thickBot="1" x14ac:dyDescent="0.3">
      <c r="A101" s="303"/>
      <c r="B101" s="305"/>
      <c r="C101" s="305"/>
      <c r="D101" s="361"/>
      <c r="E101" s="350"/>
      <c r="F101" s="350"/>
      <c r="G101" s="267" t="s">
        <v>41</v>
      </c>
      <c r="H101" s="269">
        <f>H99*0.95</f>
        <v>142.5</v>
      </c>
      <c r="I101" s="300"/>
      <c r="J101" s="312"/>
    </row>
    <row r="102" spans="1:10" x14ac:dyDescent="0.25">
      <c r="A102" s="303"/>
      <c r="B102" s="305"/>
      <c r="C102" s="305"/>
      <c r="D102" s="361"/>
      <c r="E102" s="284">
        <f>F97+1</f>
        <v>43100</v>
      </c>
      <c r="F102" s="284">
        <v>43100</v>
      </c>
      <c r="G102" s="162" t="s">
        <v>154</v>
      </c>
      <c r="H102" s="157" t="e">
        <f>NA()</f>
        <v>#N/A</v>
      </c>
      <c r="I102" s="300"/>
      <c r="J102" s="312"/>
    </row>
    <row r="103" spans="1:10" x14ac:dyDescent="0.25">
      <c r="A103" s="303"/>
      <c r="B103" s="305"/>
      <c r="C103" s="305"/>
      <c r="D103" s="361"/>
      <c r="E103" s="285"/>
      <c r="F103" s="285"/>
      <c r="G103" s="7" t="s">
        <v>153</v>
      </c>
      <c r="H103" s="68" t="e">
        <f>NA()</f>
        <v>#N/A</v>
      </c>
      <c r="I103" s="300"/>
      <c r="J103" s="312"/>
    </row>
    <row r="104" spans="1:10" x14ac:dyDescent="0.25">
      <c r="A104" s="303"/>
      <c r="B104" s="305"/>
      <c r="C104" s="305"/>
      <c r="D104" s="361"/>
      <c r="E104" s="285"/>
      <c r="F104" s="285"/>
      <c r="G104" s="266" t="s">
        <v>40</v>
      </c>
      <c r="H104" s="68">
        <f>H94</f>
        <v>205</v>
      </c>
      <c r="I104" s="300"/>
      <c r="J104" s="312"/>
    </row>
    <row r="105" spans="1:10" x14ac:dyDescent="0.25">
      <c r="A105" s="303"/>
      <c r="B105" s="305"/>
      <c r="C105" s="305"/>
      <c r="D105" s="361"/>
      <c r="E105" s="285"/>
      <c r="F105" s="285"/>
      <c r="G105" s="266" t="s">
        <v>39</v>
      </c>
      <c r="H105" s="68">
        <f>H104+40</f>
        <v>245</v>
      </c>
      <c r="I105" s="300"/>
      <c r="J105" s="312"/>
    </row>
    <row r="106" spans="1:10" ht="15.75" thickBot="1" x14ac:dyDescent="0.3">
      <c r="A106" s="303"/>
      <c r="B106" s="305"/>
      <c r="C106" s="305"/>
      <c r="D106" s="361"/>
      <c r="E106" s="350"/>
      <c r="F106" s="350"/>
      <c r="G106" s="267" t="s">
        <v>41</v>
      </c>
      <c r="H106" s="269">
        <f>H104*0.95</f>
        <v>194.75</v>
      </c>
      <c r="I106" s="300"/>
      <c r="J106" s="312"/>
    </row>
    <row r="107" spans="1:10" x14ac:dyDescent="0.25">
      <c r="A107" s="303"/>
      <c r="B107" s="305"/>
      <c r="C107" s="305"/>
      <c r="D107" s="361"/>
      <c r="E107" s="284">
        <f>F102+1</f>
        <v>43101</v>
      </c>
      <c r="F107" s="284">
        <v>43102</v>
      </c>
      <c r="G107" s="162" t="s">
        <v>154</v>
      </c>
      <c r="H107" s="157" t="e">
        <f>NA()</f>
        <v>#N/A</v>
      </c>
      <c r="I107" s="300"/>
      <c r="J107" s="312"/>
    </row>
    <row r="108" spans="1:10" x14ac:dyDescent="0.25">
      <c r="A108" s="303"/>
      <c r="B108" s="305"/>
      <c r="C108" s="305"/>
      <c r="D108" s="361"/>
      <c r="E108" s="285"/>
      <c r="F108" s="285"/>
      <c r="G108" s="7" t="s">
        <v>153</v>
      </c>
      <c r="H108" s="68" t="e">
        <f>NA()</f>
        <v>#N/A</v>
      </c>
      <c r="I108" s="300"/>
      <c r="J108" s="312"/>
    </row>
    <row r="109" spans="1:10" x14ac:dyDescent="0.25">
      <c r="A109" s="303"/>
      <c r="B109" s="305"/>
      <c r="C109" s="305"/>
      <c r="D109" s="361"/>
      <c r="E109" s="285"/>
      <c r="F109" s="285"/>
      <c r="G109" s="266" t="s">
        <v>40</v>
      </c>
      <c r="H109" s="68">
        <f>H99</f>
        <v>150</v>
      </c>
      <c r="I109" s="300"/>
      <c r="J109" s="312"/>
    </row>
    <row r="110" spans="1:10" x14ac:dyDescent="0.25">
      <c r="A110" s="303"/>
      <c r="B110" s="305"/>
      <c r="C110" s="305"/>
      <c r="D110" s="361"/>
      <c r="E110" s="285"/>
      <c r="F110" s="285"/>
      <c r="G110" s="266" t="s">
        <v>39</v>
      </c>
      <c r="H110" s="68">
        <f>H109+40</f>
        <v>190</v>
      </c>
      <c r="I110" s="300"/>
      <c r="J110" s="312"/>
    </row>
    <row r="111" spans="1:10" ht="15.75" thickBot="1" x14ac:dyDescent="0.3">
      <c r="A111" s="303"/>
      <c r="B111" s="305"/>
      <c r="C111" s="305"/>
      <c r="D111" s="361"/>
      <c r="E111" s="350"/>
      <c r="F111" s="350"/>
      <c r="G111" s="267" t="s">
        <v>41</v>
      </c>
      <c r="H111" s="269">
        <f>H109*0.95</f>
        <v>142.5</v>
      </c>
      <c r="I111" s="300"/>
      <c r="J111" s="312"/>
    </row>
    <row r="112" spans="1:10" x14ac:dyDescent="0.25">
      <c r="A112" s="303"/>
      <c r="B112" s="305"/>
      <c r="C112" s="305"/>
      <c r="D112" s="361"/>
      <c r="E112" s="284">
        <f>F107+1</f>
        <v>43103</v>
      </c>
      <c r="F112" s="284">
        <v>43190</v>
      </c>
      <c r="G112" s="162" t="s">
        <v>154</v>
      </c>
      <c r="H112" s="157" t="e">
        <f>NA()</f>
        <v>#N/A</v>
      </c>
      <c r="I112" s="300"/>
      <c r="J112" s="312"/>
    </row>
    <row r="113" spans="1:10" x14ac:dyDescent="0.25">
      <c r="A113" s="303"/>
      <c r="B113" s="305"/>
      <c r="C113" s="305"/>
      <c r="D113" s="361"/>
      <c r="E113" s="285"/>
      <c r="F113" s="285"/>
      <c r="G113" s="7" t="s">
        <v>153</v>
      </c>
      <c r="H113" s="68" t="e">
        <f>NA()</f>
        <v>#N/A</v>
      </c>
      <c r="I113" s="300"/>
      <c r="J113" s="312"/>
    </row>
    <row r="114" spans="1:10" x14ac:dyDescent="0.25">
      <c r="A114" s="303"/>
      <c r="B114" s="305"/>
      <c r="C114" s="305"/>
      <c r="D114" s="361"/>
      <c r="E114" s="285"/>
      <c r="F114" s="285"/>
      <c r="G114" s="266" t="s">
        <v>40</v>
      </c>
      <c r="H114" s="68">
        <v>120</v>
      </c>
      <c r="I114" s="300"/>
      <c r="J114" s="312"/>
    </row>
    <row r="115" spans="1:10" x14ac:dyDescent="0.25">
      <c r="A115" s="303"/>
      <c r="B115" s="305"/>
      <c r="C115" s="305"/>
      <c r="D115" s="361"/>
      <c r="E115" s="285"/>
      <c r="F115" s="285"/>
      <c r="G115" s="266" t="s">
        <v>39</v>
      </c>
      <c r="H115" s="68">
        <f>H114+40</f>
        <v>160</v>
      </c>
      <c r="I115" s="300"/>
      <c r="J115" s="312"/>
    </row>
    <row r="116" spans="1:10" ht="15.75" thickBot="1" x14ac:dyDescent="0.3">
      <c r="A116" s="303"/>
      <c r="B116" s="305"/>
      <c r="C116" s="305"/>
      <c r="D116" s="361"/>
      <c r="E116" s="350"/>
      <c r="F116" s="350"/>
      <c r="G116" s="267" t="s">
        <v>41</v>
      </c>
      <c r="H116" s="269">
        <f>H114*0.95</f>
        <v>114</v>
      </c>
      <c r="I116" s="300"/>
      <c r="J116" s="312"/>
    </row>
    <row r="117" spans="1:10" x14ac:dyDescent="0.25">
      <c r="A117" s="303"/>
      <c r="B117" s="305"/>
      <c r="C117" s="305"/>
      <c r="D117" s="361"/>
      <c r="E117" s="284">
        <f>F112+1</f>
        <v>43191</v>
      </c>
      <c r="F117" s="284">
        <v>43220</v>
      </c>
      <c r="G117" s="162" t="s">
        <v>154</v>
      </c>
      <c r="H117" s="157" t="e">
        <f>NA()</f>
        <v>#N/A</v>
      </c>
      <c r="I117" s="300"/>
      <c r="J117" s="312"/>
    </row>
    <row r="118" spans="1:10" x14ac:dyDescent="0.25">
      <c r="A118" s="303"/>
      <c r="B118" s="305"/>
      <c r="C118" s="305"/>
      <c r="D118" s="361"/>
      <c r="E118" s="285"/>
      <c r="F118" s="285"/>
      <c r="G118" s="7" t="s">
        <v>153</v>
      </c>
      <c r="H118" s="68" t="e">
        <f>NA()</f>
        <v>#N/A</v>
      </c>
      <c r="I118" s="300"/>
      <c r="J118" s="312"/>
    </row>
    <row r="119" spans="1:10" x14ac:dyDescent="0.25">
      <c r="A119" s="303"/>
      <c r="B119" s="305"/>
      <c r="C119" s="305"/>
      <c r="D119" s="361"/>
      <c r="E119" s="285"/>
      <c r="F119" s="285"/>
      <c r="G119" s="266" t="s">
        <v>40</v>
      </c>
      <c r="H119" s="68">
        <v>113</v>
      </c>
      <c r="I119" s="300"/>
      <c r="J119" s="312"/>
    </row>
    <row r="120" spans="1:10" x14ac:dyDescent="0.25">
      <c r="A120" s="303"/>
      <c r="B120" s="305"/>
      <c r="C120" s="305"/>
      <c r="D120" s="361"/>
      <c r="E120" s="285"/>
      <c r="F120" s="285"/>
      <c r="G120" s="266" t="s">
        <v>39</v>
      </c>
      <c r="H120" s="68">
        <f>H119+40</f>
        <v>153</v>
      </c>
      <c r="I120" s="300"/>
      <c r="J120" s="312"/>
    </row>
    <row r="121" spans="1:10" x14ac:dyDescent="0.25">
      <c r="A121" s="327"/>
      <c r="B121" s="360"/>
      <c r="C121" s="360"/>
      <c r="D121" s="361"/>
      <c r="E121" s="350"/>
      <c r="F121" s="350"/>
      <c r="G121" s="267" t="s">
        <v>41</v>
      </c>
      <c r="H121" s="269">
        <f>H119*0.95</f>
        <v>107.35</v>
      </c>
      <c r="I121" s="485"/>
      <c r="J121" s="381"/>
    </row>
  </sheetData>
  <autoFilter ref="A1:J1"/>
  <mergeCells count="58">
    <mergeCell ref="A2:A121"/>
    <mergeCell ref="B2:B121"/>
    <mergeCell ref="C2:C121"/>
    <mergeCell ref="D2:D41"/>
    <mergeCell ref="E2:E6"/>
    <mergeCell ref="E27:E31"/>
    <mergeCell ref="E32:E36"/>
    <mergeCell ref="D42:D81"/>
    <mergeCell ref="D82:D121"/>
    <mergeCell ref="E107:E111"/>
    <mergeCell ref="I2:I41"/>
    <mergeCell ref="J2:J121"/>
    <mergeCell ref="E7:E11"/>
    <mergeCell ref="F7:F11"/>
    <mergeCell ref="E12:E16"/>
    <mergeCell ref="F12:F16"/>
    <mergeCell ref="E17:E21"/>
    <mergeCell ref="F17:F21"/>
    <mergeCell ref="E22:E26"/>
    <mergeCell ref="F22:F26"/>
    <mergeCell ref="F2:F6"/>
    <mergeCell ref="F27:F31"/>
    <mergeCell ref="F32:F36"/>
    <mergeCell ref="E37:E41"/>
    <mergeCell ref="F37:F41"/>
    <mergeCell ref="E42:E46"/>
    <mergeCell ref="I42:I81"/>
    <mergeCell ref="E47:E51"/>
    <mergeCell ref="F47:F51"/>
    <mergeCell ref="E52:E56"/>
    <mergeCell ref="F52:F56"/>
    <mergeCell ref="E57:E61"/>
    <mergeCell ref="F57:F61"/>
    <mergeCell ref="E62:E66"/>
    <mergeCell ref="F62:F66"/>
    <mergeCell ref="E67:E71"/>
    <mergeCell ref="E77:E81"/>
    <mergeCell ref="F77:F81"/>
    <mergeCell ref="F42:F46"/>
    <mergeCell ref="F67:F71"/>
    <mergeCell ref="E72:E76"/>
    <mergeCell ref="F72:F76"/>
    <mergeCell ref="F107:F111"/>
    <mergeCell ref="I82:I121"/>
    <mergeCell ref="E87:E91"/>
    <mergeCell ref="F87:F91"/>
    <mergeCell ref="E92:E96"/>
    <mergeCell ref="F92:F96"/>
    <mergeCell ref="E82:E86"/>
    <mergeCell ref="F82:F86"/>
    <mergeCell ref="E112:E116"/>
    <mergeCell ref="F112:F116"/>
    <mergeCell ref="E117:E121"/>
    <mergeCell ref="F117:F121"/>
    <mergeCell ref="E97:E101"/>
    <mergeCell ref="F97:F101"/>
    <mergeCell ref="E102:E106"/>
    <mergeCell ref="F102:F106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J660"/>
  <sheetViews>
    <sheetView zoomScale="87" zoomScaleNormal="115" zoomScalePageLayoutView="80" workbookViewId="0">
      <pane xSplit="1" ySplit="1" topLeftCell="B84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style="64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62" t="s">
        <v>16</v>
      </c>
      <c r="I1" s="5" t="s">
        <v>155</v>
      </c>
      <c r="J1" s="3" t="s">
        <v>156</v>
      </c>
    </row>
    <row r="2" spans="1:10" ht="15.75" thickBot="1" x14ac:dyDescent="0.3">
      <c r="A2" s="30" t="s">
        <v>181</v>
      </c>
      <c r="B2" s="32" t="e">
        <f>NA()</f>
        <v>#N/A</v>
      </c>
      <c r="C2" s="32"/>
      <c r="D2" s="31"/>
      <c r="E2" s="29"/>
      <c r="F2" s="29"/>
      <c r="G2" s="32"/>
      <c r="H2" s="63"/>
      <c r="I2" s="35"/>
      <c r="J2" s="34"/>
    </row>
    <row r="3" spans="1:10" x14ac:dyDescent="0.25">
      <c r="A3" s="302" t="s">
        <v>182</v>
      </c>
      <c r="B3" s="304" t="s">
        <v>37</v>
      </c>
      <c r="C3" s="304" t="s">
        <v>191</v>
      </c>
      <c r="D3" s="291" t="s">
        <v>38</v>
      </c>
      <c r="E3" s="298">
        <v>43040</v>
      </c>
      <c r="F3" s="298">
        <v>43069</v>
      </c>
      <c r="G3" s="11" t="s">
        <v>154</v>
      </c>
      <c r="H3" s="67">
        <v>0</v>
      </c>
      <c r="I3" s="299"/>
      <c r="J3" s="311"/>
    </row>
    <row r="4" spans="1:10" x14ac:dyDescent="0.25">
      <c r="A4" s="303"/>
      <c r="B4" s="305"/>
      <c r="C4" s="305"/>
      <c r="D4" s="306"/>
      <c r="E4" s="285"/>
      <c r="F4" s="285"/>
      <c r="G4" s="7" t="s">
        <v>153</v>
      </c>
      <c r="H4" s="68" t="e">
        <f>NA()</f>
        <v>#N/A</v>
      </c>
      <c r="I4" s="300"/>
      <c r="J4" s="312"/>
    </row>
    <row r="5" spans="1:10" x14ac:dyDescent="0.25">
      <c r="A5" s="303"/>
      <c r="B5" s="305"/>
      <c r="C5" s="305"/>
      <c r="D5" s="307"/>
      <c r="E5" s="285"/>
      <c r="F5" s="285"/>
      <c r="G5" s="102" t="s">
        <v>40</v>
      </c>
      <c r="H5" s="68">
        <v>70</v>
      </c>
      <c r="I5" s="300"/>
      <c r="J5" s="312"/>
    </row>
    <row r="6" spans="1:10" x14ac:dyDescent="0.25">
      <c r="A6" s="303"/>
      <c r="B6" s="305"/>
      <c r="C6" s="305"/>
      <c r="D6" s="307"/>
      <c r="E6" s="285"/>
      <c r="F6" s="285"/>
      <c r="G6" s="102" t="s">
        <v>39</v>
      </c>
      <c r="H6" s="68">
        <v>85</v>
      </c>
      <c r="I6" s="300"/>
      <c r="J6" s="312"/>
    </row>
    <row r="7" spans="1:10" ht="15.75" thickBot="1" x14ac:dyDescent="0.3">
      <c r="A7" s="303"/>
      <c r="B7" s="305"/>
      <c r="C7" s="305"/>
      <c r="D7" s="307"/>
      <c r="E7" s="296"/>
      <c r="F7" s="296"/>
      <c r="G7" s="103" t="s">
        <v>41</v>
      </c>
      <c r="H7" s="88">
        <f>200/3</f>
        <v>66.666666666666671</v>
      </c>
      <c r="I7" s="300"/>
      <c r="J7" s="312"/>
    </row>
    <row r="8" spans="1:10" x14ac:dyDescent="0.25">
      <c r="A8" s="303"/>
      <c r="B8" s="305"/>
      <c r="C8" s="305"/>
      <c r="D8" s="307"/>
      <c r="E8" s="295">
        <f>F3+1</f>
        <v>43070</v>
      </c>
      <c r="F8" s="295">
        <v>43090</v>
      </c>
      <c r="G8" s="51" t="s">
        <v>154</v>
      </c>
      <c r="H8" s="67">
        <v>0</v>
      </c>
      <c r="I8" s="300"/>
      <c r="J8" s="312"/>
    </row>
    <row r="9" spans="1:10" x14ac:dyDescent="0.25">
      <c r="A9" s="303"/>
      <c r="B9" s="305"/>
      <c r="C9" s="305"/>
      <c r="D9" s="307"/>
      <c r="E9" s="285"/>
      <c r="F9" s="285"/>
      <c r="G9" s="7" t="s">
        <v>153</v>
      </c>
      <c r="H9" s="68" t="e">
        <f>NA()</f>
        <v>#N/A</v>
      </c>
      <c r="I9" s="300"/>
      <c r="J9" s="312"/>
    </row>
    <row r="10" spans="1:10" x14ac:dyDescent="0.25">
      <c r="A10" s="303"/>
      <c r="B10" s="305"/>
      <c r="C10" s="305"/>
      <c r="D10" s="307"/>
      <c r="E10" s="285"/>
      <c r="F10" s="285"/>
      <c r="G10" s="102" t="s">
        <v>40</v>
      </c>
      <c r="H10" s="68">
        <v>45</v>
      </c>
      <c r="I10" s="300"/>
      <c r="J10" s="312"/>
    </row>
    <row r="11" spans="1:10" x14ac:dyDescent="0.25">
      <c r="A11" s="303"/>
      <c r="B11" s="305"/>
      <c r="C11" s="305"/>
      <c r="D11" s="307"/>
      <c r="E11" s="285"/>
      <c r="F11" s="285"/>
      <c r="G11" s="102" t="s">
        <v>39</v>
      </c>
      <c r="H11" s="68">
        <v>50</v>
      </c>
      <c r="I11" s="300"/>
      <c r="J11" s="312"/>
    </row>
    <row r="12" spans="1:10" ht="15.75" thickBot="1" x14ac:dyDescent="0.3">
      <c r="A12" s="303"/>
      <c r="B12" s="305"/>
      <c r="C12" s="305"/>
      <c r="D12" s="307"/>
      <c r="E12" s="296"/>
      <c r="F12" s="296"/>
      <c r="G12" s="103" t="s">
        <v>41</v>
      </c>
      <c r="H12" s="107">
        <f>128/3</f>
        <v>42.666666666666664</v>
      </c>
      <c r="I12" s="300"/>
      <c r="J12" s="312"/>
    </row>
    <row r="13" spans="1:10" x14ac:dyDescent="0.25">
      <c r="A13" s="303"/>
      <c r="B13" s="305"/>
      <c r="C13" s="305"/>
      <c r="D13" s="293"/>
      <c r="E13" s="295">
        <f>F8+1</f>
        <v>43091</v>
      </c>
      <c r="F13" s="295">
        <v>43092</v>
      </c>
      <c r="G13" s="51" t="s">
        <v>154</v>
      </c>
      <c r="H13" s="67">
        <v>0</v>
      </c>
      <c r="I13" s="300"/>
      <c r="J13" s="312"/>
    </row>
    <row r="14" spans="1:10" x14ac:dyDescent="0.25">
      <c r="A14" s="303"/>
      <c r="B14" s="305"/>
      <c r="C14" s="305"/>
      <c r="D14" s="293"/>
      <c r="E14" s="285"/>
      <c r="F14" s="285"/>
      <c r="G14" s="7" t="s">
        <v>153</v>
      </c>
      <c r="H14" s="68" t="e">
        <f>NA()</f>
        <v>#N/A</v>
      </c>
      <c r="I14" s="300"/>
      <c r="J14" s="312"/>
    </row>
    <row r="15" spans="1:10" x14ac:dyDescent="0.25">
      <c r="A15" s="303"/>
      <c r="B15" s="305"/>
      <c r="C15" s="305"/>
      <c r="D15" s="293"/>
      <c r="E15" s="285"/>
      <c r="F15" s="285"/>
      <c r="G15" s="102" t="s">
        <v>40</v>
      </c>
      <c r="H15" s="68">
        <f>H5</f>
        <v>70</v>
      </c>
      <c r="I15" s="300"/>
      <c r="J15" s="312"/>
    </row>
    <row r="16" spans="1:10" x14ac:dyDescent="0.25">
      <c r="A16" s="303"/>
      <c r="B16" s="305"/>
      <c r="C16" s="305"/>
      <c r="D16" s="293"/>
      <c r="E16" s="285"/>
      <c r="F16" s="285"/>
      <c r="G16" s="102" t="s">
        <v>39</v>
      </c>
      <c r="H16" s="68">
        <f>H6</f>
        <v>85</v>
      </c>
      <c r="I16" s="300"/>
      <c r="J16" s="312"/>
    </row>
    <row r="17" spans="1:10" ht="15.75" thickBot="1" x14ac:dyDescent="0.3">
      <c r="A17" s="303"/>
      <c r="B17" s="305"/>
      <c r="C17" s="305"/>
      <c r="D17" s="293"/>
      <c r="E17" s="296"/>
      <c r="F17" s="296"/>
      <c r="G17" s="103" t="s">
        <v>41</v>
      </c>
      <c r="H17" s="68">
        <f>H7</f>
        <v>66.666666666666671</v>
      </c>
      <c r="I17" s="300"/>
      <c r="J17" s="312"/>
    </row>
    <row r="18" spans="1:10" x14ac:dyDescent="0.25">
      <c r="A18" s="303"/>
      <c r="B18" s="305"/>
      <c r="C18" s="305"/>
      <c r="D18" s="293"/>
      <c r="E18" s="295">
        <f>F13+1</f>
        <v>43093</v>
      </c>
      <c r="F18" s="295">
        <v>43094</v>
      </c>
      <c r="G18" s="51" t="s">
        <v>154</v>
      </c>
      <c r="H18" s="67">
        <v>0</v>
      </c>
      <c r="I18" s="300"/>
      <c r="J18" s="312"/>
    </row>
    <row r="19" spans="1:10" x14ac:dyDescent="0.25">
      <c r="A19" s="303"/>
      <c r="B19" s="305"/>
      <c r="C19" s="305"/>
      <c r="D19" s="293"/>
      <c r="E19" s="285"/>
      <c r="F19" s="285"/>
      <c r="G19" s="7" t="s">
        <v>153</v>
      </c>
      <c r="H19" s="68" t="e">
        <f>NA()</f>
        <v>#N/A</v>
      </c>
      <c r="I19" s="300"/>
      <c r="J19" s="312"/>
    </row>
    <row r="20" spans="1:10" x14ac:dyDescent="0.25">
      <c r="A20" s="303"/>
      <c r="B20" s="305"/>
      <c r="C20" s="305"/>
      <c r="D20" s="293"/>
      <c r="E20" s="285"/>
      <c r="F20" s="285"/>
      <c r="G20" s="102" t="s">
        <v>40</v>
      </c>
      <c r="H20" s="68">
        <f>H15+20</f>
        <v>90</v>
      </c>
      <c r="I20" s="300"/>
      <c r="J20" s="312"/>
    </row>
    <row r="21" spans="1:10" x14ac:dyDescent="0.25">
      <c r="A21" s="303"/>
      <c r="B21" s="305"/>
      <c r="C21" s="305"/>
      <c r="D21" s="293"/>
      <c r="E21" s="285"/>
      <c r="F21" s="285"/>
      <c r="G21" s="102" t="s">
        <v>39</v>
      </c>
      <c r="H21" s="68">
        <f>H16+20</f>
        <v>105</v>
      </c>
      <c r="I21" s="300"/>
      <c r="J21" s="312"/>
    </row>
    <row r="22" spans="1:10" ht="15.75" thickBot="1" x14ac:dyDescent="0.3">
      <c r="A22" s="303"/>
      <c r="B22" s="305"/>
      <c r="C22" s="305"/>
      <c r="D22" s="293"/>
      <c r="E22" s="296"/>
      <c r="F22" s="296"/>
      <c r="G22" s="103" t="s">
        <v>41</v>
      </c>
      <c r="H22" s="68">
        <f>H17+20</f>
        <v>86.666666666666671</v>
      </c>
      <c r="I22" s="300"/>
      <c r="J22" s="312"/>
    </row>
    <row r="23" spans="1:10" x14ac:dyDescent="0.25">
      <c r="A23" s="303"/>
      <c r="B23" s="305"/>
      <c r="C23" s="305"/>
      <c r="D23" s="293"/>
      <c r="E23" s="295">
        <f>F18+1</f>
        <v>43095</v>
      </c>
      <c r="F23" s="295">
        <v>43099</v>
      </c>
      <c r="G23" s="51" t="s">
        <v>154</v>
      </c>
      <c r="H23" s="67">
        <v>0</v>
      </c>
      <c r="I23" s="300"/>
      <c r="J23" s="312"/>
    </row>
    <row r="24" spans="1:10" x14ac:dyDescent="0.25">
      <c r="A24" s="303"/>
      <c r="B24" s="305"/>
      <c r="C24" s="305"/>
      <c r="D24" s="293"/>
      <c r="E24" s="285"/>
      <c r="F24" s="285"/>
      <c r="G24" s="7" t="s">
        <v>153</v>
      </c>
      <c r="H24" s="68" t="e">
        <f>NA()</f>
        <v>#N/A</v>
      </c>
      <c r="I24" s="300"/>
      <c r="J24" s="312"/>
    </row>
    <row r="25" spans="1:10" x14ac:dyDescent="0.25">
      <c r="A25" s="303"/>
      <c r="B25" s="305"/>
      <c r="C25" s="305"/>
      <c r="D25" s="293"/>
      <c r="E25" s="285"/>
      <c r="F25" s="285"/>
      <c r="G25" s="102" t="s">
        <v>40</v>
      </c>
      <c r="H25" s="68">
        <f>H15</f>
        <v>70</v>
      </c>
      <c r="I25" s="300"/>
      <c r="J25" s="312"/>
    </row>
    <row r="26" spans="1:10" x14ac:dyDescent="0.25">
      <c r="A26" s="303"/>
      <c r="B26" s="305"/>
      <c r="C26" s="305"/>
      <c r="D26" s="293"/>
      <c r="E26" s="285"/>
      <c r="F26" s="285"/>
      <c r="G26" s="102" t="s">
        <v>39</v>
      </c>
      <c r="H26" s="68">
        <f>H16</f>
        <v>85</v>
      </c>
      <c r="I26" s="300"/>
      <c r="J26" s="312"/>
    </row>
    <row r="27" spans="1:10" ht="15.75" thickBot="1" x14ac:dyDescent="0.3">
      <c r="A27" s="303"/>
      <c r="B27" s="305"/>
      <c r="C27" s="305"/>
      <c r="D27" s="293"/>
      <c r="E27" s="296"/>
      <c r="F27" s="296"/>
      <c r="G27" s="103" t="s">
        <v>41</v>
      </c>
      <c r="H27" s="68">
        <f>H17</f>
        <v>66.666666666666671</v>
      </c>
      <c r="I27" s="300"/>
      <c r="J27" s="312"/>
    </row>
    <row r="28" spans="1:10" x14ac:dyDescent="0.25">
      <c r="A28" s="303"/>
      <c r="B28" s="305"/>
      <c r="C28" s="305"/>
      <c r="D28" s="293"/>
      <c r="E28" s="295">
        <f>F23+1</f>
        <v>43100</v>
      </c>
      <c r="F28" s="295">
        <v>43100</v>
      </c>
      <c r="G28" s="51" t="s">
        <v>154</v>
      </c>
      <c r="H28" s="67">
        <v>0</v>
      </c>
      <c r="I28" s="300"/>
      <c r="J28" s="312"/>
    </row>
    <row r="29" spans="1:10" x14ac:dyDescent="0.25">
      <c r="A29" s="303"/>
      <c r="B29" s="305"/>
      <c r="C29" s="305"/>
      <c r="D29" s="293"/>
      <c r="E29" s="285"/>
      <c r="F29" s="285"/>
      <c r="G29" s="7" t="s">
        <v>153</v>
      </c>
      <c r="H29" s="68" t="e">
        <f>NA()</f>
        <v>#N/A</v>
      </c>
      <c r="I29" s="300"/>
      <c r="J29" s="312"/>
    </row>
    <row r="30" spans="1:10" x14ac:dyDescent="0.25">
      <c r="A30" s="303"/>
      <c r="B30" s="305"/>
      <c r="C30" s="305"/>
      <c r="D30" s="293"/>
      <c r="E30" s="285"/>
      <c r="F30" s="285"/>
      <c r="G30" s="102" t="s">
        <v>40</v>
      </c>
      <c r="H30" s="68">
        <f>H25+20</f>
        <v>90</v>
      </c>
      <c r="I30" s="300"/>
      <c r="J30" s="312"/>
    </row>
    <row r="31" spans="1:10" x14ac:dyDescent="0.25">
      <c r="A31" s="303"/>
      <c r="B31" s="305"/>
      <c r="C31" s="305"/>
      <c r="D31" s="293"/>
      <c r="E31" s="285"/>
      <c r="F31" s="285"/>
      <c r="G31" s="102" t="s">
        <v>39</v>
      </c>
      <c r="H31" s="68">
        <f>H26+20</f>
        <v>105</v>
      </c>
      <c r="I31" s="300"/>
      <c r="J31" s="312"/>
    </row>
    <row r="32" spans="1:10" ht="15.75" thickBot="1" x14ac:dyDescent="0.3">
      <c r="A32" s="303"/>
      <c r="B32" s="305"/>
      <c r="C32" s="305"/>
      <c r="D32" s="293"/>
      <c r="E32" s="296"/>
      <c r="F32" s="296"/>
      <c r="G32" s="103" t="s">
        <v>41</v>
      </c>
      <c r="H32" s="68">
        <f>H27+20</f>
        <v>86.666666666666671</v>
      </c>
      <c r="I32" s="300"/>
      <c r="J32" s="312"/>
    </row>
    <row r="33" spans="1:10" x14ac:dyDescent="0.25">
      <c r="A33" s="303"/>
      <c r="B33" s="305"/>
      <c r="C33" s="305"/>
      <c r="D33" s="293"/>
      <c r="E33" s="295">
        <f>F28+1</f>
        <v>43101</v>
      </c>
      <c r="F33" s="295">
        <v>43174</v>
      </c>
      <c r="G33" s="51" t="s">
        <v>154</v>
      </c>
      <c r="H33" s="67">
        <v>0</v>
      </c>
      <c r="I33" s="300"/>
      <c r="J33" s="312"/>
    </row>
    <row r="34" spans="1:10" x14ac:dyDescent="0.25">
      <c r="A34" s="303"/>
      <c r="B34" s="305"/>
      <c r="C34" s="305"/>
      <c r="D34" s="293"/>
      <c r="E34" s="285"/>
      <c r="F34" s="285"/>
      <c r="G34" s="7" t="s">
        <v>153</v>
      </c>
      <c r="H34" s="68" t="e">
        <f>NA()</f>
        <v>#N/A</v>
      </c>
      <c r="I34" s="300"/>
      <c r="J34" s="312"/>
    </row>
    <row r="35" spans="1:10" x14ac:dyDescent="0.25">
      <c r="A35" s="303"/>
      <c r="B35" s="305"/>
      <c r="C35" s="305"/>
      <c r="D35" s="293"/>
      <c r="E35" s="285"/>
      <c r="F35" s="285"/>
      <c r="G35" s="102" t="s">
        <v>40</v>
      </c>
      <c r="H35" s="68">
        <f>H25</f>
        <v>70</v>
      </c>
      <c r="I35" s="300"/>
      <c r="J35" s="312"/>
    </row>
    <row r="36" spans="1:10" x14ac:dyDescent="0.25">
      <c r="A36" s="303"/>
      <c r="B36" s="305"/>
      <c r="C36" s="305"/>
      <c r="D36" s="293"/>
      <c r="E36" s="285"/>
      <c r="F36" s="285"/>
      <c r="G36" s="102" t="s">
        <v>39</v>
      </c>
      <c r="H36" s="68">
        <f>H26</f>
        <v>85</v>
      </c>
      <c r="I36" s="300"/>
      <c r="J36" s="312"/>
    </row>
    <row r="37" spans="1:10" ht="15.75" thickBot="1" x14ac:dyDescent="0.3">
      <c r="A37" s="303"/>
      <c r="B37" s="305"/>
      <c r="C37" s="305"/>
      <c r="D37" s="293"/>
      <c r="E37" s="296"/>
      <c r="F37" s="296"/>
      <c r="G37" s="103" t="s">
        <v>41</v>
      </c>
      <c r="H37" s="68">
        <f>H27</f>
        <v>66.666666666666671</v>
      </c>
      <c r="I37" s="300"/>
      <c r="J37" s="312"/>
    </row>
    <row r="38" spans="1:10" x14ac:dyDescent="0.25">
      <c r="A38" s="303"/>
      <c r="B38" s="305"/>
      <c r="C38" s="305"/>
      <c r="D38" s="307"/>
      <c r="E38" s="295">
        <f>F33+1</f>
        <v>43175</v>
      </c>
      <c r="F38" s="295">
        <v>43220</v>
      </c>
      <c r="G38" s="51" t="s">
        <v>154</v>
      </c>
      <c r="H38" s="67">
        <v>0</v>
      </c>
      <c r="I38" s="300"/>
      <c r="J38" s="312"/>
    </row>
    <row r="39" spans="1:10" x14ac:dyDescent="0.25">
      <c r="A39" s="303"/>
      <c r="B39" s="305"/>
      <c r="C39" s="305"/>
      <c r="D39" s="307"/>
      <c r="E39" s="285"/>
      <c r="F39" s="285"/>
      <c r="G39" s="7" t="s">
        <v>153</v>
      </c>
      <c r="H39" s="68" t="e">
        <f>NA()</f>
        <v>#N/A</v>
      </c>
      <c r="I39" s="300"/>
      <c r="J39" s="312"/>
    </row>
    <row r="40" spans="1:10" x14ac:dyDescent="0.25">
      <c r="A40" s="303"/>
      <c r="B40" s="305"/>
      <c r="C40" s="305"/>
      <c r="D40" s="307"/>
      <c r="E40" s="285"/>
      <c r="F40" s="285"/>
      <c r="G40" s="102" t="s">
        <v>40</v>
      </c>
      <c r="H40" s="68">
        <f>H10</f>
        <v>45</v>
      </c>
      <c r="I40" s="300"/>
      <c r="J40" s="312"/>
    </row>
    <row r="41" spans="1:10" x14ac:dyDescent="0.25">
      <c r="A41" s="303"/>
      <c r="B41" s="305"/>
      <c r="C41" s="305"/>
      <c r="D41" s="307"/>
      <c r="E41" s="285"/>
      <c r="F41" s="285"/>
      <c r="G41" s="102" t="s">
        <v>39</v>
      </c>
      <c r="H41" s="68">
        <f>H11</f>
        <v>50</v>
      </c>
      <c r="I41" s="300"/>
      <c r="J41" s="312"/>
    </row>
    <row r="42" spans="1:10" ht="15.75" thickBot="1" x14ac:dyDescent="0.3">
      <c r="A42" s="303"/>
      <c r="B42" s="305"/>
      <c r="C42" s="305"/>
      <c r="D42" s="308"/>
      <c r="E42" s="297"/>
      <c r="F42" s="297"/>
      <c r="G42" s="103" t="s">
        <v>41</v>
      </c>
      <c r="H42" s="68">
        <f>128/3</f>
        <v>42.666666666666664</v>
      </c>
      <c r="I42" s="301"/>
      <c r="J42" s="312"/>
    </row>
    <row r="43" spans="1:10" x14ac:dyDescent="0.25">
      <c r="A43" s="303"/>
      <c r="B43" s="305"/>
      <c r="C43" s="305"/>
      <c r="D43" s="291" t="s">
        <v>209</v>
      </c>
      <c r="E43" s="298">
        <v>43040</v>
      </c>
      <c r="F43" s="298">
        <v>43069</v>
      </c>
      <c r="G43" s="11" t="s">
        <v>154</v>
      </c>
      <c r="H43" s="67">
        <v>0</v>
      </c>
      <c r="I43" s="299"/>
      <c r="J43" s="312"/>
    </row>
    <row r="44" spans="1:10" x14ac:dyDescent="0.25">
      <c r="A44" s="303"/>
      <c r="B44" s="305"/>
      <c r="C44" s="305"/>
      <c r="D44" s="306"/>
      <c r="E44" s="285"/>
      <c r="F44" s="285"/>
      <c r="G44" s="7" t="s">
        <v>153</v>
      </c>
      <c r="H44" s="68" t="e">
        <f>NA()</f>
        <v>#N/A</v>
      </c>
      <c r="I44" s="300"/>
      <c r="J44" s="312"/>
    </row>
    <row r="45" spans="1:10" x14ac:dyDescent="0.25">
      <c r="A45" s="303"/>
      <c r="B45" s="305"/>
      <c r="C45" s="305"/>
      <c r="D45" s="307"/>
      <c r="E45" s="285"/>
      <c r="F45" s="285"/>
      <c r="G45" s="102" t="s">
        <v>40</v>
      </c>
      <c r="H45" s="68">
        <v>75</v>
      </c>
      <c r="I45" s="300"/>
      <c r="J45" s="312"/>
    </row>
    <row r="46" spans="1:10" x14ac:dyDescent="0.25">
      <c r="A46" s="303"/>
      <c r="B46" s="305"/>
      <c r="C46" s="305"/>
      <c r="D46" s="307"/>
      <c r="E46" s="285"/>
      <c r="F46" s="285"/>
      <c r="G46" s="102" t="s">
        <v>39</v>
      </c>
      <c r="H46" s="68">
        <v>90</v>
      </c>
      <c r="I46" s="300"/>
      <c r="J46" s="312"/>
    </row>
    <row r="47" spans="1:10" ht="15.75" thickBot="1" x14ac:dyDescent="0.3">
      <c r="A47" s="303"/>
      <c r="B47" s="305"/>
      <c r="C47" s="305"/>
      <c r="D47" s="307"/>
      <c r="E47" s="296"/>
      <c r="F47" s="296"/>
      <c r="G47" s="103" t="s">
        <v>41</v>
      </c>
      <c r="H47" s="88">
        <f>214/3</f>
        <v>71.333333333333329</v>
      </c>
      <c r="I47" s="300"/>
      <c r="J47" s="312"/>
    </row>
    <row r="48" spans="1:10" x14ac:dyDescent="0.25">
      <c r="A48" s="303"/>
      <c r="B48" s="305"/>
      <c r="C48" s="305"/>
      <c r="D48" s="307"/>
      <c r="E48" s="295">
        <f>F43+1</f>
        <v>43070</v>
      </c>
      <c r="F48" s="295">
        <v>43090</v>
      </c>
      <c r="G48" s="51" t="s">
        <v>154</v>
      </c>
      <c r="H48" s="67">
        <v>0</v>
      </c>
      <c r="I48" s="300"/>
      <c r="J48" s="312"/>
    </row>
    <row r="49" spans="1:10" x14ac:dyDescent="0.25">
      <c r="A49" s="303"/>
      <c r="B49" s="305"/>
      <c r="C49" s="305"/>
      <c r="D49" s="307"/>
      <c r="E49" s="285"/>
      <c r="F49" s="285"/>
      <c r="G49" s="7" t="s">
        <v>153</v>
      </c>
      <c r="H49" s="68" t="e">
        <f>NA()</f>
        <v>#N/A</v>
      </c>
      <c r="I49" s="300"/>
      <c r="J49" s="312"/>
    </row>
    <row r="50" spans="1:10" x14ac:dyDescent="0.25">
      <c r="A50" s="303"/>
      <c r="B50" s="305"/>
      <c r="C50" s="305"/>
      <c r="D50" s="307"/>
      <c r="E50" s="285"/>
      <c r="F50" s="285"/>
      <c r="G50" s="102" t="s">
        <v>40</v>
      </c>
      <c r="H50" s="68">
        <v>50</v>
      </c>
      <c r="I50" s="300"/>
      <c r="J50" s="312"/>
    </row>
    <row r="51" spans="1:10" x14ac:dyDescent="0.25">
      <c r="A51" s="303"/>
      <c r="B51" s="305"/>
      <c r="C51" s="305"/>
      <c r="D51" s="307"/>
      <c r="E51" s="285"/>
      <c r="F51" s="285"/>
      <c r="G51" s="102" t="s">
        <v>39</v>
      </c>
      <c r="H51" s="68">
        <v>55</v>
      </c>
      <c r="I51" s="300"/>
      <c r="J51" s="312"/>
    </row>
    <row r="52" spans="1:10" ht="15.75" thickBot="1" x14ac:dyDescent="0.3">
      <c r="A52" s="303"/>
      <c r="B52" s="305"/>
      <c r="C52" s="305"/>
      <c r="D52" s="307"/>
      <c r="E52" s="296"/>
      <c r="F52" s="296"/>
      <c r="G52" s="103" t="s">
        <v>41</v>
      </c>
      <c r="H52" s="107">
        <f>143/3</f>
        <v>47.666666666666664</v>
      </c>
      <c r="I52" s="300"/>
      <c r="J52" s="312"/>
    </row>
    <row r="53" spans="1:10" x14ac:dyDescent="0.25">
      <c r="A53" s="303"/>
      <c r="B53" s="305"/>
      <c r="C53" s="305"/>
      <c r="D53" s="293"/>
      <c r="E53" s="295">
        <f>F48+1</f>
        <v>43091</v>
      </c>
      <c r="F53" s="295">
        <v>43092</v>
      </c>
      <c r="G53" s="51" t="s">
        <v>154</v>
      </c>
      <c r="H53" s="67">
        <v>0</v>
      </c>
      <c r="I53" s="300"/>
      <c r="J53" s="312"/>
    </row>
    <row r="54" spans="1:10" x14ac:dyDescent="0.25">
      <c r="A54" s="303"/>
      <c r="B54" s="305"/>
      <c r="C54" s="305"/>
      <c r="D54" s="293"/>
      <c r="E54" s="285"/>
      <c r="F54" s="285"/>
      <c r="G54" s="7" t="s">
        <v>153</v>
      </c>
      <c r="H54" s="68" t="e">
        <f>NA()</f>
        <v>#N/A</v>
      </c>
      <c r="I54" s="300"/>
      <c r="J54" s="312"/>
    </row>
    <row r="55" spans="1:10" x14ac:dyDescent="0.25">
      <c r="A55" s="303"/>
      <c r="B55" s="305"/>
      <c r="C55" s="305"/>
      <c r="D55" s="293"/>
      <c r="E55" s="285"/>
      <c r="F55" s="285"/>
      <c r="G55" s="102" t="s">
        <v>40</v>
      </c>
      <c r="H55" s="68">
        <f>H45</f>
        <v>75</v>
      </c>
      <c r="I55" s="300"/>
      <c r="J55" s="312"/>
    </row>
    <row r="56" spans="1:10" x14ac:dyDescent="0.25">
      <c r="A56" s="303"/>
      <c r="B56" s="305"/>
      <c r="C56" s="305"/>
      <c r="D56" s="293"/>
      <c r="E56" s="285"/>
      <c r="F56" s="285"/>
      <c r="G56" s="102" t="s">
        <v>39</v>
      </c>
      <c r="H56" s="68">
        <f>H46</f>
        <v>90</v>
      </c>
      <c r="I56" s="300"/>
      <c r="J56" s="312"/>
    </row>
    <row r="57" spans="1:10" ht="15.75" thickBot="1" x14ac:dyDescent="0.3">
      <c r="A57" s="303"/>
      <c r="B57" s="305"/>
      <c r="C57" s="305"/>
      <c r="D57" s="293"/>
      <c r="E57" s="296"/>
      <c r="F57" s="296"/>
      <c r="G57" s="103" t="s">
        <v>41</v>
      </c>
      <c r="H57" s="68">
        <f>H47</f>
        <v>71.333333333333329</v>
      </c>
      <c r="I57" s="300"/>
      <c r="J57" s="312"/>
    </row>
    <row r="58" spans="1:10" x14ac:dyDescent="0.25">
      <c r="A58" s="303"/>
      <c r="B58" s="305"/>
      <c r="C58" s="305"/>
      <c r="D58" s="293"/>
      <c r="E58" s="295">
        <f>F53+1</f>
        <v>43093</v>
      </c>
      <c r="F58" s="295">
        <v>43094</v>
      </c>
      <c r="G58" s="51" t="s">
        <v>154</v>
      </c>
      <c r="H58" s="67">
        <v>0</v>
      </c>
      <c r="I58" s="300"/>
      <c r="J58" s="312"/>
    </row>
    <row r="59" spans="1:10" x14ac:dyDescent="0.25">
      <c r="A59" s="303"/>
      <c r="B59" s="305"/>
      <c r="C59" s="305"/>
      <c r="D59" s="293"/>
      <c r="E59" s="285"/>
      <c r="F59" s="285"/>
      <c r="G59" s="7" t="s">
        <v>153</v>
      </c>
      <c r="H59" s="68" t="e">
        <f>NA()</f>
        <v>#N/A</v>
      </c>
      <c r="I59" s="300"/>
      <c r="J59" s="312"/>
    </row>
    <row r="60" spans="1:10" x14ac:dyDescent="0.25">
      <c r="A60" s="303"/>
      <c r="B60" s="305"/>
      <c r="C60" s="305"/>
      <c r="D60" s="293"/>
      <c r="E60" s="285"/>
      <c r="F60" s="285"/>
      <c r="G60" s="102" t="s">
        <v>40</v>
      </c>
      <c r="H60" s="68">
        <f>H55+20</f>
        <v>95</v>
      </c>
      <c r="I60" s="300"/>
      <c r="J60" s="312"/>
    </row>
    <row r="61" spans="1:10" x14ac:dyDescent="0.25">
      <c r="A61" s="303"/>
      <c r="B61" s="305"/>
      <c r="C61" s="305"/>
      <c r="D61" s="293"/>
      <c r="E61" s="285"/>
      <c r="F61" s="285"/>
      <c r="G61" s="102" t="s">
        <v>39</v>
      </c>
      <c r="H61" s="68">
        <f>H56+20</f>
        <v>110</v>
      </c>
      <c r="I61" s="300"/>
      <c r="J61" s="312"/>
    </row>
    <row r="62" spans="1:10" ht="15.75" thickBot="1" x14ac:dyDescent="0.3">
      <c r="A62" s="303"/>
      <c r="B62" s="305"/>
      <c r="C62" s="305"/>
      <c r="D62" s="293"/>
      <c r="E62" s="296"/>
      <c r="F62" s="296"/>
      <c r="G62" s="103" t="s">
        <v>41</v>
      </c>
      <c r="H62" s="68">
        <f>H57+20</f>
        <v>91.333333333333329</v>
      </c>
      <c r="I62" s="300"/>
      <c r="J62" s="312"/>
    </row>
    <row r="63" spans="1:10" x14ac:dyDescent="0.25">
      <c r="A63" s="303"/>
      <c r="B63" s="305"/>
      <c r="C63" s="305"/>
      <c r="D63" s="293"/>
      <c r="E63" s="295">
        <f>F58+1</f>
        <v>43095</v>
      </c>
      <c r="F63" s="295">
        <v>43099</v>
      </c>
      <c r="G63" s="51" t="s">
        <v>154</v>
      </c>
      <c r="H63" s="67">
        <v>0</v>
      </c>
      <c r="I63" s="300"/>
      <c r="J63" s="312"/>
    </row>
    <row r="64" spans="1:10" x14ac:dyDescent="0.25">
      <c r="A64" s="303"/>
      <c r="B64" s="305"/>
      <c r="C64" s="305"/>
      <c r="D64" s="293"/>
      <c r="E64" s="285"/>
      <c r="F64" s="285"/>
      <c r="G64" s="7" t="s">
        <v>153</v>
      </c>
      <c r="H64" s="68" t="e">
        <f>NA()</f>
        <v>#N/A</v>
      </c>
      <c r="I64" s="300"/>
      <c r="J64" s="312"/>
    </row>
    <row r="65" spans="1:10" x14ac:dyDescent="0.25">
      <c r="A65" s="303"/>
      <c r="B65" s="305"/>
      <c r="C65" s="305"/>
      <c r="D65" s="293"/>
      <c r="E65" s="285"/>
      <c r="F65" s="285"/>
      <c r="G65" s="102" t="s">
        <v>40</v>
      </c>
      <c r="H65" s="68">
        <f>H55</f>
        <v>75</v>
      </c>
      <c r="I65" s="300"/>
      <c r="J65" s="312"/>
    </row>
    <row r="66" spans="1:10" x14ac:dyDescent="0.25">
      <c r="A66" s="303"/>
      <c r="B66" s="305"/>
      <c r="C66" s="305"/>
      <c r="D66" s="293"/>
      <c r="E66" s="285"/>
      <c r="F66" s="285"/>
      <c r="G66" s="102" t="s">
        <v>39</v>
      </c>
      <c r="H66" s="68">
        <f>H56</f>
        <v>90</v>
      </c>
      <c r="I66" s="300"/>
      <c r="J66" s="312"/>
    </row>
    <row r="67" spans="1:10" ht="15.75" thickBot="1" x14ac:dyDescent="0.3">
      <c r="A67" s="303"/>
      <c r="B67" s="305"/>
      <c r="C67" s="305"/>
      <c r="D67" s="293"/>
      <c r="E67" s="296"/>
      <c r="F67" s="296"/>
      <c r="G67" s="103" t="s">
        <v>41</v>
      </c>
      <c r="H67" s="68">
        <f>H57</f>
        <v>71.333333333333329</v>
      </c>
      <c r="I67" s="300"/>
      <c r="J67" s="312"/>
    </row>
    <row r="68" spans="1:10" x14ac:dyDescent="0.25">
      <c r="A68" s="303"/>
      <c r="B68" s="305"/>
      <c r="C68" s="305"/>
      <c r="D68" s="293"/>
      <c r="E68" s="295">
        <f>F63+1</f>
        <v>43100</v>
      </c>
      <c r="F68" s="295">
        <v>43100</v>
      </c>
      <c r="G68" s="51" t="s">
        <v>154</v>
      </c>
      <c r="H68" s="67">
        <v>0</v>
      </c>
      <c r="I68" s="300"/>
      <c r="J68" s="312"/>
    </row>
    <row r="69" spans="1:10" x14ac:dyDescent="0.25">
      <c r="A69" s="303"/>
      <c r="B69" s="305"/>
      <c r="C69" s="305"/>
      <c r="D69" s="293"/>
      <c r="E69" s="285"/>
      <c r="F69" s="285"/>
      <c r="G69" s="7" t="s">
        <v>153</v>
      </c>
      <c r="H69" s="68" t="e">
        <f>NA()</f>
        <v>#N/A</v>
      </c>
      <c r="I69" s="300"/>
      <c r="J69" s="312"/>
    </row>
    <row r="70" spans="1:10" x14ac:dyDescent="0.25">
      <c r="A70" s="303"/>
      <c r="B70" s="305"/>
      <c r="C70" s="305"/>
      <c r="D70" s="293"/>
      <c r="E70" s="285"/>
      <c r="F70" s="285"/>
      <c r="G70" s="102" t="s">
        <v>40</v>
      </c>
      <c r="H70" s="68">
        <f>H65+20</f>
        <v>95</v>
      </c>
      <c r="I70" s="300"/>
      <c r="J70" s="312"/>
    </row>
    <row r="71" spans="1:10" x14ac:dyDescent="0.25">
      <c r="A71" s="303"/>
      <c r="B71" s="305"/>
      <c r="C71" s="305"/>
      <c r="D71" s="293"/>
      <c r="E71" s="285"/>
      <c r="F71" s="285"/>
      <c r="G71" s="102" t="s">
        <v>39</v>
      </c>
      <c r="H71" s="68">
        <f>H66+20</f>
        <v>110</v>
      </c>
      <c r="I71" s="300"/>
      <c r="J71" s="312"/>
    </row>
    <row r="72" spans="1:10" ht="15.75" thickBot="1" x14ac:dyDescent="0.3">
      <c r="A72" s="303"/>
      <c r="B72" s="305"/>
      <c r="C72" s="305"/>
      <c r="D72" s="293"/>
      <c r="E72" s="296"/>
      <c r="F72" s="296"/>
      <c r="G72" s="103" t="s">
        <v>41</v>
      </c>
      <c r="H72" s="68">
        <f>H67+15</f>
        <v>86.333333333333329</v>
      </c>
      <c r="I72" s="300"/>
      <c r="J72" s="312"/>
    </row>
    <row r="73" spans="1:10" x14ac:dyDescent="0.25">
      <c r="A73" s="303"/>
      <c r="B73" s="305"/>
      <c r="C73" s="305"/>
      <c r="D73" s="293"/>
      <c r="E73" s="295">
        <f>F68+1</f>
        <v>43101</v>
      </c>
      <c r="F73" s="295">
        <v>43174</v>
      </c>
      <c r="G73" s="51" t="s">
        <v>154</v>
      </c>
      <c r="H73" s="67">
        <v>0</v>
      </c>
      <c r="I73" s="300"/>
      <c r="J73" s="312"/>
    </row>
    <row r="74" spans="1:10" x14ac:dyDescent="0.25">
      <c r="A74" s="303"/>
      <c r="B74" s="305"/>
      <c r="C74" s="305"/>
      <c r="D74" s="293"/>
      <c r="E74" s="285"/>
      <c r="F74" s="285"/>
      <c r="G74" s="7" t="s">
        <v>153</v>
      </c>
      <c r="H74" s="68" t="e">
        <f>NA()</f>
        <v>#N/A</v>
      </c>
      <c r="I74" s="300"/>
      <c r="J74" s="312"/>
    </row>
    <row r="75" spans="1:10" x14ac:dyDescent="0.25">
      <c r="A75" s="303"/>
      <c r="B75" s="305"/>
      <c r="C75" s="305"/>
      <c r="D75" s="293"/>
      <c r="E75" s="285"/>
      <c r="F75" s="285"/>
      <c r="G75" s="102" t="s">
        <v>40</v>
      </c>
      <c r="H75" s="68">
        <f>H65</f>
        <v>75</v>
      </c>
      <c r="I75" s="300"/>
      <c r="J75" s="312"/>
    </row>
    <row r="76" spans="1:10" x14ac:dyDescent="0.25">
      <c r="A76" s="303"/>
      <c r="B76" s="305"/>
      <c r="C76" s="305"/>
      <c r="D76" s="293"/>
      <c r="E76" s="285"/>
      <c r="F76" s="285"/>
      <c r="G76" s="102" t="s">
        <v>39</v>
      </c>
      <c r="H76" s="68">
        <f>H66</f>
        <v>90</v>
      </c>
      <c r="I76" s="300"/>
      <c r="J76" s="312"/>
    </row>
    <row r="77" spans="1:10" ht="15.75" thickBot="1" x14ac:dyDescent="0.3">
      <c r="A77" s="303"/>
      <c r="B77" s="305"/>
      <c r="C77" s="305"/>
      <c r="D77" s="293"/>
      <c r="E77" s="296"/>
      <c r="F77" s="296"/>
      <c r="G77" s="103" t="s">
        <v>41</v>
      </c>
      <c r="H77" s="68">
        <f>H67</f>
        <v>71.333333333333329</v>
      </c>
      <c r="I77" s="300"/>
      <c r="J77" s="312"/>
    </row>
    <row r="78" spans="1:10" x14ac:dyDescent="0.25">
      <c r="A78" s="303"/>
      <c r="B78" s="305"/>
      <c r="C78" s="305"/>
      <c r="D78" s="307"/>
      <c r="E78" s="295">
        <f>F73+1</f>
        <v>43175</v>
      </c>
      <c r="F78" s="295">
        <v>43220</v>
      </c>
      <c r="G78" s="51" t="s">
        <v>154</v>
      </c>
      <c r="H78" s="67">
        <v>0</v>
      </c>
      <c r="I78" s="300"/>
      <c r="J78" s="312"/>
    </row>
    <row r="79" spans="1:10" x14ac:dyDescent="0.25">
      <c r="A79" s="303"/>
      <c r="B79" s="305"/>
      <c r="C79" s="305"/>
      <c r="D79" s="307"/>
      <c r="E79" s="285"/>
      <c r="F79" s="285"/>
      <c r="G79" s="7" t="s">
        <v>153</v>
      </c>
      <c r="H79" s="68" t="e">
        <f>NA()</f>
        <v>#N/A</v>
      </c>
      <c r="I79" s="300"/>
      <c r="J79" s="312"/>
    </row>
    <row r="80" spans="1:10" x14ac:dyDescent="0.25">
      <c r="A80" s="303"/>
      <c r="B80" s="305"/>
      <c r="C80" s="305"/>
      <c r="D80" s="307"/>
      <c r="E80" s="285"/>
      <c r="F80" s="285"/>
      <c r="G80" s="102" t="s">
        <v>40</v>
      </c>
      <c r="H80" s="68">
        <f>H50</f>
        <v>50</v>
      </c>
      <c r="I80" s="300"/>
      <c r="J80" s="312"/>
    </row>
    <row r="81" spans="1:10" x14ac:dyDescent="0.25">
      <c r="A81" s="303"/>
      <c r="B81" s="305"/>
      <c r="C81" s="305"/>
      <c r="D81" s="307"/>
      <c r="E81" s="285"/>
      <c r="F81" s="285"/>
      <c r="G81" s="102" t="s">
        <v>39</v>
      </c>
      <c r="H81" s="68">
        <f>H51</f>
        <v>55</v>
      </c>
      <c r="I81" s="300"/>
      <c r="J81" s="312"/>
    </row>
    <row r="82" spans="1:10" ht="15.75" thickBot="1" x14ac:dyDescent="0.3">
      <c r="A82" s="303"/>
      <c r="B82" s="305"/>
      <c r="C82" s="305"/>
      <c r="D82" s="308"/>
      <c r="E82" s="297"/>
      <c r="F82" s="297"/>
      <c r="G82" s="103" t="s">
        <v>41</v>
      </c>
      <c r="H82" s="68">
        <f>143/3</f>
        <v>47.666666666666664</v>
      </c>
      <c r="I82" s="301"/>
      <c r="J82" s="312"/>
    </row>
    <row r="83" spans="1:10" ht="15.75" thickBot="1" x14ac:dyDescent="0.3">
      <c r="A83" s="165" t="s">
        <v>319</v>
      </c>
      <c r="B83" s="166" t="e">
        <f>NA()</f>
        <v>#N/A</v>
      </c>
      <c r="C83" s="166"/>
      <c r="D83" s="166"/>
      <c r="E83" s="167"/>
      <c r="F83" s="167"/>
      <c r="G83" s="168"/>
      <c r="H83" s="159"/>
      <c r="I83" s="170"/>
      <c r="J83"/>
    </row>
    <row r="84" spans="1:10" x14ac:dyDescent="0.25">
      <c r="A84" s="398" t="s">
        <v>229</v>
      </c>
      <c r="B84" s="400" t="s">
        <v>37</v>
      </c>
      <c r="C84" s="400" t="s">
        <v>191</v>
      </c>
      <c r="D84" s="359" t="s">
        <v>38</v>
      </c>
      <c r="E84" s="294">
        <v>43040</v>
      </c>
      <c r="F84" s="294">
        <v>43090</v>
      </c>
      <c r="G84" s="160" t="s">
        <v>154</v>
      </c>
      <c r="H84" s="152">
        <v>0</v>
      </c>
      <c r="I84" s="309"/>
      <c r="J84" s="396"/>
    </row>
    <row r="85" spans="1:10" x14ac:dyDescent="0.25">
      <c r="A85" s="303"/>
      <c r="B85" s="305"/>
      <c r="C85" s="305"/>
      <c r="D85" s="360"/>
      <c r="E85" s="285"/>
      <c r="F85" s="285"/>
      <c r="G85" s="7" t="s">
        <v>153</v>
      </c>
      <c r="H85" s="68">
        <f>H86/2</f>
        <v>21.5</v>
      </c>
      <c r="I85" s="300"/>
      <c r="J85" s="312"/>
    </row>
    <row r="86" spans="1:10" x14ac:dyDescent="0.25">
      <c r="A86" s="303"/>
      <c r="B86" s="305"/>
      <c r="C86" s="305"/>
      <c r="D86" s="361"/>
      <c r="E86" s="285"/>
      <c r="F86" s="285"/>
      <c r="G86" s="266" t="s">
        <v>40</v>
      </c>
      <c r="H86" s="75">
        <v>43</v>
      </c>
      <c r="I86" s="300"/>
      <c r="J86" s="312"/>
    </row>
    <row r="87" spans="1:10" x14ac:dyDescent="0.25">
      <c r="A87" s="303"/>
      <c r="B87" s="305"/>
      <c r="C87" s="305"/>
      <c r="D87" s="361"/>
      <c r="E87" s="285"/>
      <c r="F87" s="285"/>
      <c r="G87" s="266" t="s">
        <v>39</v>
      </c>
      <c r="H87" s="75">
        <f>H86+20</f>
        <v>63</v>
      </c>
      <c r="I87" s="300"/>
      <c r="J87" s="312"/>
    </row>
    <row r="88" spans="1:10" ht="15.75" thickBot="1" x14ac:dyDescent="0.3">
      <c r="A88" s="303"/>
      <c r="B88" s="305"/>
      <c r="C88" s="305"/>
      <c r="D88" s="361"/>
      <c r="E88" s="350"/>
      <c r="F88" s="350"/>
      <c r="G88" s="267" t="s">
        <v>41</v>
      </c>
      <c r="H88" s="268">
        <f>H86*0.95</f>
        <v>40.85</v>
      </c>
      <c r="I88" s="300"/>
      <c r="J88" s="312"/>
    </row>
    <row r="89" spans="1:10" x14ac:dyDescent="0.25">
      <c r="A89" s="303"/>
      <c r="B89" s="305"/>
      <c r="C89" s="305"/>
      <c r="D89" s="361"/>
      <c r="E89" s="284">
        <f>F84+1</f>
        <v>43091</v>
      </c>
      <c r="F89" s="284">
        <v>43092</v>
      </c>
      <c r="G89" s="162" t="s">
        <v>154</v>
      </c>
      <c r="H89" s="157">
        <f>H91/2</f>
        <v>38</v>
      </c>
      <c r="I89" s="300"/>
      <c r="J89" s="312"/>
    </row>
    <row r="90" spans="1:10" x14ac:dyDescent="0.25">
      <c r="A90" s="303"/>
      <c r="B90" s="305"/>
      <c r="C90" s="305"/>
      <c r="D90" s="361"/>
      <c r="E90" s="285"/>
      <c r="F90" s="285"/>
      <c r="G90" s="7" t="s">
        <v>153</v>
      </c>
      <c r="H90" s="68">
        <f>H91/2</f>
        <v>38</v>
      </c>
      <c r="I90" s="300"/>
      <c r="J90" s="312"/>
    </row>
    <row r="91" spans="1:10" x14ac:dyDescent="0.25">
      <c r="A91" s="303"/>
      <c r="B91" s="305"/>
      <c r="C91" s="305"/>
      <c r="D91" s="361"/>
      <c r="E91" s="285"/>
      <c r="F91" s="285"/>
      <c r="G91" s="266" t="s">
        <v>40</v>
      </c>
      <c r="H91" s="75">
        <v>76</v>
      </c>
      <c r="I91" s="300"/>
      <c r="J91" s="312"/>
    </row>
    <row r="92" spans="1:10" x14ac:dyDescent="0.25">
      <c r="A92" s="303"/>
      <c r="B92" s="305"/>
      <c r="C92" s="305"/>
      <c r="D92" s="361"/>
      <c r="E92" s="285"/>
      <c r="F92" s="285"/>
      <c r="G92" s="266" t="s">
        <v>39</v>
      </c>
      <c r="H92" s="75">
        <f>H91+20</f>
        <v>96</v>
      </c>
      <c r="I92" s="300"/>
      <c r="J92" s="312"/>
    </row>
    <row r="93" spans="1:10" ht="15.75" thickBot="1" x14ac:dyDescent="0.3">
      <c r="A93" s="303"/>
      <c r="B93" s="305"/>
      <c r="C93" s="305"/>
      <c r="D93" s="361"/>
      <c r="E93" s="350"/>
      <c r="F93" s="350"/>
      <c r="G93" s="267" t="s">
        <v>41</v>
      </c>
      <c r="H93" s="268">
        <f>H91*0.95</f>
        <v>72.2</v>
      </c>
      <c r="I93" s="300"/>
      <c r="J93" s="312"/>
    </row>
    <row r="94" spans="1:10" x14ac:dyDescent="0.25">
      <c r="A94" s="303"/>
      <c r="B94" s="305"/>
      <c r="C94" s="305"/>
      <c r="D94" s="361"/>
      <c r="E94" s="284">
        <f>F89+1</f>
        <v>43093</v>
      </c>
      <c r="F94" s="284">
        <v>43093</v>
      </c>
      <c r="G94" s="162" t="s">
        <v>154</v>
      </c>
      <c r="H94" s="157">
        <v>61.5</v>
      </c>
      <c r="I94" s="300"/>
      <c r="J94" s="312"/>
    </row>
    <row r="95" spans="1:10" x14ac:dyDescent="0.25">
      <c r="A95" s="303"/>
      <c r="B95" s="305"/>
      <c r="C95" s="305"/>
      <c r="D95" s="361"/>
      <c r="E95" s="285"/>
      <c r="F95" s="285"/>
      <c r="G95" s="7" t="s">
        <v>153</v>
      </c>
      <c r="H95" s="68">
        <v>61.5</v>
      </c>
      <c r="I95" s="300"/>
      <c r="J95" s="312"/>
    </row>
    <row r="96" spans="1:10" x14ac:dyDescent="0.25">
      <c r="A96" s="303"/>
      <c r="B96" s="305"/>
      <c r="C96" s="305"/>
      <c r="D96" s="361"/>
      <c r="E96" s="285"/>
      <c r="F96" s="285"/>
      <c r="G96" s="266" t="s">
        <v>40</v>
      </c>
      <c r="H96" s="75">
        <f>H91+45</f>
        <v>121</v>
      </c>
      <c r="I96" s="300"/>
      <c r="J96" s="312"/>
    </row>
    <row r="97" spans="1:10" x14ac:dyDescent="0.25">
      <c r="A97" s="303"/>
      <c r="B97" s="305"/>
      <c r="C97" s="305"/>
      <c r="D97" s="361"/>
      <c r="E97" s="285"/>
      <c r="F97" s="285"/>
      <c r="G97" s="266" t="s">
        <v>39</v>
      </c>
      <c r="H97" s="75">
        <f>H96+20</f>
        <v>141</v>
      </c>
      <c r="I97" s="300"/>
      <c r="J97" s="312"/>
    </row>
    <row r="98" spans="1:10" ht="15.75" thickBot="1" x14ac:dyDescent="0.3">
      <c r="A98" s="303"/>
      <c r="B98" s="305"/>
      <c r="C98" s="305"/>
      <c r="D98" s="361"/>
      <c r="E98" s="350"/>
      <c r="F98" s="350"/>
      <c r="G98" s="267" t="s">
        <v>41</v>
      </c>
      <c r="H98" s="268">
        <f>H96*0.95</f>
        <v>114.94999999999999</v>
      </c>
      <c r="I98" s="300"/>
      <c r="J98" s="312"/>
    </row>
    <row r="99" spans="1:10" x14ac:dyDescent="0.25">
      <c r="A99" s="303"/>
      <c r="B99" s="305"/>
      <c r="C99" s="305"/>
      <c r="D99" s="361"/>
      <c r="E99" s="284">
        <f>F94+1</f>
        <v>43094</v>
      </c>
      <c r="F99" s="284">
        <v>43099</v>
      </c>
      <c r="G99" s="162" t="s">
        <v>154</v>
      </c>
      <c r="H99" s="157">
        <v>39</v>
      </c>
      <c r="I99" s="300"/>
      <c r="J99" s="312"/>
    </row>
    <row r="100" spans="1:10" x14ac:dyDescent="0.25">
      <c r="A100" s="303"/>
      <c r="B100" s="305"/>
      <c r="C100" s="305"/>
      <c r="D100" s="361"/>
      <c r="E100" s="285"/>
      <c r="F100" s="285"/>
      <c r="G100" s="7" t="s">
        <v>153</v>
      </c>
      <c r="H100" s="68">
        <v>39</v>
      </c>
      <c r="I100" s="300"/>
      <c r="J100" s="312"/>
    </row>
    <row r="101" spans="1:10" x14ac:dyDescent="0.25">
      <c r="A101" s="303"/>
      <c r="B101" s="305"/>
      <c r="C101" s="305"/>
      <c r="D101" s="361"/>
      <c r="E101" s="285"/>
      <c r="F101" s="285"/>
      <c r="G101" s="266" t="s">
        <v>40</v>
      </c>
      <c r="H101" s="75">
        <f>H91</f>
        <v>76</v>
      </c>
      <c r="I101" s="300"/>
      <c r="J101" s="312"/>
    </row>
    <row r="102" spans="1:10" x14ac:dyDescent="0.25">
      <c r="A102" s="303"/>
      <c r="B102" s="305"/>
      <c r="C102" s="305"/>
      <c r="D102" s="361"/>
      <c r="E102" s="285"/>
      <c r="F102" s="285"/>
      <c r="G102" s="266" t="s">
        <v>39</v>
      </c>
      <c r="H102" s="75">
        <f>H101+20</f>
        <v>96</v>
      </c>
      <c r="I102" s="300"/>
      <c r="J102" s="312"/>
    </row>
    <row r="103" spans="1:10" ht="15.75" thickBot="1" x14ac:dyDescent="0.3">
      <c r="A103" s="303"/>
      <c r="B103" s="305"/>
      <c r="C103" s="305"/>
      <c r="D103" s="361"/>
      <c r="E103" s="350"/>
      <c r="F103" s="350"/>
      <c r="G103" s="267" t="s">
        <v>41</v>
      </c>
      <c r="H103" s="268">
        <f>H101*0.95</f>
        <v>72.2</v>
      </c>
      <c r="I103" s="300"/>
      <c r="J103" s="312"/>
    </row>
    <row r="104" spans="1:10" x14ac:dyDescent="0.25">
      <c r="A104" s="303"/>
      <c r="B104" s="305"/>
      <c r="C104" s="305"/>
      <c r="D104" s="361"/>
      <c r="E104" s="284">
        <f>F99+1</f>
        <v>43100</v>
      </c>
      <c r="F104" s="284">
        <v>43100</v>
      </c>
      <c r="G104" s="162" t="s">
        <v>154</v>
      </c>
      <c r="H104" s="157">
        <v>61.5</v>
      </c>
      <c r="I104" s="300"/>
      <c r="J104" s="312"/>
    </row>
    <row r="105" spans="1:10" x14ac:dyDescent="0.25">
      <c r="A105" s="303"/>
      <c r="B105" s="305"/>
      <c r="C105" s="305"/>
      <c r="D105" s="361"/>
      <c r="E105" s="285"/>
      <c r="F105" s="285"/>
      <c r="G105" s="7" t="s">
        <v>153</v>
      </c>
      <c r="H105" s="68">
        <v>61.5</v>
      </c>
      <c r="I105" s="300"/>
      <c r="J105" s="312"/>
    </row>
    <row r="106" spans="1:10" x14ac:dyDescent="0.25">
      <c r="A106" s="303"/>
      <c r="B106" s="305"/>
      <c r="C106" s="305"/>
      <c r="D106" s="361"/>
      <c r="E106" s="285"/>
      <c r="F106" s="285"/>
      <c r="G106" s="266" t="s">
        <v>40</v>
      </c>
      <c r="H106" s="75">
        <f>H96</f>
        <v>121</v>
      </c>
      <c r="I106" s="300"/>
      <c r="J106" s="312"/>
    </row>
    <row r="107" spans="1:10" x14ac:dyDescent="0.25">
      <c r="A107" s="303"/>
      <c r="B107" s="305"/>
      <c r="C107" s="305"/>
      <c r="D107" s="361"/>
      <c r="E107" s="285"/>
      <c r="F107" s="285"/>
      <c r="G107" s="266" t="s">
        <v>39</v>
      </c>
      <c r="H107" s="75">
        <f>H106+20</f>
        <v>141</v>
      </c>
      <c r="I107" s="300"/>
      <c r="J107" s="312"/>
    </row>
    <row r="108" spans="1:10" ht="15.75" thickBot="1" x14ac:dyDescent="0.3">
      <c r="A108" s="303"/>
      <c r="B108" s="305"/>
      <c r="C108" s="305"/>
      <c r="D108" s="361"/>
      <c r="E108" s="350"/>
      <c r="F108" s="350"/>
      <c r="G108" s="267" t="s">
        <v>41</v>
      </c>
      <c r="H108" s="268">
        <f>H106*0.95</f>
        <v>114.94999999999999</v>
      </c>
      <c r="I108" s="300"/>
      <c r="J108" s="312"/>
    </row>
    <row r="109" spans="1:10" x14ac:dyDescent="0.25">
      <c r="A109" s="303"/>
      <c r="B109" s="305"/>
      <c r="C109" s="305"/>
      <c r="D109" s="361"/>
      <c r="E109" s="284">
        <f>F104+1</f>
        <v>43101</v>
      </c>
      <c r="F109" s="284">
        <v>43102</v>
      </c>
      <c r="G109" s="162" t="s">
        <v>154</v>
      </c>
      <c r="H109" s="157">
        <v>39</v>
      </c>
      <c r="I109" s="300"/>
      <c r="J109" s="312"/>
    </row>
    <row r="110" spans="1:10" x14ac:dyDescent="0.25">
      <c r="A110" s="303"/>
      <c r="B110" s="305"/>
      <c r="C110" s="305"/>
      <c r="D110" s="361"/>
      <c r="E110" s="285"/>
      <c r="F110" s="285"/>
      <c r="G110" s="7" t="s">
        <v>153</v>
      </c>
      <c r="H110" s="68">
        <v>39</v>
      </c>
      <c r="I110" s="300"/>
      <c r="J110" s="312"/>
    </row>
    <row r="111" spans="1:10" x14ac:dyDescent="0.25">
      <c r="A111" s="303"/>
      <c r="B111" s="305"/>
      <c r="C111" s="305"/>
      <c r="D111" s="361"/>
      <c r="E111" s="285"/>
      <c r="F111" s="285"/>
      <c r="G111" s="266" t="s">
        <v>40</v>
      </c>
      <c r="H111" s="75">
        <f>H101</f>
        <v>76</v>
      </c>
      <c r="I111" s="300"/>
      <c r="J111" s="312"/>
    </row>
    <row r="112" spans="1:10" x14ac:dyDescent="0.25">
      <c r="A112" s="303"/>
      <c r="B112" s="305"/>
      <c r="C112" s="305"/>
      <c r="D112" s="361"/>
      <c r="E112" s="285"/>
      <c r="F112" s="285"/>
      <c r="G112" s="266" t="s">
        <v>39</v>
      </c>
      <c r="H112" s="75">
        <f>H111+20</f>
        <v>96</v>
      </c>
      <c r="I112" s="300"/>
      <c r="J112" s="312"/>
    </row>
    <row r="113" spans="1:10" ht="15.75" thickBot="1" x14ac:dyDescent="0.3">
      <c r="A113" s="303"/>
      <c r="B113" s="305"/>
      <c r="C113" s="305"/>
      <c r="D113" s="361"/>
      <c r="E113" s="350"/>
      <c r="F113" s="350"/>
      <c r="G113" s="267" t="s">
        <v>41</v>
      </c>
      <c r="H113" s="268">
        <f>H111*0.95</f>
        <v>72.2</v>
      </c>
      <c r="I113" s="300"/>
      <c r="J113" s="312"/>
    </row>
    <row r="114" spans="1:10" x14ac:dyDescent="0.25">
      <c r="A114" s="303"/>
      <c r="B114" s="305"/>
      <c r="C114" s="305"/>
      <c r="D114" s="361"/>
      <c r="E114" s="284">
        <f>F109+1</f>
        <v>43103</v>
      </c>
      <c r="F114" s="284">
        <v>43131</v>
      </c>
      <c r="G114" s="162" t="s">
        <v>154</v>
      </c>
      <c r="H114" s="157">
        <v>29</v>
      </c>
      <c r="I114" s="300"/>
      <c r="J114" s="312"/>
    </row>
    <row r="115" spans="1:10" x14ac:dyDescent="0.25">
      <c r="A115" s="303"/>
      <c r="B115" s="305"/>
      <c r="C115" s="305"/>
      <c r="D115" s="361"/>
      <c r="E115" s="285"/>
      <c r="F115" s="285"/>
      <c r="G115" s="7" t="s">
        <v>153</v>
      </c>
      <c r="H115" s="68">
        <v>29</v>
      </c>
      <c r="I115" s="300"/>
      <c r="J115" s="312"/>
    </row>
    <row r="116" spans="1:10" x14ac:dyDescent="0.25">
      <c r="A116" s="303"/>
      <c r="B116" s="305"/>
      <c r="C116" s="305"/>
      <c r="D116" s="361"/>
      <c r="E116" s="285"/>
      <c r="F116" s="285"/>
      <c r="G116" s="266" t="s">
        <v>40</v>
      </c>
      <c r="H116" s="75">
        <v>56</v>
      </c>
      <c r="I116" s="300"/>
      <c r="J116" s="312"/>
    </row>
    <row r="117" spans="1:10" x14ac:dyDescent="0.25">
      <c r="A117" s="303"/>
      <c r="B117" s="305"/>
      <c r="C117" s="305"/>
      <c r="D117" s="361"/>
      <c r="E117" s="285"/>
      <c r="F117" s="285"/>
      <c r="G117" s="266" t="s">
        <v>39</v>
      </c>
      <c r="H117" s="75">
        <f>H116+20</f>
        <v>76</v>
      </c>
      <c r="I117" s="300"/>
      <c r="J117" s="312"/>
    </row>
    <row r="118" spans="1:10" ht="15.75" thickBot="1" x14ac:dyDescent="0.3">
      <c r="A118" s="303"/>
      <c r="B118" s="305"/>
      <c r="C118" s="305"/>
      <c r="D118" s="361"/>
      <c r="E118" s="350"/>
      <c r="F118" s="350"/>
      <c r="G118" s="267" t="s">
        <v>41</v>
      </c>
      <c r="H118" s="268">
        <f>H116*0.95</f>
        <v>53.199999999999996</v>
      </c>
      <c r="I118" s="300"/>
      <c r="J118" s="312"/>
    </row>
    <row r="119" spans="1:10" x14ac:dyDescent="0.25">
      <c r="A119" s="303"/>
      <c r="B119" s="305"/>
      <c r="C119" s="305"/>
      <c r="D119" s="361"/>
      <c r="E119" s="284">
        <f>F114+1</f>
        <v>43132</v>
      </c>
      <c r="F119" s="284">
        <v>43190</v>
      </c>
      <c r="G119" s="162" t="s">
        <v>154</v>
      </c>
      <c r="H119" s="157">
        <v>33</v>
      </c>
      <c r="I119" s="300"/>
      <c r="J119" s="312"/>
    </row>
    <row r="120" spans="1:10" x14ac:dyDescent="0.25">
      <c r="A120" s="303"/>
      <c r="B120" s="305"/>
      <c r="C120" s="305"/>
      <c r="D120" s="361"/>
      <c r="E120" s="285"/>
      <c r="F120" s="285"/>
      <c r="G120" s="7" t="s">
        <v>153</v>
      </c>
      <c r="H120" s="68">
        <v>33</v>
      </c>
      <c r="I120" s="300"/>
      <c r="J120" s="312"/>
    </row>
    <row r="121" spans="1:10" x14ac:dyDescent="0.25">
      <c r="A121" s="303"/>
      <c r="B121" s="305"/>
      <c r="C121" s="305"/>
      <c r="D121" s="361"/>
      <c r="E121" s="285"/>
      <c r="F121" s="285"/>
      <c r="G121" s="266" t="s">
        <v>40</v>
      </c>
      <c r="H121" s="75">
        <v>64</v>
      </c>
      <c r="I121" s="300"/>
      <c r="J121" s="312"/>
    </row>
    <row r="122" spans="1:10" x14ac:dyDescent="0.25">
      <c r="A122" s="303"/>
      <c r="B122" s="305"/>
      <c r="C122" s="305"/>
      <c r="D122" s="361"/>
      <c r="E122" s="285"/>
      <c r="F122" s="285"/>
      <c r="G122" s="266" t="s">
        <v>39</v>
      </c>
      <c r="H122" s="75">
        <f>H121+20</f>
        <v>84</v>
      </c>
      <c r="I122" s="300"/>
      <c r="J122" s="312"/>
    </row>
    <row r="123" spans="1:10" ht="15.75" thickBot="1" x14ac:dyDescent="0.3">
      <c r="A123" s="303"/>
      <c r="B123" s="305"/>
      <c r="C123" s="305"/>
      <c r="D123" s="361"/>
      <c r="E123" s="350"/>
      <c r="F123" s="350"/>
      <c r="G123" s="267" t="s">
        <v>41</v>
      </c>
      <c r="H123" s="268">
        <f>H121*0.95</f>
        <v>60.8</v>
      </c>
      <c r="I123" s="300"/>
      <c r="J123" s="312"/>
    </row>
    <row r="124" spans="1:10" x14ac:dyDescent="0.25">
      <c r="A124" s="303"/>
      <c r="B124" s="305"/>
      <c r="C124" s="305"/>
      <c r="D124" s="361"/>
      <c r="E124" s="284">
        <f>F119+1</f>
        <v>43191</v>
      </c>
      <c r="F124" s="284">
        <v>43220</v>
      </c>
      <c r="G124" s="162" t="s">
        <v>154</v>
      </c>
      <c r="H124" s="157">
        <v>0</v>
      </c>
      <c r="I124" s="300"/>
      <c r="J124" s="312"/>
    </row>
    <row r="125" spans="1:10" x14ac:dyDescent="0.25">
      <c r="A125" s="303"/>
      <c r="B125" s="305"/>
      <c r="C125" s="305"/>
      <c r="D125" s="361"/>
      <c r="E125" s="285"/>
      <c r="F125" s="285"/>
      <c r="G125" s="7" t="s">
        <v>153</v>
      </c>
      <c r="H125" s="68">
        <v>27.5</v>
      </c>
      <c r="I125" s="300"/>
      <c r="J125" s="312"/>
    </row>
    <row r="126" spans="1:10" x14ac:dyDescent="0.25">
      <c r="A126" s="303"/>
      <c r="B126" s="305"/>
      <c r="C126" s="305"/>
      <c r="D126" s="361"/>
      <c r="E126" s="285"/>
      <c r="F126" s="285"/>
      <c r="G126" s="266" t="s">
        <v>40</v>
      </c>
      <c r="H126" s="75">
        <v>53</v>
      </c>
      <c r="I126" s="300"/>
      <c r="J126" s="312"/>
    </row>
    <row r="127" spans="1:10" x14ac:dyDescent="0.25">
      <c r="A127" s="303"/>
      <c r="B127" s="305"/>
      <c r="C127" s="305"/>
      <c r="D127" s="361"/>
      <c r="E127" s="285"/>
      <c r="F127" s="285"/>
      <c r="G127" s="266" t="s">
        <v>39</v>
      </c>
      <c r="H127" s="75">
        <f>H126+20</f>
        <v>73</v>
      </c>
      <c r="I127" s="300"/>
      <c r="J127" s="312"/>
    </row>
    <row r="128" spans="1:10" ht="15.75" thickBot="1" x14ac:dyDescent="0.3">
      <c r="A128" s="303"/>
      <c r="B128" s="305"/>
      <c r="C128" s="305"/>
      <c r="D128" s="308"/>
      <c r="E128" s="287"/>
      <c r="F128" s="287"/>
      <c r="G128" s="267" t="s">
        <v>41</v>
      </c>
      <c r="H128" s="268">
        <f>H126*0.95</f>
        <v>50.349999999999994</v>
      </c>
      <c r="I128" s="310"/>
      <c r="J128" s="312"/>
    </row>
    <row r="129" spans="1:10" x14ac:dyDescent="0.25">
      <c r="A129" s="303"/>
      <c r="B129" s="305"/>
      <c r="C129" s="305"/>
      <c r="D129" s="359" t="s">
        <v>389</v>
      </c>
      <c r="E129" s="294">
        <v>43040</v>
      </c>
      <c r="F129" s="294">
        <v>43090</v>
      </c>
      <c r="G129" s="160" t="s">
        <v>154</v>
      </c>
      <c r="H129" s="152">
        <v>0</v>
      </c>
      <c r="I129" s="309" t="s">
        <v>397</v>
      </c>
      <c r="J129" s="312"/>
    </row>
    <row r="130" spans="1:10" x14ac:dyDescent="0.25">
      <c r="A130" s="303"/>
      <c r="B130" s="305"/>
      <c r="C130" s="305"/>
      <c r="D130" s="360"/>
      <c r="E130" s="285"/>
      <c r="F130" s="285"/>
      <c r="G130" s="7" t="s">
        <v>153</v>
      </c>
      <c r="H130" s="68">
        <f>H131/2</f>
        <v>24</v>
      </c>
      <c r="I130" s="300"/>
      <c r="J130" s="312"/>
    </row>
    <row r="131" spans="1:10" x14ac:dyDescent="0.25">
      <c r="A131" s="303"/>
      <c r="B131" s="305"/>
      <c r="C131" s="305"/>
      <c r="D131" s="361"/>
      <c r="E131" s="285"/>
      <c r="F131" s="285"/>
      <c r="G131" s="266" t="s">
        <v>40</v>
      </c>
      <c r="H131" s="75">
        <v>48</v>
      </c>
      <c r="I131" s="300"/>
      <c r="J131" s="312"/>
    </row>
    <row r="132" spans="1:10" x14ac:dyDescent="0.25">
      <c r="A132" s="303"/>
      <c r="B132" s="305"/>
      <c r="C132" s="305"/>
      <c r="D132" s="361"/>
      <c r="E132" s="285"/>
      <c r="F132" s="285"/>
      <c r="G132" s="266" t="s">
        <v>39</v>
      </c>
      <c r="H132" s="75">
        <f>H131+20</f>
        <v>68</v>
      </c>
      <c r="I132" s="300"/>
      <c r="J132" s="312"/>
    </row>
    <row r="133" spans="1:10" ht="15.75" thickBot="1" x14ac:dyDescent="0.3">
      <c r="A133" s="303"/>
      <c r="B133" s="305"/>
      <c r="C133" s="305"/>
      <c r="D133" s="361"/>
      <c r="E133" s="350"/>
      <c r="F133" s="350"/>
      <c r="G133" s="267" t="s">
        <v>41</v>
      </c>
      <c r="H133" s="268">
        <f>H131*0.95</f>
        <v>45.599999999999994</v>
      </c>
      <c r="I133" s="300"/>
      <c r="J133" s="312"/>
    </row>
    <row r="134" spans="1:10" x14ac:dyDescent="0.25">
      <c r="A134" s="303"/>
      <c r="B134" s="305"/>
      <c r="C134" s="305"/>
      <c r="D134" s="361"/>
      <c r="E134" s="284">
        <f>F129+1</f>
        <v>43091</v>
      </c>
      <c r="F134" s="284">
        <v>43092</v>
      </c>
      <c r="G134" s="162" t="s">
        <v>154</v>
      </c>
      <c r="H134" s="157">
        <f>H136/2</f>
        <v>40.5</v>
      </c>
      <c r="I134" s="300"/>
      <c r="J134" s="312"/>
    </row>
    <row r="135" spans="1:10" x14ac:dyDescent="0.25">
      <c r="A135" s="303"/>
      <c r="B135" s="305"/>
      <c r="C135" s="305"/>
      <c r="D135" s="361"/>
      <c r="E135" s="285"/>
      <c r="F135" s="285"/>
      <c r="G135" s="7" t="s">
        <v>153</v>
      </c>
      <c r="H135" s="68">
        <f>H136/2</f>
        <v>40.5</v>
      </c>
      <c r="I135" s="300"/>
      <c r="J135" s="312"/>
    </row>
    <row r="136" spans="1:10" x14ac:dyDescent="0.25">
      <c r="A136" s="303"/>
      <c r="B136" s="305"/>
      <c r="C136" s="305"/>
      <c r="D136" s="361"/>
      <c r="E136" s="285"/>
      <c r="F136" s="285"/>
      <c r="G136" s="266" t="s">
        <v>40</v>
      </c>
      <c r="H136" s="75">
        <v>81</v>
      </c>
      <c r="I136" s="300"/>
      <c r="J136" s="312"/>
    </row>
    <row r="137" spans="1:10" x14ac:dyDescent="0.25">
      <c r="A137" s="303"/>
      <c r="B137" s="305"/>
      <c r="C137" s="305"/>
      <c r="D137" s="361"/>
      <c r="E137" s="285"/>
      <c r="F137" s="285"/>
      <c r="G137" s="266" t="s">
        <v>39</v>
      </c>
      <c r="H137" s="75">
        <f>H136+20</f>
        <v>101</v>
      </c>
      <c r="I137" s="300"/>
      <c r="J137" s="312"/>
    </row>
    <row r="138" spans="1:10" ht="15.75" thickBot="1" x14ac:dyDescent="0.3">
      <c r="A138" s="303"/>
      <c r="B138" s="305"/>
      <c r="C138" s="305"/>
      <c r="D138" s="361"/>
      <c r="E138" s="350"/>
      <c r="F138" s="350"/>
      <c r="G138" s="267" t="s">
        <v>41</v>
      </c>
      <c r="H138" s="268">
        <f>H136*0.95</f>
        <v>76.95</v>
      </c>
      <c r="I138" s="300"/>
      <c r="J138" s="312"/>
    </row>
    <row r="139" spans="1:10" x14ac:dyDescent="0.25">
      <c r="A139" s="303"/>
      <c r="B139" s="305"/>
      <c r="C139" s="305"/>
      <c r="D139" s="361"/>
      <c r="E139" s="284">
        <f>F134+1</f>
        <v>43093</v>
      </c>
      <c r="F139" s="284">
        <v>43093</v>
      </c>
      <c r="G139" s="162" t="s">
        <v>154</v>
      </c>
      <c r="H139" s="157">
        <v>61.5</v>
      </c>
      <c r="I139" s="300"/>
      <c r="J139" s="312"/>
    </row>
    <row r="140" spans="1:10" x14ac:dyDescent="0.25">
      <c r="A140" s="303"/>
      <c r="B140" s="305"/>
      <c r="C140" s="305"/>
      <c r="D140" s="361"/>
      <c r="E140" s="285"/>
      <c r="F140" s="285"/>
      <c r="G140" s="7" t="s">
        <v>153</v>
      </c>
      <c r="H140" s="68">
        <v>61.5</v>
      </c>
      <c r="I140" s="300"/>
      <c r="J140" s="312"/>
    </row>
    <row r="141" spans="1:10" x14ac:dyDescent="0.25">
      <c r="A141" s="303"/>
      <c r="B141" s="305"/>
      <c r="C141" s="305"/>
      <c r="D141" s="361"/>
      <c r="E141" s="285"/>
      <c r="F141" s="285"/>
      <c r="G141" s="266" t="s">
        <v>40</v>
      </c>
      <c r="H141" s="75">
        <f>H136+45</f>
        <v>126</v>
      </c>
      <c r="I141" s="300"/>
      <c r="J141" s="312"/>
    </row>
    <row r="142" spans="1:10" x14ac:dyDescent="0.25">
      <c r="A142" s="303"/>
      <c r="B142" s="305"/>
      <c r="C142" s="305"/>
      <c r="D142" s="361"/>
      <c r="E142" s="285"/>
      <c r="F142" s="285"/>
      <c r="G142" s="266" t="s">
        <v>39</v>
      </c>
      <c r="H142" s="75">
        <f>H141+20</f>
        <v>146</v>
      </c>
      <c r="I142" s="300"/>
      <c r="J142" s="312"/>
    </row>
    <row r="143" spans="1:10" ht="15.75" thickBot="1" x14ac:dyDescent="0.3">
      <c r="A143" s="303"/>
      <c r="B143" s="305"/>
      <c r="C143" s="305"/>
      <c r="D143" s="361"/>
      <c r="E143" s="350"/>
      <c r="F143" s="350"/>
      <c r="G143" s="267" t="s">
        <v>41</v>
      </c>
      <c r="H143" s="268">
        <f>H141*0.95</f>
        <v>119.69999999999999</v>
      </c>
      <c r="I143" s="300"/>
      <c r="J143" s="312"/>
    </row>
    <row r="144" spans="1:10" x14ac:dyDescent="0.25">
      <c r="A144" s="303"/>
      <c r="B144" s="305"/>
      <c r="C144" s="305"/>
      <c r="D144" s="361"/>
      <c r="E144" s="284">
        <f>F139+1</f>
        <v>43094</v>
      </c>
      <c r="F144" s="284">
        <v>43099</v>
      </c>
      <c r="G144" s="162" t="s">
        <v>154</v>
      </c>
      <c r="H144" s="157">
        <v>39</v>
      </c>
      <c r="I144" s="300"/>
      <c r="J144" s="312"/>
    </row>
    <row r="145" spans="1:10" x14ac:dyDescent="0.25">
      <c r="A145" s="303"/>
      <c r="B145" s="305"/>
      <c r="C145" s="305"/>
      <c r="D145" s="361"/>
      <c r="E145" s="285"/>
      <c r="F145" s="285"/>
      <c r="G145" s="7" t="s">
        <v>153</v>
      </c>
      <c r="H145" s="68">
        <v>39</v>
      </c>
      <c r="I145" s="300"/>
      <c r="J145" s="312"/>
    </row>
    <row r="146" spans="1:10" x14ac:dyDescent="0.25">
      <c r="A146" s="303"/>
      <c r="B146" s="305"/>
      <c r="C146" s="305"/>
      <c r="D146" s="361"/>
      <c r="E146" s="285"/>
      <c r="F146" s="285"/>
      <c r="G146" s="266" t="s">
        <v>40</v>
      </c>
      <c r="H146" s="75">
        <f>H136</f>
        <v>81</v>
      </c>
      <c r="I146" s="300"/>
      <c r="J146" s="312"/>
    </row>
    <row r="147" spans="1:10" x14ac:dyDescent="0.25">
      <c r="A147" s="303"/>
      <c r="B147" s="305"/>
      <c r="C147" s="305"/>
      <c r="D147" s="361"/>
      <c r="E147" s="285"/>
      <c r="F147" s="285"/>
      <c r="G147" s="266" t="s">
        <v>39</v>
      </c>
      <c r="H147" s="75">
        <f>H146+20</f>
        <v>101</v>
      </c>
      <c r="I147" s="300"/>
      <c r="J147" s="312"/>
    </row>
    <row r="148" spans="1:10" ht="15.75" thickBot="1" x14ac:dyDescent="0.3">
      <c r="A148" s="303"/>
      <c r="B148" s="305"/>
      <c r="C148" s="305"/>
      <c r="D148" s="361"/>
      <c r="E148" s="350"/>
      <c r="F148" s="350"/>
      <c r="G148" s="267" t="s">
        <v>41</v>
      </c>
      <c r="H148" s="268">
        <f>H146*0.95</f>
        <v>76.95</v>
      </c>
      <c r="I148" s="300"/>
      <c r="J148" s="312"/>
    </row>
    <row r="149" spans="1:10" x14ac:dyDescent="0.25">
      <c r="A149" s="303"/>
      <c r="B149" s="305"/>
      <c r="C149" s="305"/>
      <c r="D149" s="361"/>
      <c r="E149" s="284">
        <f>F144+1</f>
        <v>43100</v>
      </c>
      <c r="F149" s="284">
        <v>43100</v>
      </c>
      <c r="G149" s="162" t="s">
        <v>154</v>
      </c>
      <c r="H149" s="157">
        <v>61.5</v>
      </c>
      <c r="I149" s="300"/>
      <c r="J149" s="312"/>
    </row>
    <row r="150" spans="1:10" x14ac:dyDescent="0.25">
      <c r="A150" s="303"/>
      <c r="B150" s="305"/>
      <c r="C150" s="305"/>
      <c r="D150" s="361"/>
      <c r="E150" s="285"/>
      <c r="F150" s="285"/>
      <c r="G150" s="7" t="s">
        <v>153</v>
      </c>
      <c r="H150" s="68">
        <v>61.5</v>
      </c>
      <c r="I150" s="300"/>
      <c r="J150" s="312"/>
    </row>
    <row r="151" spans="1:10" x14ac:dyDescent="0.25">
      <c r="A151" s="303"/>
      <c r="B151" s="305"/>
      <c r="C151" s="305"/>
      <c r="D151" s="361"/>
      <c r="E151" s="285"/>
      <c r="F151" s="285"/>
      <c r="G151" s="266" t="s">
        <v>40</v>
      </c>
      <c r="H151" s="75">
        <f>H141</f>
        <v>126</v>
      </c>
      <c r="I151" s="300"/>
      <c r="J151" s="312"/>
    </row>
    <row r="152" spans="1:10" x14ac:dyDescent="0.25">
      <c r="A152" s="303"/>
      <c r="B152" s="305"/>
      <c r="C152" s="305"/>
      <c r="D152" s="361"/>
      <c r="E152" s="285"/>
      <c r="F152" s="285"/>
      <c r="G152" s="266" t="s">
        <v>39</v>
      </c>
      <c r="H152" s="75">
        <f>H151+20</f>
        <v>146</v>
      </c>
      <c r="I152" s="300"/>
      <c r="J152" s="312"/>
    </row>
    <row r="153" spans="1:10" ht="15.75" thickBot="1" x14ac:dyDescent="0.3">
      <c r="A153" s="303"/>
      <c r="B153" s="305"/>
      <c r="C153" s="305"/>
      <c r="D153" s="361"/>
      <c r="E153" s="350"/>
      <c r="F153" s="350"/>
      <c r="G153" s="267" t="s">
        <v>41</v>
      </c>
      <c r="H153" s="268">
        <f>H151*0.95</f>
        <v>119.69999999999999</v>
      </c>
      <c r="I153" s="300"/>
      <c r="J153" s="312"/>
    </row>
    <row r="154" spans="1:10" x14ac:dyDescent="0.25">
      <c r="A154" s="303"/>
      <c r="B154" s="305"/>
      <c r="C154" s="305"/>
      <c r="D154" s="361"/>
      <c r="E154" s="284">
        <f>F149+1</f>
        <v>43101</v>
      </c>
      <c r="F154" s="284">
        <v>43102</v>
      </c>
      <c r="G154" s="162" t="s">
        <v>154</v>
      </c>
      <c r="H154" s="157">
        <v>39</v>
      </c>
      <c r="I154" s="300"/>
      <c r="J154" s="312"/>
    </row>
    <row r="155" spans="1:10" x14ac:dyDescent="0.25">
      <c r="A155" s="303"/>
      <c r="B155" s="305"/>
      <c r="C155" s="305"/>
      <c r="D155" s="361"/>
      <c r="E155" s="285"/>
      <c r="F155" s="285"/>
      <c r="G155" s="7" t="s">
        <v>153</v>
      </c>
      <c r="H155" s="68">
        <v>39</v>
      </c>
      <c r="I155" s="300"/>
      <c r="J155" s="312"/>
    </row>
    <row r="156" spans="1:10" x14ac:dyDescent="0.25">
      <c r="A156" s="303"/>
      <c r="B156" s="305"/>
      <c r="C156" s="305"/>
      <c r="D156" s="361"/>
      <c r="E156" s="285"/>
      <c r="F156" s="285"/>
      <c r="G156" s="266" t="s">
        <v>40</v>
      </c>
      <c r="H156" s="75">
        <f>H146</f>
        <v>81</v>
      </c>
      <c r="I156" s="300"/>
      <c r="J156" s="312"/>
    </row>
    <row r="157" spans="1:10" x14ac:dyDescent="0.25">
      <c r="A157" s="303"/>
      <c r="B157" s="305"/>
      <c r="C157" s="305"/>
      <c r="D157" s="361"/>
      <c r="E157" s="285"/>
      <c r="F157" s="285"/>
      <c r="G157" s="266" t="s">
        <v>39</v>
      </c>
      <c r="H157" s="75">
        <f>H156+20</f>
        <v>101</v>
      </c>
      <c r="I157" s="300"/>
      <c r="J157" s="312"/>
    </row>
    <row r="158" spans="1:10" ht="15.75" thickBot="1" x14ac:dyDescent="0.3">
      <c r="A158" s="303"/>
      <c r="B158" s="305"/>
      <c r="C158" s="305"/>
      <c r="D158" s="361"/>
      <c r="E158" s="350"/>
      <c r="F158" s="350"/>
      <c r="G158" s="267" t="s">
        <v>41</v>
      </c>
      <c r="H158" s="268">
        <f>H156*0.95</f>
        <v>76.95</v>
      </c>
      <c r="I158" s="300"/>
      <c r="J158" s="312"/>
    </row>
    <row r="159" spans="1:10" x14ac:dyDescent="0.25">
      <c r="A159" s="303"/>
      <c r="B159" s="305"/>
      <c r="C159" s="305"/>
      <c r="D159" s="361"/>
      <c r="E159" s="284">
        <f>F154+1</f>
        <v>43103</v>
      </c>
      <c r="F159" s="284">
        <v>43131</v>
      </c>
      <c r="G159" s="162" t="s">
        <v>154</v>
      </c>
      <c r="H159" s="157">
        <v>29</v>
      </c>
      <c r="I159" s="300"/>
      <c r="J159" s="312"/>
    </row>
    <row r="160" spans="1:10" x14ac:dyDescent="0.25">
      <c r="A160" s="303"/>
      <c r="B160" s="305"/>
      <c r="C160" s="305"/>
      <c r="D160" s="361"/>
      <c r="E160" s="285"/>
      <c r="F160" s="285"/>
      <c r="G160" s="7" t="s">
        <v>153</v>
      </c>
      <c r="H160" s="68">
        <v>29</v>
      </c>
      <c r="I160" s="300"/>
      <c r="J160" s="312"/>
    </row>
    <row r="161" spans="1:10" x14ac:dyDescent="0.25">
      <c r="A161" s="303"/>
      <c r="B161" s="305"/>
      <c r="C161" s="305"/>
      <c r="D161" s="361"/>
      <c r="E161" s="285"/>
      <c r="F161" s="285"/>
      <c r="G161" s="266" t="s">
        <v>40</v>
      </c>
      <c r="H161" s="75">
        <v>61</v>
      </c>
      <c r="I161" s="300"/>
      <c r="J161" s="312"/>
    </row>
    <row r="162" spans="1:10" x14ac:dyDescent="0.25">
      <c r="A162" s="303"/>
      <c r="B162" s="305"/>
      <c r="C162" s="305"/>
      <c r="D162" s="361"/>
      <c r="E162" s="285"/>
      <c r="F162" s="285"/>
      <c r="G162" s="266" t="s">
        <v>39</v>
      </c>
      <c r="H162" s="75">
        <f>H161+20</f>
        <v>81</v>
      </c>
      <c r="I162" s="300"/>
      <c r="J162" s="312"/>
    </row>
    <row r="163" spans="1:10" ht="15.75" thickBot="1" x14ac:dyDescent="0.3">
      <c r="A163" s="303"/>
      <c r="B163" s="305"/>
      <c r="C163" s="305"/>
      <c r="D163" s="361"/>
      <c r="E163" s="350"/>
      <c r="F163" s="350"/>
      <c r="G163" s="267" t="s">
        <v>41</v>
      </c>
      <c r="H163" s="268">
        <f>H161*0.95</f>
        <v>57.949999999999996</v>
      </c>
      <c r="I163" s="300"/>
      <c r="J163" s="312"/>
    </row>
    <row r="164" spans="1:10" x14ac:dyDescent="0.25">
      <c r="A164" s="303"/>
      <c r="B164" s="305"/>
      <c r="C164" s="305"/>
      <c r="D164" s="361"/>
      <c r="E164" s="284">
        <f>F159+1</f>
        <v>43132</v>
      </c>
      <c r="F164" s="284">
        <v>43190</v>
      </c>
      <c r="G164" s="162" t="s">
        <v>154</v>
      </c>
      <c r="H164" s="157">
        <v>33</v>
      </c>
      <c r="I164" s="300"/>
      <c r="J164" s="312"/>
    </row>
    <row r="165" spans="1:10" x14ac:dyDescent="0.25">
      <c r="A165" s="303"/>
      <c r="B165" s="305"/>
      <c r="C165" s="305"/>
      <c r="D165" s="361"/>
      <c r="E165" s="285"/>
      <c r="F165" s="285"/>
      <c r="G165" s="7" t="s">
        <v>153</v>
      </c>
      <c r="H165" s="68">
        <v>33</v>
      </c>
      <c r="I165" s="300"/>
      <c r="J165" s="312"/>
    </row>
    <row r="166" spans="1:10" x14ac:dyDescent="0.25">
      <c r="A166" s="303"/>
      <c r="B166" s="305"/>
      <c r="C166" s="305"/>
      <c r="D166" s="361"/>
      <c r="E166" s="285"/>
      <c r="F166" s="285"/>
      <c r="G166" s="266" t="s">
        <v>40</v>
      </c>
      <c r="H166" s="75">
        <v>69</v>
      </c>
      <c r="I166" s="300"/>
      <c r="J166" s="312"/>
    </row>
    <row r="167" spans="1:10" x14ac:dyDescent="0.25">
      <c r="A167" s="303"/>
      <c r="B167" s="305"/>
      <c r="C167" s="305"/>
      <c r="D167" s="361"/>
      <c r="E167" s="285"/>
      <c r="F167" s="285"/>
      <c r="G167" s="266" t="s">
        <v>39</v>
      </c>
      <c r="H167" s="75">
        <f>H166+20</f>
        <v>89</v>
      </c>
      <c r="I167" s="300"/>
      <c r="J167" s="312"/>
    </row>
    <row r="168" spans="1:10" ht="15.75" thickBot="1" x14ac:dyDescent="0.3">
      <c r="A168" s="303"/>
      <c r="B168" s="305"/>
      <c r="C168" s="305"/>
      <c r="D168" s="361"/>
      <c r="E168" s="350"/>
      <c r="F168" s="350"/>
      <c r="G168" s="267" t="s">
        <v>41</v>
      </c>
      <c r="H168" s="268">
        <f>H166*0.95</f>
        <v>65.55</v>
      </c>
      <c r="I168" s="300"/>
      <c r="J168" s="312"/>
    </row>
    <row r="169" spans="1:10" x14ac:dyDescent="0.25">
      <c r="A169" s="303"/>
      <c r="B169" s="305"/>
      <c r="C169" s="305"/>
      <c r="D169" s="361"/>
      <c r="E169" s="284">
        <f>F164+1</f>
        <v>43191</v>
      </c>
      <c r="F169" s="284">
        <v>43220</v>
      </c>
      <c r="G169" s="162" t="s">
        <v>154</v>
      </c>
      <c r="H169" s="157">
        <v>0</v>
      </c>
      <c r="I169" s="300"/>
      <c r="J169" s="312"/>
    </row>
    <row r="170" spans="1:10" x14ac:dyDescent="0.25">
      <c r="A170" s="303"/>
      <c r="B170" s="305"/>
      <c r="C170" s="305"/>
      <c r="D170" s="361"/>
      <c r="E170" s="285"/>
      <c r="F170" s="285"/>
      <c r="G170" s="7" t="s">
        <v>153</v>
      </c>
      <c r="H170" s="68">
        <v>27.5</v>
      </c>
      <c r="I170" s="300"/>
      <c r="J170" s="312"/>
    </row>
    <row r="171" spans="1:10" x14ac:dyDescent="0.25">
      <c r="A171" s="303"/>
      <c r="B171" s="305"/>
      <c r="C171" s="305"/>
      <c r="D171" s="361"/>
      <c r="E171" s="285"/>
      <c r="F171" s="285"/>
      <c r="G171" s="266" t="s">
        <v>40</v>
      </c>
      <c r="H171" s="75">
        <v>58</v>
      </c>
      <c r="I171" s="300"/>
      <c r="J171" s="312"/>
    </row>
    <row r="172" spans="1:10" x14ac:dyDescent="0.25">
      <c r="A172" s="303"/>
      <c r="B172" s="305"/>
      <c r="C172" s="305"/>
      <c r="D172" s="361"/>
      <c r="E172" s="285"/>
      <c r="F172" s="285"/>
      <c r="G172" s="266" t="s">
        <v>39</v>
      </c>
      <c r="H172" s="75">
        <f>H171+20</f>
        <v>78</v>
      </c>
      <c r="I172" s="300"/>
      <c r="J172" s="312"/>
    </row>
    <row r="173" spans="1:10" ht="15.75" thickBot="1" x14ac:dyDescent="0.3">
      <c r="A173" s="303"/>
      <c r="B173" s="305"/>
      <c r="C173" s="305"/>
      <c r="D173" s="308"/>
      <c r="E173" s="287"/>
      <c r="F173" s="287"/>
      <c r="G173" s="267" t="s">
        <v>41</v>
      </c>
      <c r="H173" s="268">
        <f>H171*0.95</f>
        <v>55.099999999999994</v>
      </c>
      <c r="I173" s="310"/>
      <c r="J173" s="312"/>
    </row>
    <row r="174" spans="1:10" x14ac:dyDescent="0.25">
      <c r="A174" s="303"/>
      <c r="B174" s="305"/>
      <c r="C174" s="305"/>
      <c r="D174" s="359" t="s">
        <v>49</v>
      </c>
      <c r="E174" s="294">
        <v>43040</v>
      </c>
      <c r="F174" s="294">
        <v>43090</v>
      </c>
      <c r="G174" s="160" t="s">
        <v>154</v>
      </c>
      <c r="H174" s="152">
        <v>0</v>
      </c>
      <c r="I174" s="309"/>
      <c r="J174" s="312"/>
    </row>
    <row r="175" spans="1:10" x14ac:dyDescent="0.25">
      <c r="A175" s="303"/>
      <c r="B175" s="305"/>
      <c r="C175" s="305"/>
      <c r="D175" s="360"/>
      <c r="E175" s="285"/>
      <c r="F175" s="285"/>
      <c r="G175" s="7" t="s">
        <v>153</v>
      </c>
      <c r="H175" s="68">
        <f>H176/2</f>
        <v>26.5</v>
      </c>
      <c r="I175" s="300"/>
      <c r="J175" s="312"/>
    </row>
    <row r="176" spans="1:10" x14ac:dyDescent="0.25">
      <c r="A176" s="303"/>
      <c r="B176" s="305"/>
      <c r="C176" s="305"/>
      <c r="D176" s="361"/>
      <c r="E176" s="285"/>
      <c r="F176" s="285"/>
      <c r="G176" s="266" t="s">
        <v>40</v>
      </c>
      <c r="H176" s="75">
        <v>53</v>
      </c>
      <c r="I176" s="300"/>
      <c r="J176" s="312"/>
    </row>
    <row r="177" spans="1:10" x14ac:dyDescent="0.25">
      <c r="A177" s="303"/>
      <c r="B177" s="305"/>
      <c r="C177" s="305"/>
      <c r="D177" s="361"/>
      <c r="E177" s="285"/>
      <c r="F177" s="285"/>
      <c r="G177" s="266" t="s">
        <v>39</v>
      </c>
      <c r="H177" s="75">
        <f>H176+20</f>
        <v>73</v>
      </c>
      <c r="I177" s="300"/>
      <c r="J177" s="312"/>
    </row>
    <row r="178" spans="1:10" ht="15.75" thickBot="1" x14ac:dyDescent="0.3">
      <c r="A178" s="303"/>
      <c r="B178" s="305"/>
      <c r="C178" s="305"/>
      <c r="D178" s="361"/>
      <c r="E178" s="350"/>
      <c r="F178" s="350"/>
      <c r="G178" s="267" t="s">
        <v>41</v>
      </c>
      <c r="H178" s="268">
        <f>H176*0.95</f>
        <v>50.349999999999994</v>
      </c>
      <c r="I178" s="300"/>
      <c r="J178" s="312"/>
    </row>
    <row r="179" spans="1:10" x14ac:dyDescent="0.25">
      <c r="A179" s="303"/>
      <c r="B179" s="305"/>
      <c r="C179" s="305"/>
      <c r="D179" s="361"/>
      <c r="E179" s="284">
        <f>F174+1</f>
        <v>43091</v>
      </c>
      <c r="F179" s="284">
        <v>43092</v>
      </c>
      <c r="G179" s="162" t="s">
        <v>154</v>
      </c>
      <c r="H179" s="157">
        <f>H181/2</f>
        <v>43</v>
      </c>
      <c r="I179" s="300"/>
      <c r="J179" s="312"/>
    </row>
    <row r="180" spans="1:10" x14ac:dyDescent="0.25">
      <c r="A180" s="303"/>
      <c r="B180" s="305"/>
      <c r="C180" s="305"/>
      <c r="D180" s="361"/>
      <c r="E180" s="285"/>
      <c r="F180" s="285"/>
      <c r="G180" s="7" t="s">
        <v>153</v>
      </c>
      <c r="H180" s="68">
        <f>H181/2</f>
        <v>43</v>
      </c>
      <c r="I180" s="300"/>
      <c r="J180" s="312"/>
    </row>
    <row r="181" spans="1:10" x14ac:dyDescent="0.25">
      <c r="A181" s="303"/>
      <c r="B181" s="305"/>
      <c r="C181" s="305"/>
      <c r="D181" s="361"/>
      <c r="E181" s="285"/>
      <c r="F181" s="285"/>
      <c r="G181" s="266" t="s">
        <v>40</v>
      </c>
      <c r="H181" s="75">
        <v>86</v>
      </c>
      <c r="I181" s="300"/>
      <c r="J181" s="312"/>
    </row>
    <row r="182" spans="1:10" x14ac:dyDescent="0.25">
      <c r="A182" s="303"/>
      <c r="B182" s="305"/>
      <c r="C182" s="305"/>
      <c r="D182" s="361"/>
      <c r="E182" s="285"/>
      <c r="F182" s="285"/>
      <c r="G182" s="266" t="s">
        <v>39</v>
      </c>
      <c r="H182" s="75">
        <f>H181+20</f>
        <v>106</v>
      </c>
      <c r="I182" s="300"/>
      <c r="J182" s="312"/>
    </row>
    <row r="183" spans="1:10" ht="15.75" thickBot="1" x14ac:dyDescent="0.3">
      <c r="A183" s="303"/>
      <c r="B183" s="305"/>
      <c r="C183" s="305"/>
      <c r="D183" s="361"/>
      <c r="E183" s="350"/>
      <c r="F183" s="350"/>
      <c r="G183" s="267" t="s">
        <v>41</v>
      </c>
      <c r="H183" s="268">
        <f>H181*0.95</f>
        <v>81.7</v>
      </c>
      <c r="I183" s="300"/>
      <c r="J183" s="312"/>
    </row>
    <row r="184" spans="1:10" x14ac:dyDescent="0.25">
      <c r="A184" s="303"/>
      <c r="B184" s="305"/>
      <c r="C184" s="305"/>
      <c r="D184" s="361"/>
      <c r="E184" s="284">
        <f>F179+1</f>
        <v>43093</v>
      </c>
      <c r="F184" s="284">
        <v>43093</v>
      </c>
      <c r="G184" s="162" t="s">
        <v>154</v>
      </c>
      <c r="H184" s="157">
        <v>61.5</v>
      </c>
      <c r="I184" s="300"/>
      <c r="J184" s="312"/>
    </row>
    <row r="185" spans="1:10" x14ac:dyDescent="0.25">
      <c r="A185" s="303"/>
      <c r="B185" s="305"/>
      <c r="C185" s="305"/>
      <c r="D185" s="361"/>
      <c r="E185" s="285"/>
      <c r="F185" s="285"/>
      <c r="G185" s="7" t="s">
        <v>153</v>
      </c>
      <c r="H185" s="68">
        <v>61.5</v>
      </c>
      <c r="I185" s="300"/>
      <c r="J185" s="312"/>
    </row>
    <row r="186" spans="1:10" x14ac:dyDescent="0.25">
      <c r="A186" s="303"/>
      <c r="B186" s="305"/>
      <c r="C186" s="305"/>
      <c r="D186" s="361"/>
      <c r="E186" s="285"/>
      <c r="F186" s="285"/>
      <c r="G186" s="266" t="s">
        <v>40</v>
      </c>
      <c r="H186" s="75">
        <f>H181+45</f>
        <v>131</v>
      </c>
      <c r="I186" s="300"/>
      <c r="J186" s="312"/>
    </row>
    <row r="187" spans="1:10" x14ac:dyDescent="0.25">
      <c r="A187" s="303"/>
      <c r="B187" s="305"/>
      <c r="C187" s="305"/>
      <c r="D187" s="361"/>
      <c r="E187" s="285"/>
      <c r="F187" s="285"/>
      <c r="G187" s="266" t="s">
        <v>39</v>
      </c>
      <c r="H187" s="75">
        <f>H186+20</f>
        <v>151</v>
      </c>
      <c r="I187" s="300"/>
      <c r="J187" s="312"/>
    </row>
    <row r="188" spans="1:10" ht="15.75" thickBot="1" x14ac:dyDescent="0.3">
      <c r="A188" s="303"/>
      <c r="B188" s="305"/>
      <c r="C188" s="305"/>
      <c r="D188" s="361"/>
      <c r="E188" s="350"/>
      <c r="F188" s="350"/>
      <c r="G188" s="267" t="s">
        <v>41</v>
      </c>
      <c r="H188" s="268">
        <f>H186*0.95</f>
        <v>124.44999999999999</v>
      </c>
      <c r="I188" s="300"/>
      <c r="J188" s="312"/>
    </row>
    <row r="189" spans="1:10" x14ac:dyDescent="0.25">
      <c r="A189" s="303"/>
      <c r="B189" s="305"/>
      <c r="C189" s="305"/>
      <c r="D189" s="361"/>
      <c r="E189" s="284">
        <f>F184+1</f>
        <v>43094</v>
      </c>
      <c r="F189" s="284">
        <v>43099</v>
      </c>
      <c r="G189" s="162" t="s">
        <v>154</v>
      </c>
      <c r="H189" s="157">
        <v>39</v>
      </c>
      <c r="I189" s="300"/>
      <c r="J189" s="312"/>
    </row>
    <row r="190" spans="1:10" x14ac:dyDescent="0.25">
      <c r="A190" s="303"/>
      <c r="B190" s="305"/>
      <c r="C190" s="305"/>
      <c r="D190" s="361"/>
      <c r="E190" s="285"/>
      <c r="F190" s="285"/>
      <c r="G190" s="7" t="s">
        <v>153</v>
      </c>
      <c r="H190" s="68">
        <v>39</v>
      </c>
      <c r="I190" s="300"/>
      <c r="J190" s="312"/>
    </row>
    <row r="191" spans="1:10" x14ac:dyDescent="0.25">
      <c r="A191" s="303"/>
      <c r="B191" s="305"/>
      <c r="C191" s="305"/>
      <c r="D191" s="361"/>
      <c r="E191" s="285"/>
      <c r="F191" s="285"/>
      <c r="G191" s="266" t="s">
        <v>40</v>
      </c>
      <c r="H191" s="75">
        <f>H181</f>
        <v>86</v>
      </c>
      <c r="I191" s="300"/>
      <c r="J191" s="312"/>
    </row>
    <row r="192" spans="1:10" x14ac:dyDescent="0.25">
      <c r="A192" s="303"/>
      <c r="B192" s="305"/>
      <c r="C192" s="305"/>
      <c r="D192" s="361"/>
      <c r="E192" s="285"/>
      <c r="F192" s="285"/>
      <c r="G192" s="266" t="s">
        <v>39</v>
      </c>
      <c r="H192" s="75">
        <f>H191+20</f>
        <v>106</v>
      </c>
      <c r="I192" s="300"/>
      <c r="J192" s="312"/>
    </row>
    <row r="193" spans="1:10" ht="15.75" thickBot="1" x14ac:dyDescent="0.3">
      <c r="A193" s="303"/>
      <c r="B193" s="305"/>
      <c r="C193" s="305"/>
      <c r="D193" s="361"/>
      <c r="E193" s="350"/>
      <c r="F193" s="350"/>
      <c r="G193" s="267" t="s">
        <v>41</v>
      </c>
      <c r="H193" s="268">
        <f>H191*0.95</f>
        <v>81.7</v>
      </c>
      <c r="I193" s="300"/>
      <c r="J193" s="312"/>
    </row>
    <row r="194" spans="1:10" x14ac:dyDescent="0.25">
      <c r="A194" s="303"/>
      <c r="B194" s="305"/>
      <c r="C194" s="305"/>
      <c r="D194" s="361"/>
      <c r="E194" s="284">
        <f>F189+1</f>
        <v>43100</v>
      </c>
      <c r="F194" s="284">
        <v>43100</v>
      </c>
      <c r="G194" s="162" t="s">
        <v>154</v>
      </c>
      <c r="H194" s="157">
        <v>61.5</v>
      </c>
      <c r="I194" s="300"/>
      <c r="J194" s="312"/>
    </row>
    <row r="195" spans="1:10" x14ac:dyDescent="0.25">
      <c r="A195" s="303"/>
      <c r="B195" s="305"/>
      <c r="C195" s="305"/>
      <c r="D195" s="361"/>
      <c r="E195" s="285"/>
      <c r="F195" s="285"/>
      <c r="G195" s="7" t="s">
        <v>153</v>
      </c>
      <c r="H195" s="68">
        <v>61.5</v>
      </c>
      <c r="I195" s="300"/>
      <c r="J195" s="312"/>
    </row>
    <row r="196" spans="1:10" x14ac:dyDescent="0.25">
      <c r="A196" s="303"/>
      <c r="B196" s="305"/>
      <c r="C196" s="305"/>
      <c r="D196" s="361"/>
      <c r="E196" s="285"/>
      <c r="F196" s="285"/>
      <c r="G196" s="266" t="s">
        <v>40</v>
      </c>
      <c r="H196" s="75">
        <f>H186</f>
        <v>131</v>
      </c>
      <c r="I196" s="300"/>
      <c r="J196" s="312"/>
    </row>
    <row r="197" spans="1:10" x14ac:dyDescent="0.25">
      <c r="A197" s="303"/>
      <c r="B197" s="305"/>
      <c r="C197" s="305"/>
      <c r="D197" s="361"/>
      <c r="E197" s="285"/>
      <c r="F197" s="285"/>
      <c r="G197" s="266" t="s">
        <v>39</v>
      </c>
      <c r="H197" s="75">
        <f>H196+20</f>
        <v>151</v>
      </c>
      <c r="I197" s="300"/>
      <c r="J197" s="312"/>
    </row>
    <row r="198" spans="1:10" ht="15.75" thickBot="1" x14ac:dyDescent="0.3">
      <c r="A198" s="303"/>
      <c r="B198" s="305"/>
      <c r="C198" s="305"/>
      <c r="D198" s="361"/>
      <c r="E198" s="350"/>
      <c r="F198" s="350"/>
      <c r="G198" s="267" t="s">
        <v>41</v>
      </c>
      <c r="H198" s="268">
        <f>H196*0.95</f>
        <v>124.44999999999999</v>
      </c>
      <c r="I198" s="300"/>
      <c r="J198" s="312"/>
    </row>
    <row r="199" spans="1:10" x14ac:dyDescent="0.25">
      <c r="A199" s="303"/>
      <c r="B199" s="305"/>
      <c r="C199" s="305"/>
      <c r="D199" s="361"/>
      <c r="E199" s="284">
        <f>F194+1</f>
        <v>43101</v>
      </c>
      <c r="F199" s="284">
        <v>43102</v>
      </c>
      <c r="G199" s="162" t="s">
        <v>154</v>
      </c>
      <c r="H199" s="157">
        <v>39</v>
      </c>
      <c r="I199" s="300"/>
      <c r="J199" s="312"/>
    </row>
    <row r="200" spans="1:10" x14ac:dyDescent="0.25">
      <c r="A200" s="303"/>
      <c r="B200" s="305"/>
      <c r="C200" s="305"/>
      <c r="D200" s="361"/>
      <c r="E200" s="285"/>
      <c r="F200" s="285"/>
      <c r="G200" s="7" t="s">
        <v>153</v>
      </c>
      <c r="H200" s="68">
        <v>39</v>
      </c>
      <c r="I200" s="300"/>
      <c r="J200" s="312"/>
    </row>
    <row r="201" spans="1:10" x14ac:dyDescent="0.25">
      <c r="A201" s="303"/>
      <c r="B201" s="305"/>
      <c r="C201" s="305"/>
      <c r="D201" s="361"/>
      <c r="E201" s="285"/>
      <c r="F201" s="285"/>
      <c r="G201" s="266" t="s">
        <v>40</v>
      </c>
      <c r="H201" s="75">
        <f>H191</f>
        <v>86</v>
      </c>
      <c r="I201" s="300"/>
      <c r="J201" s="312"/>
    </row>
    <row r="202" spans="1:10" x14ac:dyDescent="0.25">
      <c r="A202" s="303"/>
      <c r="B202" s="305"/>
      <c r="C202" s="305"/>
      <c r="D202" s="361"/>
      <c r="E202" s="285"/>
      <c r="F202" s="285"/>
      <c r="G202" s="266" t="s">
        <v>39</v>
      </c>
      <c r="H202" s="75">
        <f>H201+20</f>
        <v>106</v>
      </c>
      <c r="I202" s="300"/>
      <c r="J202" s="312"/>
    </row>
    <row r="203" spans="1:10" ht="15.75" thickBot="1" x14ac:dyDescent="0.3">
      <c r="A203" s="303"/>
      <c r="B203" s="305"/>
      <c r="C203" s="305"/>
      <c r="D203" s="361"/>
      <c r="E203" s="350"/>
      <c r="F203" s="350"/>
      <c r="G203" s="267" t="s">
        <v>41</v>
      </c>
      <c r="H203" s="268">
        <f>H201*0.95</f>
        <v>81.7</v>
      </c>
      <c r="I203" s="300"/>
      <c r="J203" s="312"/>
    </row>
    <row r="204" spans="1:10" x14ac:dyDescent="0.25">
      <c r="A204" s="303"/>
      <c r="B204" s="305"/>
      <c r="C204" s="305"/>
      <c r="D204" s="361"/>
      <c r="E204" s="284">
        <f>F199+1</f>
        <v>43103</v>
      </c>
      <c r="F204" s="284">
        <v>43131</v>
      </c>
      <c r="G204" s="162" t="s">
        <v>154</v>
      </c>
      <c r="H204" s="157">
        <v>29</v>
      </c>
      <c r="I204" s="300"/>
      <c r="J204" s="312"/>
    </row>
    <row r="205" spans="1:10" x14ac:dyDescent="0.25">
      <c r="A205" s="303"/>
      <c r="B205" s="305"/>
      <c r="C205" s="305"/>
      <c r="D205" s="361"/>
      <c r="E205" s="285"/>
      <c r="F205" s="285"/>
      <c r="G205" s="7" t="s">
        <v>153</v>
      </c>
      <c r="H205" s="68">
        <v>29</v>
      </c>
      <c r="I205" s="300"/>
      <c r="J205" s="312"/>
    </row>
    <row r="206" spans="1:10" x14ac:dyDescent="0.25">
      <c r="A206" s="303"/>
      <c r="B206" s="305"/>
      <c r="C206" s="305"/>
      <c r="D206" s="361"/>
      <c r="E206" s="285"/>
      <c r="F206" s="285"/>
      <c r="G206" s="266" t="s">
        <v>40</v>
      </c>
      <c r="H206" s="75">
        <v>66</v>
      </c>
      <c r="I206" s="300"/>
      <c r="J206" s="312"/>
    </row>
    <row r="207" spans="1:10" x14ac:dyDescent="0.25">
      <c r="A207" s="303"/>
      <c r="B207" s="305"/>
      <c r="C207" s="305"/>
      <c r="D207" s="361"/>
      <c r="E207" s="285"/>
      <c r="F207" s="285"/>
      <c r="G207" s="266" t="s">
        <v>39</v>
      </c>
      <c r="H207" s="75">
        <f>H206+20</f>
        <v>86</v>
      </c>
      <c r="I207" s="300"/>
      <c r="J207" s="312"/>
    </row>
    <row r="208" spans="1:10" ht="15.75" thickBot="1" x14ac:dyDescent="0.3">
      <c r="A208" s="303"/>
      <c r="B208" s="305"/>
      <c r="C208" s="305"/>
      <c r="D208" s="361"/>
      <c r="E208" s="350"/>
      <c r="F208" s="350"/>
      <c r="G208" s="267" t="s">
        <v>41</v>
      </c>
      <c r="H208" s="268">
        <f>H206*0.95</f>
        <v>62.699999999999996</v>
      </c>
      <c r="I208" s="300"/>
      <c r="J208" s="312"/>
    </row>
    <row r="209" spans="1:10" x14ac:dyDescent="0.25">
      <c r="A209" s="303"/>
      <c r="B209" s="305"/>
      <c r="C209" s="305"/>
      <c r="D209" s="361"/>
      <c r="E209" s="284">
        <f>F204+1</f>
        <v>43132</v>
      </c>
      <c r="F209" s="284">
        <v>43190</v>
      </c>
      <c r="G209" s="162" t="s">
        <v>154</v>
      </c>
      <c r="H209" s="157">
        <v>33</v>
      </c>
      <c r="I209" s="300"/>
      <c r="J209" s="312"/>
    </row>
    <row r="210" spans="1:10" x14ac:dyDescent="0.25">
      <c r="A210" s="303"/>
      <c r="B210" s="305"/>
      <c r="C210" s="305"/>
      <c r="D210" s="361"/>
      <c r="E210" s="285"/>
      <c r="F210" s="285"/>
      <c r="G210" s="7" t="s">
        <v>153</v>
      </c>
      <c r="H210" s="68">
        <v>33</v>
      </c>
      <c r="I210" s="300"/>
      <c r="J210" s="312"/>
    </row>
    <row r="211" spans="1:10" x14ac:dyDescent="0.25">
      <c r="A211" s="303"/>
      <c r="B211" s="305"/>
      <c r="C211" s="305"/>
      <c r="D211" s="361"/>
      <c r="E211" s="285"/>
      <c r="F211" s="285"/>
      <c r="G211" s="266" t="s">
        <v>40</v>
      </c>
      <c r="H211" s="75">
        <v>74</v>
      </c>
      <c r="I211" s="300"/>
      <c r="J211" s="312"/>
    </row>
    <row r="212" spans="1:10" x14ac:dyDescent="0.25">
      <c r="A212" s="303"/>
      <c r="B212" s="305"/>
      <c r="C212" s="305"/>
      <c r="D212" s="361"/>
      <c r="E212" s="285"/>
      <c r="F212" s="285"/>
      <c r="G212" s="266" t="s">
        <v>39</v>
      </c>
      <c r="H212" s="75">
        <f>H211+20</f>
        <v>94</v>
      </c>
      <c r="I212" s="300"/>
      <c r="J212" s="312"/>
    </row>
    <row r="213" spans="1:10" ht="15.75" thickBot="1" x14ac:dyDescent="0.3">
      <c r="A213" s="303"/>
      <c r="B213" s="305"/>
      <c r="C213" s="305"/>
      <c r="D213" s="361"/>
      <c r="E213" s="350"/>
      <c r="F213" s="350"/>
      <c r="G213" s="267" t="s">
        <v>41</v>
      </c>
      <c r="H213" s="268">
        <f>H211*0.95</f>
        <v>70.3</v>
      </c>
      <c r="I213" s="300"/>
      <c r="J213" s="312"/>
    </row>
    <row r="214" spans="1:10" x14ac:dyDescent="0.25">
      <c r="A214" s="303"/>
      <c r="B214" s="305"/>
      <c r="C214" s="305"/>
      <c r="D214" s="361"/>
      <c r="E214" s="284">
        <f>F209+1</f>
        <v>43191</v>
      </c>
      <c r="F214" s="284">
        <v>43220</v>
      </c>
      <c r="G214" s="162" t="s">
        <v>154</v>
      </c>
      <c r="H214" s="157">
        <v>0</v>
      </c>
      <c r="I214" s="300"/>
      <c r="J214" s="312"/>
    </row>
    <row r="215" spans="1:10" x14ac:dyDescent="0.25">
      <c r="A215" s="303"/>
      <c r="B215" s="305"/>
      <c r="C215" s="305"/>
      <c r="D215" s="361"/>
      <c r="E215" s="285"/>
      <c r="F215" s="285"/>
      <c r="G215" s="7" t="s">
        <v>153</v>
      </c>
      <c r="H215" s="68">
        <v>27.5</v>
      </c>
      <c r="I215" s="300"/>
      <c r="J215" s="312"/>
    </row>
    <row r="216" spans="1:10" x14ac:dyDescent="0.25">
      <c r="A216" s="303"/>
      <c r="B216" s="305"/>
      <c r="C216" s="305"/>
      <c r="D216" s="361"/>
      <c r="E216" s="285"/>
      <c r="F216" s="285"/>
      <c r="G216" s="266" t="s">
        <v>40</v>
      </c>
      <c r="H216" s="75">
        <v>63</v>
      </c>
      <c r="I216" s="300"/>
      <c r="J216" s="312"/>
    </row>
    <row r="217" spans="1:10" x14ac:dyDescent="0.25">
      <c r="A217" s="303"/>
      <c r="B217" s="305"/>
      <c r="C217" s="305"/>
      <c r="D217" s="361"/>
      <c r="E217" s="285"/>
      <c r="F217" s="285"/>
      <c r="G217" s="266" t="s">
        <v>39</v>
      </c>
      <c r="H217" s="75">
        <f>H216+20</f>
        <v>83</v>
      </c>
      <c r="I217" s="300"/>
      <c r="J217" s="312"/>
    </row>
    <row r="218" spans="1:10" ht="15.75" thickBot="1" x14ac:dyDescent="0.3">
      <c r="A218" s="399"/>
      <c r="B218" s="401"/>
      <c r="C218" s="401"/>
      <c r="D218" s="308"/>
      <c r="E218" s="287"/>
      <c r="F218" s="287"/>
      <c r="G218" s="267" t="s">
        <v>41</v>
      </c>
      <c r="H218" s="268">
        <f>H216*0.95</f>
        <v>59.849999999999994</v>
      </c>
      <c r="I218" s="310"/>
      <c r="J218" s="397"/>
    </row>
    <row r="219" spans="1:10" x14ac:dyDescent="0.25">
      <c r="A219" s="334" t="s">
        <v>136</v>
      </c>
      <c r="B219" s="337" t="s">
        <v>37</v>
      </c>
      <c r="C219" s="337" t="s">
        <v>191</v>
      </c>
      <c r="D219" s="305" t="s">
        <v>337</v>
      </c>
      <c r="E219" s="298">
        <v>43040</v>
      </c>
      <c r="F219" s="298">
        <v>43090</v>
      </c>
      <c r="G219" s="51" t="s">
        <v>154</v>
      </c>
      <c r="H219" s="84" t="e">
        <f>NA()</f>
        <v>#N/A</v>
      </c>
      <c r="I219" s="300" t="s">
        <v>263</v>
      </c>
      <c r="J219" s="348" t="s">
        <v>189</v>
      </c>
    </row>
    <row r="220" spans="1:10" x14ac:dyDescent="0.25">
      <c r="A220" s="334"/>
      <c r="B220" s="337"/>
      <c r="C220" s="337"/>
      <c r="D220" s="305"/>
      <c r="E220" s="285"/>
      <c r="F220" s="285"/>
      <c r="G220" s="7" t="s">
        <v>153</v>
      </c>
      <c r="H220" s="68" t="e">
        <f>NA()</f>
        <v>#N/A</v>
      </c>
      <c r="I220" s="365"/>
      <c r="J220" s="348"/>
    </row>
    <row r="221" spans="1:10" x14ac:dyDescent="0.25">
      <c r="A221" s="334"/>
      <c r="B221" s="337"/>
      <c r="C221" s="337"/>
      <c r="D221" s="305"/>
      <c r="E221" s="285"/>
      <c r="F221" s="285"/>
      <c r="G221" s="70" t="s">
        <v>40</v>
      </c>
      <c r="H221" s="68">
        <v>90</v>
      </c>
      <c r="I221" s="365"/>
      <c r="J221" s="348"/>
    </row>
    <row r="222" spans="1:10" x14ac:dyDescent="0.25">
      <c r="A222" s="334"/>
      <c r="B222" s="337"/>
      <c r="C222" s="337"/>
      <c r="D222" s="305"/>
      <c r="E222" s="285"/>
      <c r="F222" s="285"/>
      <c r="G222" s="70" t="s">
        <v>39</v>
      </c>
      <c r="H222" s="68">
        <f>H221+60</f>
        <v>150</v>
      </c>
      <c r="I222" s="365"/>
      <c r="J222" s="348"/>
    </row>
    <row r="223" spans="1:10" x14ac:dyDescent="0.25">
      <c r="A223" s="334"/>
      <c r="B223" s="337"/>
      <c r="C223" s="337"/>
      <c r="D223" s="305"/>
      <c r="E223" s="370"/>
      <c r="F223" s="370"/>
      <c r="G223" s="74" t="s">
        <v>41</v>
      </c>
      <c r="H223" s="69">
        <f>H221*0.95</f>
        <v>85.5</v>
      </c>
      <c r="I223" s="365"/>
      <c r="J223" s="348"/>
    </row>
    <row r="224" spans="1:10" x14ac:dyDescent="0.25">
      <c r="A224" s="334"/>
      <c r="B224" s="337"/>
      <c r="C224" s="337"/>
      <c r="D224" s="305"/>
      <c r="E224" s="295">
        <f>F219+1</f>
        <v>43091</v>
      </c>
      <c r="F224" s="295">
        <v>43103</v>
      </c>
      <c r="G224" s="7" t="s">
        <v>154</v>
      </c>
      <c r="H224" s="84" t="e">
        <f>NA()</f>
        <v>#N/A</v>
      </c>
      <c r="I224" s="365"/>
      <c r="J224" s="348"/>
    </row>
    <row r="225" spans="1:10" x14ac:dyDescent="0.25">
      <c r="A225" s="334"/>
      <c r="B225" s="337"/>
      <c r="C225" s="337"/>
      <c r="D225" s="305"/>
      <c r="E225" s="285"/>
      <c r="F225" s="285"/>
      <c r="G225" s="7" t="s">
        <v>153</v>
      </c>
      <c r="H225" s="68" t="e">
        <f>NA()</f>
        <v>#N/A</v>
      </c>
      <c r="I225" s="365"/>
      <c r="J225" s="348"/>
    </row>
    <row r="226" spans="1:10" x14ac:dyDescent="0.25">
      <c r="A226" s="334"/>
      <c r="B226" s="337"/>
      <c r="C226" s="337"/>
      <c r="D226" s="305"/>
      <c r="E226" s="285"/>
      <c r="F226" s="285"/>
      <c r="G226" s="108" t="s">
        <v>40</v>
      </c>
      <c r="H226" s="68">
        <v>135</v>
      </c>
      <c r="I226" s="365"/>
      <c r="J226" s="348"/>
    </row>
    <row r="227" spans="1:10" x14ac:dyDescent="0.25">
      <c r="A227" s="334"/>
      <c r="B227" s="337"/>
      <c r="C227" s="337"/>
      <c r="D227" s="305"/>
      <c r="E227" s="285"/>
      <c r="F227" s="285"/>
      <c r="G227" s="108" t="s">
        <v>39</v>
      </c>
      <c r="H227" s="68">
        <f>H226+60</f>
        <v>195</v>
      </c>
      <c r="I227" s="365"/>
      <c r="J227" s="348"/>
    </row>
    <row r="228" spans="1:10" x14ac:dyDescent="0.25">
      <c r="A228" s="334"/>
      <c r="B228" s="337"/>
      <c r="C228" s="337"/>
      <c r="D228" s="305"/>
      <c r="E228" s="370"/>
      <c r="F228" s="370"/>
      <c r="G228" s="108" t="s">
        <v>41</v>
      </c>
      <c r="H228" s="69">
        <f t="shared" ref="H228" si="0">H226*0.95</f>
        <v>128.25</v>
      </c>
      <c r="I228" s="365"/>
      <c r="J228" s="348"/>
    </row>
    <row r="229" spans="1:10" x14ac:dyDescent="0.25">
      <c r="A229" s="334"/>
      <c r="B229" s="337"/>
      <c r="C229" s="337"/>
      <c r="D229" s="305"/>
      <c r="E229" s="295">
        <f>F224+1</f>
        <v>43104</v>
      </c>
      <c r="F229" s="295">
        <v>43131</v>
      </c>
      <c r="G229" s="51" t="s">
        <v>154</v>
      </c>
      <c r="H229" s="84" t="e">
        <f>NA()</f>
        <v>#N/A</v>
      </c>
      <c r="I229" s="365"/>
      <c r="J229" s="348"/>
    </row>
    <row r="230" spans="1:10" x14ac:dyDescent="0.25">
      <c r="A230" s="334"/>
      <c r="B230" s="337"/>
      <c r="C230" s="337"/>
      <c r="D230" s="305"/>
      <c r="E230" s="285"/>
      <c r="F230" s="285"/>
      <c r="G230" s="7" t="s">
        <v>153</v>
      </c>
      <c r="H230" s="68" t="e">
        <f>NA()</f>
        <v>#N/A</v>
      </c>
      <c r="I230" s="365"/>
      <c r="J230" s="348"/>
    </row>
    <row r="231" spans="1:10" x14ac:dyDescent="0.25">
      <c r="A231" s="334"/>
      <c r="B231" s="337"/>
      <c r="C231" s="337"/>
      <c r="D231" s="305"/>
      <c r="E231" s="285"/>
      <c r="F231" s="285"/>
      <c r="G231" s="108" t="s">
        <v>40</v>
      </c>
      <c r="H231" s="68">
        <v>120</v>
      </c>
      <c r="I231" s="365"/>
      <c r="J231" s="348"/>
    </row>
    <row r="232" spans="1:10" x14ac:dyDescent="0.25">
      <c r="A232" s="334"/>
      <c r="B232" s="337"/>
      <c r="C232" s="337"/>
      <c r="D232" s="305"/>
      <c r="E232" s="285"/>
      <c r="F232" s="285"/>
      <c r="G232" s="108" t="s">
        <v>39</v>
      </c>
      <c r="H232" s="68">
        <f>H231+60</f>
        <v>180</v>
      </c>
      <c r="I232" s="365"/>
      <c r="J232" s="348"/>
    </row>
    <row r="233" spans="1:10" x14ac:dyDescent="0.25">
      <c r="A233" s="334"/>
      <c r="B233" s="337"/>
      <c r="C233" s="337"/>
      <c r="D233" s="305"/>
      <c r="E233" s="370"/>
      <c r="F233" s="370"/>
      <c r="G233" s="111" t="s">
        <v>41</v>
      </c>
      <c r="H233" s="69">
        <f t="shared" ref="H233" si="1">H231*0.95</f>
        <v>114</v>
      </c>
      <c r="I233" s="365"/>
      <c r="J233" s="348"/>
    </row>
    <row r="234" spans="1:10" x14ac:dyDescent="0.25">
      <c r="A234" s="334"/>
      <c r="B234" s="337"/>
      <c r="C234" s="337"/>
      <c r="D234" s="337"/>
      <c r="E234" s="295">
        <f>F229+1</f>
        <v>43132</v>
      </c>
      <c r="F234" s="295">
        <v>43190</v>
      </c>
      <c r="G234" s="7" t="s">
        <v>154</v>
      </c>
      <c r="H234" s="84" t="e">
        <f>NA()</f>
        <v>#N/A</v>
      </c>
      <c r="I234" s="365"/>
      <c r="J234" s="348"/>
    </row>
    <row r="235" spans="1:10" x14ac:dyDescent="0.25">
      <c r="A235" s="334"/>
      <c r="B235" s="337"/>
      <c r="C235" s="337"/>
      <c r="D235" s="337"/>
      <c r="E235" s="285"/>
      <c r="F235" s="285"/>
      <c r="G235" s="7" t="s">
        <v>153</v>
      </c>
      <c r="H235" s="68" t="e">
        <f>NA()</f>
        <v>#N/A</v>
      </c>
      <c r="I235" s="365"/>
      <c r="J235" s="348"/>
    </row>
    <row r="236" spans="1:10" x14ac:dyDescent="0.25">
      <c r="A236" s="334"/>
      <c r="B236" s="337"/>
      <c r="C236" s="337"/>
      <c r="D236" s="337"/>
      <c r="E236" s="285"/>
      <c r="F236" s="285"/>
      <c r="G236" s="70" t="s">
        <v>40</v>
      </c>
      <c r="H236" s="68">
        <v>125</v>
      </c>
      <c r="I236" s="365"/>
      <c r="J236" s="348"/>
    </row>
    <row r="237" spans="1:10" x14ac:dyDescent="0.25">
      <c r="A237" s="334"/>
      <c r="B237" s="337"/>
      <c r="C237" s="337"/>
      <c r="D237" s="337"/>
      <c r="E237" s="285"/>
      <c r="F237" s="285"/>
      <c r="G237" s="70" t="s">
        <v>39</v>
      </c>
      <c r="H237" s="68">
        <f>H236+60</f>
        <v>185</v>
      </c>
      <c r="I237" s="365"/>
      <c r="J237" s="348"/>
    </row>
    <row r="238" spans="1:10" x14ac:dyDescent="0.25">
      <c r="A238" s="334"/>
      <c r="B238" s="337"/>
      <c r="C238" s="337"/>
      <c r="D238" s="337"/>
      <c r="E238" s="370"/>
      <c r="F238" s="370"/>
      <c r="G238" s="70" t="s">
        <v>41</v>
      </c>
      <c r="H238" s="69">
        <f t="shared" ref="H238" si="2">H236*0.95</f>
        <v>118.75</v>
      </c>
      <c r="I238" s="365"/>
      <c r="J238" s="348"/>
    </row>
    <row r="239" spans="1:10" x14ac:dyDescent="0.25">
      <c r="A239" s="334"/>
      <c r="B239" s="337"/>
      <c r="C239" s="337"/>
      <c r="D239" s="337"/>
      <c r="E239" s="295">
        <f>F234+1</f>
        <v>43191</v>
      </c>
      <c r="F239" s="295">
        <v>43220</v>
      </c>
      <c r="G239" s="51" t="s">
        <v>154</v>
      </c>
      <c r="H239" s="84" t="e">
        <f>NA()</f>
        <v>#N/A</v>
      </c>
      <c r="I239" s="365"/>
      <c r="J239" s="348"/>
    </row>
    <row r="240" spans="1:10" x14ac:dyDescent="0.25">
      <c r="A240" s="334"/>
      <c r="B240" s="337"/>
      <c r="C240" s="337"/>
      <c r="D240" s="337"/>
      <c r="E240" s="285"/>
      <c r="F240" s="285"/>
      <c r="G240" s="7" t="s">
        <v>153</v>
      </c>
      <c r="H240" s="68" t="e">
        <f>NA()</f>
        <v>#N/A</v>
      </c>
      <c r="I240" s="365"/>
      <c r="J240" s="348"/>
    </row>
    <row r="241" spans="1:10" x14ac:dyDescent="0.25">
      <c r="A241" s="334"/>
      <c r="B241" s="337"/>
      <c r="C241" s="337"/>
      <c r="D241" s="337"/>
      <c r="E241" s="285"/>
      <c r="F241" s="285"/>
      <c r="G241" s="70" t="s">
        <v>40</v>
      </c>
      <c r="H241" s="68">
        <v>100</v>
      </c>
      <c r="I241" s="365"/>
      <c r="J241" s="348"/>
    </row>
    <row r="242" spans="1:10" x14ac:dyDescent="0.25">
      <c r="A242" s="334"/>
      <c r="B242" s="337"/>
      <c r="C242" s="337"/>
      <c r="D242" s="337"/>
      <c r="E242" s="285"/>
      <c r="F242" s="285"/>
      <c r="G242" s="70" t="s">
        <v>39</v>
      </c>
      <c r="H242" s="68">
        <f>H241+60</f>
        <v>160</v>
      </c>
      <c r="I242" s="365"/>
      <c r="J242" s="348"/>
    </row>
    <row r="243" spans="1:10" ht="15.75" thickBot="1" x14ac:dyDescent="0.3">
      <c r="A243" s="334"/>
      <c r="B243" s="337"/>
      <c r="C243" s="337"/>
      <c r="D243" s="436"/>
      <c r="E243" s="370"/>
      <c r="F243" s="370"/>
      <c r="G243" s="74" t="s">
        <v>41</v>
      </c>
      <c r="H243" s="69">
        <f t="shared" ref="H243" si="3">H241*0.95</f>
        <v>95</v>
      </c>
      <c r="I243" s="443"/>
      <c r="J243" s="348"/>
    </row>
    <row r="244" spans="1:10" ht="15" customHeight="1" x14ac:dyDescent="0.25">
      <c r="A244" s="334"/>
      <c r="B244" s="337"/>
      <c r="C244" s="337"/>
      <c r="D244" s="331" t="s">
        <v>7</v>
      </c>
      <c r="E244" s="298">
        <v>43040</v>
      </c>
      <c r="F244" s="298">
        <v>43090</v>
      </c>
      <c r="G244" s="51" t="s">
        <v>154</v>
      </c>
      <c r="H244" s="84" t="e">
        <f>NA()</f>
        <v>#N/A</v>
      </c>
      <c r="I244" s="300"/>
      <c r="J244" s="348"/>
    </row>
    <row r="245" spans="1:10" x14ac:dyDescent="0.25">
      <c r="A245" s="334"/>
      <c r="B245" s="337"/>
      <c r="C245" s="337"/>
      <c r="D245" s="337"/>
      <c r="E245" s="285"/>
      <c r="F245" s="285"/>
      <c r="G245" s="7" t="s">
        <v>153</v>
      </c>
      <c r="H245" s="68" t="e">
        <f>NA()</f>
        <v>#N/A</v>
      </c>
      <c r="I245" s="365"/>
      <c r="J245" s="348"/>
    </row>
    <row r="246" spans="1:10" x14ac:dyDescent="0.25">
      <c r="A246" s="334"/>
      <c r="B246" s="337"/>
      <c r="C246" s="337"/>
      <c r="D246" s="337"/>
      <c r="E246" s="285"/>
      <c r="F246" s="285"/>
      <c r="G246" s="70" t="s">
        <v>40</v>
      </c>
      <c r="H246" s="68">
        <v>115</v>
      </c>
      <c r="I246" s="365"/>
      <c r="J246" s="348"/>
    </row>
    <row r="247" spans="1:10" x14ac:dyDescent="0.25">
      <c r="A247" s="334"/>
      <c r="B247" s="337"/>
      <c r="C247" s="337"/>
      <c r="D247" s="337"/>
      <c r="E247" s="285"/>
      <c r="F247" s="285"/>
      <c r="G247" s="70" t="s">
        <v>39</v>
      </c>
      <c r="H247" s="68">
        <f>H246+60</f>
        <v>175</v>
      </c>
      <c r="I247" s="365"/>
      <c r="J247" s="348"/>
    </row>
    <row r="248" spans="1:10" x14ac:dyDescent="0.25">
      <c r="A248" s="334"/>
      <c r="B248" s="337"/>
      <c r="C248" s="337"/>
      <c r="D248" s="337"/>
      <c r="E248" s="370"/>
      <c r="F248" s="370"/>
      <c r="G248" s="74" t="s">
        <v>41</v>
      </c>
      <c r="H248" s="69">
        <f t="shared" ref="H248" si="4">H246*0.95</f>
        <v>109.25</v>
      </c>
      <c r="I248" s="365"/>
      <c r="J248" s="348"/>
    </row>
    <row r="249" spans="1:10" x14ac:dyDescent="0.25">
      <c r="A249" s="334"/>
      <c r="B249" s="337"/>
      <c r="C249" s="337"/>
      <c r="D249" s="337"/>
      <c r="E249" s="295">
        <f>F244+1</f>
        <v>43091</v>
      </c>
      <c r="F249" s="295">
        <v>43103</v>
      </c>
      <c r="G249" s="7" t="s">
        <v>154</v>
      </c>
      <c r="H249" s="84" t="e">
        <f>NA()</f>
        <v>#N/A</v>
      </c>
      <c r="I249" s="365"/>
      <c r="J249" s="348"/>
    </row>
    <row r="250" spans="1:10" x14ac:dyDescent="0.25">
      <c r="A250" s="334"/>
      <c r="B250" s="337"/>
      <c r="C250" s="337"/>
      <c r="D250" s="337"/>
      <c r="E250" s="285"/>
      <c r="F250" s="285"/>
      <c r="G250" s="7" t="s">
        <v>153</v>
      </c>
      <c r="H250" s="68" t="e">
        <f>NA()</f>
        <v>#N/A</v>
      </c>
      <c r="I250" s="365"/>
      <c r="J250" s="348"/>
    </row>
    <row r="251" spans="1:10" x14ac:dyDescent="0.25">
      <c r="A251" s="334"/>
      <c r="B251" s="337"/>
      <c r="C251" s="337"/>
      <c r="D251" s="337"/>
      <c r="E251" s="285"/>
      <c r="F251" s="285"/>
      <c r="G251" s="108" t="s">
        <v>40</v>
      </c>
      <c r="H251" s="68">
        <v>160</v>
      </c>
      <c r="I251" s="365"/>
      <c r="J251" s="348"/>
    </row>
    <row r="252" spans="1:10" x14ac:dyDescent="0.25">
      <c r="A252" s="334"/>
      <c r="B252" s="337"/>
      <c r="C252" s="337"/>
      <c r="D252" s="337"/>
      <c r="E252" s="285"/>
      <c r="F252" s="285"/>
      <c r="G252" s="108" t="s">
        <v>39</v>
      </c>
      <c r="H252" s="68">
        <f>H251+60</f>
        <v>220</v>
      </c>
      <c r="I252" s="365"/>
      <c r="J252" s="348"/>
    </row>
    <row r="253" spans="1:10" x14ac:dyDescent="0.25">
      <c r="A253" s="334"/>
      <c r="B253" s="337"/>
      <c r="C253" s="337"/>
      <c r="D253" s="337"/>
      <c r="E253" s="370"/>
      <c r="F253" s="370"/>
      <c r="G253" s="108" t="s">
        <v>41</v>
      </c>
      <c r="H253" s="69">
        <f t="shared" ref="H253" si="5">H251*0.95</f>
        <v>152</v>
      </c>
      <c r="I253" s="365"/>
      <c r="J253" s="348"/>
    </row>
    <row r="254" spans="1:10" x14ac:dyDescent="0.25">
      <c r="A254" s="334"/>
      <c r="B254" s="337"/>
      <c r="C254" s="337"/>
      <c r="D254" s="337"/>
      <c r="E254" s="295">
        <f>F249+1</f>
        <v>43104</v>
      </c>
      <c r="F254" s="295">
        <v>43131</v>
      </c>
      <c r="G254" s="51" t="s">
        <v>154</v>
      </c>
      <c r="H254" s="84" t="e">
        <f>NA()</f>
        <v>#N/A</v>
      </c>
      <c r="I254" s="365"/>
      <c r="J254" s="348"/>
    </row>
    <row r="255" spans="1:10" x14ac:dyDescent="0.25">
      <c r="A255" s="334"/>
      <c r="B255" s="337"/>
      <c r="C255" s="337"/>
      <c r="D255" s="337"/>
      <c r="E255" s="285"/>
      <c r="F255" s="285"/>
      <c r="G255" s="7" t="s">
        <v>153</v>
      </c>
      <c r="H255" s="68" t="e">
        <f>NA()</f>
        <v>#N/A</v>
      </c>
      <c r="I255" s="365"/>
      <c r="J255" s="348"/>
    </row>
    <row r="256" spans="1:10" x14ac:dyDescent="0.25">
      <c r="A256" s="334"/>
      <c r="B256" s="337"/>
      <c r="C256" s="337"/>
      <c r="D256" s="337"/>
      <c r="E256" s="285"/>
      <c r="F256" s="285"/>
      <c r="G256" s="108" t="s">
        <v>40</v>
      </c>
      <c r="H256" s="68">
        <v>145</v>
      </c>
      <c r="I256" s="365"/>
      <c r="J256" s="348"/>
    </row>
    <row r="257" spans="1:10" x14ac:dyDescent="0.25">
      <c r="A257" s="334"/>
      <c r="B257" s="337"/>
      <c r="C257" s="337"/>
      <c r="D257" s="337"/>
      <c r="E257" s="285"/>
      <c r="F257" s="285"/>
      <c r="G257" s="108" t="s">
        <v>39</v>
      </c>
      <c r="H257" s="68">
        <f>H256+60</f>
        <v>205</v>
      </c>
      <c r="I257" s="365"/>
      <c r="J257" s="348"/>
    </row>
    <row r="258" spans="1:10" x14ac:dyDescent="0.25">
      <c r="A258" s="334"/>
      <c r="B258" s="337"/>
      <c r="C258" s="337"/>
      <c r="D258" s="337"/>
      <c r="E258" s="370"/>
      <c r="F258" s="370"/>
      <c r="G258" s="111" t="s">
        <v>41</v>
      </c>
      <c r="H258" s="69">
        <f t="shared" ref="H258" si="6">H256*0.95</f>
        <v>137.75</v>
      </c>
      <c r="I258" s="365"/>
      <c r="J258" s="348"/>
    </row>
    <row r="259" spans="1:10" x14ac:dyDescent="0.25">
      <c r="A259" s="334"/>
      <c r="B259" s="337"/>
      <c r="C259" s="337"/>
      <c r="D259" s="337"/>
      <c r="E259" s="295">
        <f>F254+1</f>
        <v>43132</v>
      </c>
      <c r="F259" s="295">
        <v>43190</v>
      </c>
      <c r="G259" s="7" t="s">
        <v>154</v>
      </c>
      <c r="H259" s="84" t="e">
        <f>NA()</f>
        <v>#N/A</v>
      </c>
      <c r="I259" s="365"/>
      <c r="J259" s="348"/>
    </row>
    <row r="260" spans="1:10" x14ac:dyDescent="0.25">
      <c r="A260" s="334"/>
      <c r="B260" s="337"/>
      <c r="C260" s="337"/>
      <c r="D260" s="337"/>
      <c r="E260" s="285"/>
      <c r="F260" s="285"/>
      <c r="G260" s="7" t="s">
        <v>153</v>
      </c>
      <c r="H260" s="68" t="e">
        <f>NA()</f>
        <v>#N/A</v>
      </c>
      <c r="I260" s="365"/>
      <c r="J260" s="348"/>
    </row>
    <row r="261" spans="1:10" x14ac:dyDescent="0.25">
      <c r="A261" s="334"/>
      <c r="B261" s="337"/>
      <c r="C261" s="337"/>
      <c r="D261" s="337"/>
      <c r="E261" s="285"/>
      <c r="F261" s="285"/>
      <c r="G261" s="70" t="s">
        <v>40</v>
      </c>
      <c r="H261" s="68">
        <v>150</v>
      </c>
      <c r="I261" s="365"/>
      <c r="J261" s="348"/>
    </row>
    <row r="262" spans="1:10" x14ac:dyDescent="0.25">
      <c r="A262" s="334"/>
      <c r="B262" s="337"/>
      <c r="C262" s="337"/>
      <c r="D262" s="337"/>
      <c r="E262" s="285"/>
      <c r="F262" s="285"/>
      <c r="G262" s="70" t="s">
        <v>39</v>
      </c>
      <c r="H262" s="68">
        <f>H261+60</f>
        <v>210</v>
      </c>
      <c r="I262" s="365"/>
      <c r="J262" s="348"/>
    </row>
    <row r="263" spans="1:10" x14ac:dyDescent="0.25">
      <c r="A263" s="334"/>
      <c r="B263" s="337"/>
      <c r="C263" s="337"/>
      <c r="D263" s="337"/>
      <c r="E263" s="370"/>
      <c r="F263" s="370"/>
      <c r="G263" s="70" t="s">
        <v>41</v>
      </c>
      <c r="H263" s="69">
        <f t="shared" ref="H263" si="7">H261*0.95</f>
        <v>142.5</v>
      </c>
      <c r="I263" s="365"/>
      <c r="J263" s="348"/>
    </row>
    <row r="264" spans="1:10" x14ac:dyDescent="0.25">
      <c r="A264" s="334"/>
      <c r="B264" s="337"/>
      <c r="C264" s="337"/>
      <c r="D264" s="337"/>
      <c r="E264" s="295">
        <f>F259+1</f>
        <v>43191</v>
      </c>
      <c r="F264" s="295">
        <v>43220</v>
      </c>
      <c r="G264" s="51" t="s">
        <v>154</v>
      </c>
      <c r="H264" s="84" t="e">
        <f>NA()</f>
        <v>#N/A</v>
      </c>
      <c r="I264" s="365"/>
      <c r="J264" s="348"/>
    </row>
    <row r="265" spans="1:10" x14ac:dyDescent="0.25">
      <c r="A265" s="334"/>
      <c r="B265" s="337"/>
      <c r="C265" s="337"/>
      <c r="D265" s="337"/>
      <c r="E265" s="285"/>
      <c r="F265" s="285"/>
      <c r="G265" s="7" t="s">
        <v>153</v>
      </c>
      <c r="H265" s="68" t="e">
        <f>NA()</f>
        <v>#N/A</v>
      </c>
      <c r="I265" s="365"/>
      <c r="J265" s="348"/>
    </row>
    <row r="266" spans="1:10" x14ac:dyDescent="0.25">
      <c r="A266" s="334"/>
      <c r="B266" s="337"/>
      <c r="C266" s="337"/>
      <c r="D266" s="337"/>
      <c r="E266" s="285"/>
      <c r="F266" s="285"/>
      <c r="G266" s="70" t="s">
        <v>40</v>
      </c>
      <c r="H266" s="68">
        <v>125</v>
      </c>
      <c r="I266" s="365"/>
      <c r="J266" s="348"/>
    </row>
    <row r="267" spans="1:10" x14ac:dyDescent="0.25">
      <c r="A267" s="334"/>
      <c r="B267" s="337"/>
      <c r="C267" s="337"/>
      <c r="D267" s="337"/>
      <c r="E267" s="285"/>
      <c r="F267" s="285"/>
      <c r="G267" s="70" t="s">
        <v>39</v>
      </c>
      <c r="H267" s="68">
        <f>H266+60</f>
        <v>185</v>
      </c>
      <c r="I267" s="365"/>
      <c r="J267" s="348"/>
    </row>
    <row r="268" spans="1:10" ht="15.75" thickBot="1" x14ac:dyDescent="0.3">
      <c r="A268" s="334"/>
      <c r="B268" s="337"/>
      <c r="C268" s="337"/>
      <c r="D268" s="436"/>
      <c r="E268" s="370"/>
      <c r="F268" s="370"/>
      <c r="G268" s="74" t="s">
        <v>41</v>
      </c>
      <c r="H268" s="69">
        <f t="shared" ref="H268" si="8">H266*0.95</f>
        <v>118.75</v>
      </c>
      <c r="I268" s="443"/>
      <c r="J268" s="348"/>
    </row>
    <row r="269" spans="1:10" ht="15" customHeight="1" x14ac:dyDescent="0.25">
      <c r="A269" s="334"/>
      <c r="B269" s="337"/>
      <c r="C269" s="337"/>
      <c r="D269" s="331" t="s">
        <v>43</v>
      </c>
      <c r="E269" s="298">
        <v>43040</v>
      </c>
      <c r="F269" s="298">
        <v>43090</v>
      </c>
      <c r="G269" s="51" t="s">
        <v>154</v>
      </c>
      <c r="H269" s="84" t="e">
        <f>NA()</f>
        <v>#N/A</v>
      </c>
      <c r="I269" s="324"/>
      <c r="J269" s="348"/>
    </row>
    <row r="270" spans="1:10" x14ac:dyDescent="0.25">
      <c r="A270" s="334"/>
      <c r="B270" s="337"/>
      <c r="C270" s="337"/>
      <c r="D270" s="337"/>
      <c r="E270" s="285"/>
      <c r="F270" s="285"/>
      <c r="G270" s="7" t="s">
        <v>153</v>
      </c>
      <c r="H270" s="68" t="e">
        <f>NA()</f>
        <v>#N/A</v>
      </c>
      <c r="I270" s="365"/>
      <c r="J270" s="348"/>
    </row>
    <row r="271" spans="1:10" x14ac:dyDescent="0.25">
      <c r="A271" s="334"/>
      <c r="B271" s="337"/>
      <c r="C271" s="337"/>
      <c r="D271" s="337"/>
      <c r="E271" s="285"/>
      <c r="F271" s="285"/>
      <c r="G271" s="70" t="s">
        <v>40</v>
      </c>
      <c r="H271" s="68">
        <v>120</v>
      </c>
      <c r="I271" s="365"/>
      <c r="J271" s="348"/>
    </row>
    <row r="272" spans="1:10" x14ac:dyDescent="0.25">
      <c r="A272" s="334"/>
      <c r="B272" s="337"/>
      <c r="C272" s="337"/>
      <c r="D272" s="337"/>
      <c r="E272" s="285"/>
      <c r="F272" s="285"/>
      <c r="G272" s="70" t="s">
        <v>39</v>
      </c>
      <c r="H272" s="68">
        <f>H271+70</f>
        <v>190</v>
      </c>
      <c r="I272" s="365"/>
      <c r="J272" s="348"/>
    </row>
    <row r="273" spans="1:10" x14ac:dyDescent="0.25">
      <c r="A273" s="334"/>
      <c r="B273" s="337"/>
      <c r="C273" s="337"/>
      <c r="D273" s="337"/>
      <c r="E273" s="370"/>
      <c r="F273" s="370"/>
      <c r="G273" s="74" t="s">
        <v>41</v>
      </c>
      <c r="H273" s="69">
        <f>H271*0.95</f>
        <v>114</v>
      </c>
      <c r="I273" s="365"/>
      <c r="J273" s="348"/>
    </row>
    <row r="274" spans="1:10" x14ac:dyDescent="0.25">
      <c r="A274" s="334"/>
      <c r="B274" s="337"/>
      <c r="C274" s="337"/>
      <c r="D274" s="337"/>
      <c r="E274" s="295">
        <f>F269+1</f>
        <v>43091</v>
      </c>
      <c r="F274" s="295">
        <v>43103</v>
      </c>
      <c r="G274" s="7" t="s">
        <v>154</v>
      </c>
      <c r="H274" s="84" t="e">
        <f>NA()</f>
        <v>#N/A</v>
      </c>
      <c r="I274" s="365"/>
      <c r="J274" s="348"/>
    </row>
    <row r="275" spans="1:10" x14ac:dyDescent="0.25">
      <c r="A275" s="334"/>
      <c r="B275" s="337"/>
      <c r="C275" s="337"/>
      <c r="D275" s="337"/>
      <c r="E275" s="285"/>
      <c r="F275" s="285"/>
      <c r="G275" s="7" t="s">
        <v>153</v>
      </c>
      <c r="H275" s="68" t="e">
        <f>NA()</f>
        <v>#N/A</v>
      </c>
      <c r="I275" s="365"/>
      <c r="J275" s="348"/>
    </row>
    <row r="276" spans="1:10" x14ac:dyDescent="0.25">
      <c r="A276" s="334"/>
      <c r="B276" s="337"/>
      <c r="C276" s="337"/>
      <c r="D276" s="337"/>
      <c r="E276" s="285"/>
      <c r="F276" s="285"/>
      <c r="G276" s="108" t="s">
        <v>40</v>
      </c>
      <c r="H276" s="68">
        <v>165</v>
      </c>
      <c r="I276" s="365"/>
      <c r="J276" s="348"/>
    </row>
    <row r="277" spans="1:10" x14ac:dyDescent="0.25">
      <c r="A277" s="334"/>
      <c r="B277" s="337"/>
      <c r="C277" s="337"/>
      <c r="D277" s="337"/>
      <c r="E277" s="285"/>
      <c r="F277" s="285"/>
      <c r="G277" s="108" t="s">
        <v>39</v>
      </c>
      <c r="H277" s="68">
        <f>H276+70</f>
        <v>235</v>
      </c>
      <c r="I277" s="365"/>
      <c r="J277" s="348"/>
    </row>
    <row r="278" spans="1:10" x14ac:dyDescent="0.25">
      <c r="A278" s="334"/>
      <c r="B278" s="337"/>
      <c r="C278" s="337"/>
      <c r="D278" s="337"/>
      <c r="E278" s="370"/>
      <c r="F278" s="370"/>
      <c r="G278" s="108" t="s">
        <v>41</v>
      </c>
      <c r="H278" s="69">
        <f t="shared" ref="H278" si="9">H276*0.95</f>
        <v>156.75</v>
      </c>
      <c r="I278" s="365"/>
      <c r="J278" s="348"/>
    </row>
    <row r="279" spans="1:10" x14ac:dyDescent="0.25">
      <c r="A279" s="334"/>
      <c r="B279" s="337"/>
      <c r="C279" s="337"/>
      <c r="D279" s="337"/>
      <c r="E279" s="295">
        <f>F274+1</f>
        <v>43104</v>
      </c>
      <c r="F279" s="295">
        <v>43131</v>
      </c>
      <c r="G279" s="51" t="s">
        <v>154</v>
      </c>
      <c r="H279" s="84" t="e">
        <f>NA()</f>
        <v>#N/A</v>
      </c>
      <c r="I279" s="365"/>
      <c r="J279" s="348"/>
    </row>
    <row r="280" spans="1:10" x14ac:dyDescent="0.25">
      <c r="A280" s="334"/>
      <c r="B280" s="337"/>
      <c r="C280" s="337"/>
      <c r="D280" s="337"/>
      <c r="E280" s="285"/>
      <c r="F280" s="285"/>
      <c r="G280" s="7" t="s">
        <v>153</v>
      </c>
      <c r="H280" s="68" t="e">
        <f>NA()</f>
        <v>#N/A</v>
      </c>
      <c r="I280" s="365"/>
      <c r="J280" s="348"/>
    </row>
    <row r="281" spans="1:10" x14ac:dyDescent="0.25">
      <c r="A281" s="334"/>
      <c r="B281" s="337"/>
      <c r="C281" s="337"/>
      <c r="D281" s="337"/>
      <c r="E281" s="285"/>
      <c r="F281" s="285"/>
      <c r="G281" s="108" t="s">
        <v>40</v>
      </c>
      <c r="H281" s="68">
        <v>150</v>
      </c>
      <c r="I281" s="365"/>
      <c r="J281" s="348"/>
    </row>
    <row r="282" spans="1:10" x14ac:dyDescent="0.25">
      <c r="A282" s="334"/>
      <c r="B282" s="337"/>
      <c r="C282" s="337"/>
      <c r="D282" s="337"/>
      <c r="E282" s="285"/>
      <c r="F282" s="285"/>
      <c r="G282" s="108" t="s">
        <v>39</v>
      </c>
      <c r="H282" s="68">
        <f>H281+70</f>
        <v>220</v>
      </c>
      <c r="I282" s="365"/>
      <c r="J282" s="348"/>
    </row>
    <row r="283" spans="1:10" x14ac:dyDescent="0.25">
      <c r="A283" s="334"/>
      <c r="B283" s="337"/>
      <c r="C283" s="337"/>
      <c r="D283" s="337"/>
      <c r="E283" s="370"/>
      <c r="F283" s="370"/>
      <c r="G283" s="111" t="s">
        <v>41</v>
      </c>
      <c r="H283" s="69">
        <f t="shared" ref="H283" si="10">H281*0.95</f>
        <v>142.5</v>
      </c>
      <c r="I283" s="365"/>
      <c r="J283" s="348"/>
    </row>
    <row r="284" spans="1:10" x14ac:dyDescent="0.25">
      <c r="A284" s="334"/>
      <c r="B284" s="337"/>
      <c r="C284" s="337"/>
      <c r="D284" s="337"/>
      <c r="E284" s="295">
        <f>F279+1</f>
        <v>43132</v>
      </c>
      <c r="F284" s="295">
        <v>43190</v>
      </c>
      <c r="G284" s="7" t="s">
        <v>154</v>
      </c>
      <c r="H284" s="84" t="e">
        <f>NA()</f>
        <v>#N/A</v>
      </c>
      <c r="I284" s="365"/>
      <c r="J284" s="348"/>
    </row>
    <row r="285" spans="1:10" x14ac:dyDescent="0.25">
      <c r="A285" s="334"/>
      <c r="B285" s="337"/>
      <c r="C285" s="337"/>
      <c r="D285" s="337"/>
      <c r="E285" s="285"/>
      <c r="F285" s="285"/>
      <c r="G285" s="7" t="s">
        <v>153</v>
      </c>
      <c r="H285" s="68" t="e">
        <f>NA()</f>
        <v>#N/A</v>
      </c>
      <c r="I285" s="365"/>
      <c r="J285" s="348"/>
    </row>
    <row r="286" spans="1:10" x14ac:dyDescent="0.25">
      <c r="A286" s="334"/>
      <c r="B286" s="337"/>
      <c r="C286" s="337"/>
      <c r="D286" s="337"/>
      <c r="E286" s="285"/>
      <c r="F286" s="285"/>
      <c r="G286" s="70" t="s">
        <v>40</v>
      </c>
      <c r="H286" s="68">
        <v>155</v>
      </c>
      <c r="I286" s="365"/>
      <c r="J286" s="348"/>
    </row>
    <row r="287" spans="1:10" x14ac:dyDescent="0.25">
      <c r="A287" s="334"/>
      <c r="B287" s="337"/>
      <c r="C287" s="337"/>
      <c r="D287" s="337"/>
      <c r="E287" s="285"/>
      <c r="F287" s="285"/>
      <c r="G287" s="70" t="s">
        <v>39</v>
      </c>
      <c r="H287" s="68">
        <f>H286+70</f>
        <v>225</v>
      </c>
      <c r="I287" s="365"/>
      <c r="J287" s="348"/>
    </row>
    <row r="288" spans="1:10" x14ac:dyDescent="0.25">
      <c r="A288" s="334"/>
      <c r="B288" s="337"/>
      <c r="C288" s="337"/>
      <c r="D288" s="337"/>
      <c r="E288" s="370"/>
      <c r="F288" s="370"/>
      <c r="G288" s="70" t="s">
        <v>41</v>
      </c>
      <c r="H288" s="69">
        <f t="shared" ref="H288" si="11">H286*0.95</f>
        <v>147.25</v>
      </c>
      <c r="I288" s="365"/>
      <c r="J288" s="348"/>
    </row>
    <row r="289" spans="1:10" x14ac:dyDescent="0.25">
      <c r="A289" s="334"/>
      <c r="B289" s="337"/>
      <c r="C289" s="337"/>
      <c r="D289" s="337"/>
      <c r="E289" s="295">
        <f>F284+1</f>
        <v>43191</v>
      </c>
      <c r="F289" s="295">
        <v>43220</v>
      </c>
      <c r="G289" s="51" t="s">
        <v>154</v>
      </c>
      <c r="H289" s="84" t="e">
        <f>NA()</f>
        <v>#N/A</v>
      </c>
      <c r="I289" s="365"/>
      <c r="J289" s="348"/>
    </row>
    <row r="290" spans="1:10" x14ac:dyDescent="0.25">
      <c r="A290" s="334"/>
      <c r="B290" s="337"/>
      <c r="C290" s="337"/>
      <c r="D290" s="337"/>
      <c r="E290" s="285"/>
      <c r="F290" s="285"/>
      <c r="G290" s="7" t="s">
        <v>153</v>
      </c>
      <c r="H290" s="68" t="e">
        <f>NA()</f>
        <v>#N/A</v>
      </c>
      <c r="I290" s="365"/>
      <c r="J290" s="348"/>
    </row>
    <row r="291" spans="1:10" x14ac:dyDescent="0.25">
      <c r="A291" s="334"/>
      <c r="B291" s="337"/>
      <c r="C291" s="337"/>
      <c r="D291" s="337"/>
      <c r="E291" s="285"/>
      <c r="F291" s="285"/>
      <c r="G291" s="70" t="s">
        <v>40</v>
      </c>
      <c r="H291" s="68">
        <v>130</v>
      </c>
      <c r="I291" s="365"/>
      <c r="J291" s="348"/>
    </row>
    <row r="292" spans="1:10" x14ac:dyDescent="0.25">
      <c r="A292" s="334"/>
      <c r="B292" s="337"/>
      <c r="C292" s="337"/>
      <c r="D292" s="337"/>
      <c r="E292" s="285"/>
      <c r="F292" s="285"/>
      <c r="G292" s="70" t="s">
        <v>39</v>
      </c>
      <c r="H292" s="68">
        <f>H291+70</f>
        <v>200</v>
      </c>
      <c r="I292" s="365"/>
      <c r="J292" s="348"/>
    </row>
    <row r="293" spans="1:10" ht="15.75" thickBot="1" x14ac:dyDescent="0.3">
      <c r="A293" s="334"/>
      <c r="B293" s="337"/>
      <c r="C293" s="337"/>
      <c r="D293" s="436"/>
      <c r="E293" s="370"/>
      <c r="F293" s="370"/>
      <c r="G293" s="74" t="s">
        <v>41</v>
      </c>
      <c r="H293" s="69">
        <f t="shared" ref="H293" si="12">H291*0.95</f>
        <v>123.5</v>
      </c>
      <c r="I293" s="365"/>
      <c r="J293" s="348"/>
    </row>
    <row r="294" spans="1:10" x14ac:dyDescent="0.25">
      <c r="A294" s="333" t="s">
        <v>245</v>
      </c>
      <c r="B294" s="336" t="s">
        <v>125</v>
      </c>
      <c r="C294" s="336" t="s">
        <v>191</v>
      </c>
      <c r="D294" s="304" t="s">
        <v>337</v>
      </c>
      <c r="E294" s="298">
        <v>43040</v>
      </c>
      <c r="F294" s="298">
        <v>43090</v>
      </c>
      <c r="G294" s="11" t="s">
        <v>154</v>
      </c>
      <c r="H294" s="67">
        <f>H296/2</f>
        <v>32.5</v>
      </c>
      <c r="I294" s="299"/>
      <c r="J294" s="347"/>
    </row>
    <row r="295" spans="1:10" x14ac:dyDescent="0.25">
      <c r="A295" s="334"/>
      <c r="B295" s="337"/>
      <c r="C295" s="337"/>
      <c r="D295" s="305"/>
      <c r="E295" s="285"/>
      <c r="F295" s="285"/>
      <c r="G295" s="7" t="s">
        <v>153</v>
      </c>
      <c r="H295" s="68">
        <f>H296/2</f>
        <v>32.5</v>
      </c>
      <c r="I295" s="300"/>
      <c r="J295" s="348"/>
    </row>
    <row r="296" spans="1:10" x14ac:dyDescent="0.25">
      <c r="A296" s="334"/>
      <c r="B296" s="337"/>
      <c r="C296" s="337"/>
      <c r="D296" s="305"/>
      <c r="E296" s="285"/>
      <c r="F296" s="285"/>
      <c r="G296" s="108" t="s">
        <v>40</v>
      </c>
      <c r="H296" s="68">
        <v>65</v>
      </c>
      <c r="I296" s="300"/>
      <c r="J296" s="348"/>
    </row>
    <row r="297" spans="1:10" x14ac:dyDescent="0.25">
      <c r="A297" s="334"/>
      <c r="B297" s="337"/>
      <c r="C297" s="337"/>
      <c r="D297" s="305"/>
      <c r="E297" s="285"/>
      <c r="F297" s="285"/>
      <c r="G297" s="108" t="s">
        <v>39</v>
      </c>
      <c r="H297" s="68">
        <f>H296+30</f>
        <v>95</v>
      </c>
      <c r="I297" s="300"/>
      <c r="J297" s="348"/>
    </row>
    <row r="298" spans="1:10" ht="15.75" thickBot="1" x14ac:dyDescent="0.3">
      <c r="A298" s="334"/>
      <c r="B298" s="337"/>
      <c r="C298" s="337"/>
      <c r="D298" s="305"/>
      <c r="E298" s="370"/>
      <c r="F298" s="370"/>
      <c r="G298" s="111" t="s">
        <v>41</v>
      </c>
      <c r="H298" s="69">
        <f>H296*0.95</f>
        <v>61.75</v>
      </c>
      <c r="I298" s="300"/>
      <c r="J298" s="348"/>
    </row>
    <row r="299" spans="1:10" x14ac:dyDescent="0.25">
      <c r="A299" s="334"/>
      <c r="B299" s="337"/>
      <c r="C299" s="337"/>
      <c r="D299" s="305"/>
      <c r="E299" s="295">
        <f>F294+1</f>
        <v>43091</v>
      </c>
      <c r="F299" s="295">
        <v>43103</v>
      </c>
      <c r="G299" s="51" t="s">
        <v>154</v>
      </c>
      <c r="H299" s="67">
        <f t="shared" ref="H299" si="13">H301/2</f>
        <v>45</v>
      </c>
      <c r="I299" s="300"/>
      <c r="J299" s="348"/>
    </row>
    <row r="300" spans="1:10" x14ac:dyDescent="0.25">
      <c r="A300" s="334"/>
      <c r="B300" s="337"/>
      <c r="C300" s="337"/>
      <c r="D300" s="305"/>
      <c r="E300" s="285"/>
      <c r="F300" s="285"/>
      <c r="G300" s="7" t="s">
        <v>153</v>
      </c>
      <c r="H300" s="68">
        <f t="shared" ref="H300" si="14">H301/2</f>
        <v>45</v>
      </c>
      <c r="I300" s="300"/>
      <c r="J300" s="348"/>
    </row>
    <row r="301" spans="1:10" x14ac:dyDescent="0.25">
      <c r="A301" s="334"/>
      <c r="B301" s="337"/>
      <c r="C301" s="337"/>
      <c r="D301" s="305"/>
      <c r="E301" s="285"/>
      <c r="F301" s="285"/>
      <c r="G301" s="108" t="s">
        <v>40</v>
      </c>
      <c r="H301" s="68">
        <v>90</v>
      </c>
      <c r="I301" s="300"/>
      <c r="J301" s="348"/>
    </row>
    <row r="302" spans="1:10" x14ac:dyDescent="0.25">
      <c r="A302" s="334"/>
      <c r="B302" s="337"/>
      <c r="C302" s="337"/>
      <c r="D302" s="305"/>
      <c r="E302" s="285"/>
      <c r="F302" s="285"/>
      <c r="G302" s="108" t="s">
        <v>39</v>
      </c>
      <c r="H302" s="68">
        <f>H301+30</f>
        <v>120</v>
      </c>
      <c r="I302" s="300"/>
      <c r="J302" s="348"/>
    </row>
    <row r="303" spans="1:10" ht="15.75" thickBot="1" x14ac:dyDescent="0.3">
      <c r="A303" s="334"/>
      <c r="B303" s="337"/>
      <c r="C303" s="337"/>
      <c r="D303" s="305"/>
      <c r="E303" s="370"/>
      <c r="F303" s="370"/>
      <c r="G303" s="111" t="s">
        <v>41</v>
      </c>
      <c r="H303" s="69">
        <f t="shared" ref="H303" si="15">H301*0.95</f>
        <v>85.5</v>
      </c>
      <c r="I303" s="300"/>
      <c r="J303" s="348"/>
    </row>
    <row r="304" spans="1:10" x14ac:dyDescent="0.25">
      <c r="A304" s="334"/>
      <c r="B304" s="337"/>
      <c r="C304" s="337"/>
      <c r="D304" s="305"/>
      <c r="E304" s="295">
        <f>F299+1</f>
        <v>43104</v>
      </c>
      <c r="F304" s="295">
        <v>43131</v>
      </c>
      <c r="G304" s="51" t="s">
        <v>154</v>
      </c>
      <c r="H304" s="67">
        <f t="shared" ref="H304" si="16">H306/2</f>
        <v>42.5</v>
      </c>
      <c r="I304" s="300"/>
      <c r="J304" s="348"/>
    </row>
    <row r="305" spans="1:10" x14ac:dyDescent="0.25">
      <c r="A305" s="334"/>
      <c r="B305" s="337"/>
      <c r="C305" s="337"/>
      <c r="D305" s="305"/>
      <c r="E305" s="285"/>
      <c r="F305" s="285"/>
      <c r="G305" s="7" t="s">
        <v>153</v>
      </c>
      <c r="H305" s="68">
        <f t="shared" ref="H305" si="17">H306/2</f>
        <v>42.5</v>
      </c>
      <c r="I305" s="300"/>
      <c r="J305" s="348"/>
    </row>
    <row r="306" spans="1:10" x14ac:dyDescent="0.25">
      <c r="A306" s="334"/>
      <c r="B306" s="337"/>
      <c r="C306" s="337"/>
      <c r="D306" s="305"/>
      <c r="E306" s="285"/>
      <c r="F306" s="285"/>
      <c r="G306" s="108" t="s">
        <v>40</v>
      </c>
      <c r="H306" s="68">
        <v>85</v>
      </c>
      <c r="I306" s="300"/>
      <c r="J306" s="348"/>
    </row>
    <row r="307" spans="1:10" x14ac:dyDescent="0.25">
      <c r="A307" s="334"/>
      <c r="B307" s="337"/>
      <c r="C307" s="337"/>
      <c r="D307" s="305"/>
      <c r="E307" s="285"/>
      <c r="F307" s="285"/>
      <c r="G307" s="108" t="s">
        <v>39</v>
      </c>
      <c r="H307" s="68">
        <f>H306+30</f>
        <v>115</v>
      </c>
      <c r="I307" s="300"/>
      <c r="J307" s="348"/>
    </row>
    <row r="308" spans="1:10" ht="15.75" thickBot="1" x14ac:dyDescent="0.3">
      <c r="A308" s="334"/>
      <c r="B308" s="337"/>
      <c r="C308" s="337"/>
      <c r="D308" s="305"/>
      <c r="E308" s="370"/>
      <c r="F308" s="370"/>
      <c r="G308" s="109" t="s">
        <v>41</v>
      </c>
      <c r="H308" s="69">
        <f t="shared" ref="H308" si="18">H306*0.95</f>
        <v>80.75</v>
      </c>
      <c r="I308" s="300"/>
      <c r="J308" s="348"/>
    </row>
    <row r="309" spans="1:10" x14ac:dyDescent="0.25">
      <c r="A309" s="334"/>
      <c r="B309" s="337"/>
      <c r="C309" s="337"/>
      <c r="D309" s="305"/>
      <c r="E309" s="295">
        <f>F304+1</f>
        <v>43132</v>
      </c>
      <c r="F309" s="295">
        <v>43190</v>
      </c>
      <c r="G309" s="51" t="s">
        <v>154</v>
      </c>
      <c r="H309" s="67">
        <f t="shared" ref="H309" si="19">H311/2</f>
        <v>47.5</v>
      </c>
      <c r="I309" s="300"/>
      <c r="J309" s="348"/>
    </row>
    <row r="310" spans="1:10" x14ac:dyDescent="0.25">
      <c r="A310" s="334"/>
      <c r="B310" s="337"/>
      <c r="C310" s="337"/>
      <c r="D310" s="305"/>
      <c r="E310" s="285"/>
      <c r="F310" s="285"/>
      <c r="G310" s="7" t="s">
        <v>153</v>
      </c>
      <c r="H310" s="68">
        <f t="shared" ref="H310" si="20">H311/2</f>
        <v>47.5</v>
      </c>
      <c r="I310" s="300"/>
      <c r="J310" s="348"/>
    </row>
    <row r="311" spans="1:10" x14ac:dyDescent="0.25">
      <c r="A311" s="334"/>
      <c r="B311" s="337"/>
      <c r="C311" s="337"/>
      <c r="D311" s="305"/>
      <c r="E311" s="285"/>
      <c r="F311" s="285"/>
      <c r="G311" s="108" t="s">
        <v>40</v>
      </c>
      <c r="H311" s="68">
        <v>95</v>
      </c>
      <c r="I311" s="300"/>
      <c r="J311" s="348"/>
    </row>
    <row r="312" spans="1:10" x14ac:dyDescent="0.25">
      <c r="A312" s="334"/>
      <c r="B312" s="337"/>
      <c r="C312" s="337"/>
      <c r="D312" s="305"/>
      <c r="E312" s="285"/>
      <c r="F312" s="285"/>
      <c r="G312" s="108" t="s">
        <v>39</v>
      </c>
      <c r="H312" s="68">
        <f>H311+30</f>
        <v>125</v>
      </c>
      <c r="I312" s="300"/>
      <c r="J312" s="348"/>
    </row>
    <row r="313" spans="1:10" ht="15.75" thickBot="1" x14ac:dyDescent="0.3">
      <c r="A313" s="334"/>
      <c r="B313" s="337"/>
      <c r="C313" s="337"/>
      <c r="D313" s="305"/>
      <c r="E313" s="370"/>
      <c r="F313" s="370"/>
      <c r="G313" s="111" t="s">
        <v>41</v>
      </c>
      <c r="H313" s="69">
        <f t="shared" ref="H313" si="21">H311*0.95</f>
        <v>90.25</v>
      </c>
      <c r="I313" s="300"/>
      <c r="J313" s="348"/>
    </row>
    <row r="314" spans="1:10" x14ac:dyDescent="0.25">
      <c r="A314" s="334"/>
      <c r="B314" s="337"/>
      <c r="C314" s="337"/>
      <c r="D314" s="305"/>
      <c r="E314" s="295">
        <f>F309+1</f>
        <v>43191</v>
      </c>
      <c r="F314" s="295">
        <v>43220</v>
      </c>
      <c r="G314" s="51" t="s">
        <v>154</v>
      </c>
      <c r="H314" s="67">
        <f t="shared" ref="H314" si="22">H316/2</f>
        <v>37.5</v>
      </c>
      <c r="I314" s="300"/>
      <c r="J314" s="348"/>
    </row>
    <row r="315" spans="1:10" x14ac:dyDescent="0.25">
      <c r="A315" s="334"/>
      <c r="B315" s="337"/>
      <c r="C315" s="337"/>
      <c r="D315" s="305"/>
      <c r="E315" s="285"/>
      <c r="F315" s="285"/>
      <c r="G315" s="7" t="s">
        <v>153</v>
      </c>
      <c r="H315" s="68">
        <f t="shared" ref="H315" si="23">H316/2</f>
        <v>37.5</v>
      </c>
      <c r="I315" s="300"/>
      <c r="J315" s="348"/>
    </row>
    <row r="316" spans="1:10" x14ac:dyDescent="0.25">
      <c r="A316" s="334"/>
      <c r="B316" s="337"/>
      <c r="C316" s="337"/>
      <c r="D316" s="305"/>
      <c r="E316" s="285"/>
      <c r="F316" s="285"/>
      <c r="G316" s="108" t="s">
        <v>40</v>
      </c>
      <c r="H316" s="68">
        <v>75</v>
      </c>
      <c r="I316" s="300"/>
      <c r="J316" s="348"/>
    </row>
    <row r="317" spans="1:10" x14ac:dyDescent="0.25">
      <c r="A317" s="334"/>
      <c r="B317" s="337"/>
      <c r="C317" s="337"/>
      <c r="D317" s="305"/>
      <c r="E317" s="285"/>
      <c r="F317" s="285"/>
      <c r="G317" s="108" t="s">
        <v>39</v>
      </c>
      <c r="H317" s="68">
        <f>H316+30</f>
        <v>105</v>
      </c>
      <c r="I317" s="300"/>
      <c r="J317" s="348"/>
    </row>
    <row r="318" spans="1:10" ht="15.75" thickBot="1" x14ac:dyDescent="0.3">
      <c r="A318" s="334"/>
      <c r="B318" s="337"/>
      <c r="C318" s="337"/>
      <c r="D318" s="466"/>
      <c r="E318" s="370"/>
      <c r="F318" s="370"/>
      <c r="G318" s="109" t="s">
        <v>41</v>
      </c>
      <c r="H318" s="69">
        <f t="shared" ref="H318" si="24">H316*0.95</f>
        <v>71.25</v>
      </c>
      <c r="I318" s="301"/>
      <c r="J318" s="348"/>
    </row>
    <row r="319" spans="1:10" x14ac:dyDescent="0.25">
      <c r="A319" s="334"/>
      <c r="B319" s="337"/>
      <c r="C319" s="337"/>
      <c r="D319" s="305" t="s">
        <v>351</v>
      </c>
      <c r="E319" s="298">
        <v>43040</v>
      </c>
      <c r="F319" s="298">
        <v>43090</v>
      </c>
      <c r="G319" s="11" t="s">
        <v>154</v>
      </c>
      <c r="H319" s="67">
        <f t="shared" ref="H319" si="25">H321/2</f>
        <v>45</v>
      </c>
      <c r="I319" s="300"/>
      <c r="J319" s="348"/>
    </row>
    <row r="320" spans="1:10" x14ac:dyDescent="0.25">
      <c r="A320" s="334"/>
      <c r="B320" s="337"/>
      <c r="C320" s="337"/>
      <c r="D320" s="305"/>
      <c r="E320" s="285"/>
      <c r="F320" s="285"/>
      <c r="G320" s="7" t="s">
        <v>153</v>
      </c>
      <c r="H320" s="68">
        <f t="shared" ref="H320" si="26">H321/2</f>
        <v>45</v>
      </c>
      <c r="I320" s="300"/>
      <c r="J320" s="348"/>
    </row>
    <row r="321" spans="1:10" x14ac:dyDescent="0.25">
      <c r="A321" s="334"/>
      <c r="B321" s="337"/>
      <c r="C321" s="337"/>
      <c r="D321" s="305"/>
      <c r="E321" s="285"/>
      <c r="F321" s="285"/>
      <c r="G321" s="108" t="s">
        <v>40</v>
      </c>
      <c r="H321" s="68">
        <v>90</v>
      </c>
      <c r="I321" s="300"/>
      <c r="J321" s="348"/>
    </row>
    <row r="322" spans="1:10" x14ac:dyDescent="0.25">
      <c r="A322" s="334"/>
      <c r="B322" s="337"/>
      <c r="C322" s="337"/>
      <c r="D322" s="305"/>
      <c r="E322" s="285"/>
      <c r="F322" s="285"/>
      <c r="G322" s="108" t="s">
        <v>39</v>
      </c>
      <c r="H322" s="68">
        <f>H321+30</f>
        <v>120</v>
      </c>
      <c r="I322" s="300"/>
      <c r="J322" s="348"/>
    </row>
    <row r="323" spans="1:10" ht="15.75" thickBot="1" x14ac:dyDescent="0.3">
      <c r="A323" s="334"/>
      <c r="B323" s="337"/>
      <c r="C323" s="337"/>
      <c r="D323" s="305"/>
      <c r="E323" s="370"/>
      <c r="F323" s="370"/>
      <c r="G323" s="111" t="s">
        <v>41</v>
      </c>
      <c r="H323" s="69">
        <f t="shared" ref="H323" si="27">H321*0.95</f>
        <v>85.5</v>
      </c>
      <c r="I323" s="300"/>
      <c r="J323" s="348"/>
    </row>
    <row r="324" spans="1:10" x14ac:dyDescent="0.25">
      <c r="A324" s="334"/>
      <c r="B324" s="337"/>
      <c r="C324" s="337"/>
      <c r="D324" s="305"/>
      <c r="E324" s="295">
        <f>F319+1</f>
        <v>43091</v>
      </c>
      <c r="F324" s="295">
        <v>43103</v>
      </c>
      <c r="G324" s="51" t="s">
        <v>154</v>
      </c>
      <c r="H324" s="67">
        <f t="shared" ref="H324" si="28">H326/2</f>
        <v>57.5</v>
      </c>
      <c r="I324" s="300"/>
      <c r="J324" s="348"/>
    </row>
    <row r="325" spans="1:10" x14ac:dyDescent="0.25">
      <c r="A325" s="334"/>
      <c r="B325" s="337"/>
      <c r="C325" s="337"/>
      <c r="D325" s="305"/>
      <c r="E325" s="285"/>
      <c r="F325" s="285"/>
      <c r="G325" s="7" t="s">
        <v>153</v>
      </c>
      <c r="H325" s="68">
        <f t="shared" ref="H325" si="29">H326/2</f>
        <v>57.5</v>
      </c>
      <c r="I325" s="300"/>
      <c r="J325" s="348"/>
    </row>
    <row r="326" spans="1:10" x14ac:dyDescent="0.25">
      <c r="A326" s="334"/>
      <c r="B326" s="337"/>
      <c r="C326" s="337"/>
      <c r="D326" s="305"/>
      <c r="E326" s="285"/>
      <c r="F326" s="285"/>
      <c r="G326" s="108" t="s">
        <v>40</v>
      </c>
      <c r="H326" s="68">
        <v>115</v>
      </c>
      <c r="I326" s="300"/>
      <c r="J326" s="348"/>
    </row>
    <row r="327" spans="1:10" x14ac:dyDescent="0.25">
      <c r="A327" s="334"/>
      <c r="B327" s="337"/>
      <c r="C327" s="337"/>
      <c r="D327" s="305"/>
      <c r="E327" s="285"/>
      <c r="F327" s="285"/>
      <c r="G327" s="108" t="s">
        <v>39</v>
      </c>
      <c r="H327" s="68">
        <f>H326+30</f>
        <v>145</v>
      </c>
      <c r="I327" s="300"/>
      <c r="J327" s="348"/>
    </row>
    <row r="328" spans="1:10" ht="15.75" thickBot="1" x14ac:dyDescent="0.3">
      <c r="A328" s="334"/>
      <c r="B328" s="337"/>
      <c r="C328" s="337"/>
      <c r="D328" s="305"/>
      <c r="E328" s="370"/>
      <c r="F328" s="370"/>
      <c r="G328" s="111" t="s">
        <v>41</v>
      </c>
      <c r="H328" s="69">
        <f t="shared" ref="H328" si="30">H326*0.95</f>
        <v>109.25</v>
      </c>
      <c r="I328" s="300"/>
      <c r="J328" s="348"/>
    </row>
    <row r="329" spans="1:10" x14ac:dyDescent="0.25">
      <c r="A329" s="334"/>
      <c r="B329" s="337"/>
      <c r="C329" s="337"/>
      <c r="D329" s="305"/>
      <c r="E329" s="295">
        <f>F324+1</f>
        <v>43104</v>
      </c>
      <c r="F329" s="295">
        <v>43131</v>
      </c>
      <c r="G329" s="51" t="s">
        <v>154</v>
      </c>
      <c r="H329" s="67">
        <f t="shared" ref="H329" si="31">H331/2</f>
        <v>55</v>
      </c>
      <c r="I329" s="300"/>
      <c r="J329" s="348"/>
    </row>
    <row r="330" spans="1:10" x14ac:dyDescent="0.25">
      <c r="A330" s="334"/>
      <c r="B330" s="337"/>
      <c r="C330" s="337"/>
      <c r="D330" s="305"/>
      <c r="E330" s="285"/>
      <c r="F330" s="285"/>
      <c r="G330" s="7" t="s">
        <v>153</v>
      </c>
      <c r="H330" s="68">
        <f t="shared" ref="H330" si="32">H331/2</f>
        <v>55</v>
      </c>
      <c r="I330" s="300"/>
      <c r="J330" s="348"/>
    </row>
    <row r="331" spans="1:10" x14ac:dyDescent="0.25">
      <c r="A331" s="334"/>
      <c r="B331" s="337"/>
      <c r="C331" s="337"/>
      <c r="D331" s="305"/>
      <c r="E331" s="285"/>
      <c r="F331" s="285"/>
      <c r="G331" s="108" t="s">
        <v>40</v>
      </c>
      <c r="H331" s="68">
        <v>110</v>
      </c>
      <c r="I331" s="300"/>
      <c r="J331" s="348"/>
    </row>
    <row r="332" spans="1:10" x14ac:dyDescent="0.25">
      <c r="A332" s="334"/>
      <c r="B332" s="337"/>
      <c r="C332" s="337"/>
      <c r="D332" s="305"/>
      <c r="E332" s="285"/>
      <c r="F332" s="285"/>
      <c r="G332" s="108" t="s">
        <v>39</v>
      </c>
      <c r="H332" s="68">
        <f>H331+30</f>
        <v>140</v>
      </c>
      <c r="I332" s="300"/>
      <c r="J332" s="348"/>
    </row>
    <row r="333" spans="1:10" ht="15.75" thickBot="1" x14ac:dyDescent="0.3">
      <c r="A333" s="334"/>
      <c r="B333" s="337"/>
      <c r="C333" s="337"/>
      <c r="D333" s="305"/>
      <c r="E333" s="370"/>
      <c r="F333" s="370"/>
      <c r="G333" s="109" t="s">
        <v>41</v>
      </c>
      <c r="H333" s="69">
        <f t="shared" ref="H333" si="33">H331*0.95</f>
        <v>104.5</v>
      </c>
      <c r="I333" s="300"/>
      <c r="J333" s="348"/>
    </row>
    <row r="334" spans="1:10" x14ac:dyDescent="0.25">
      <c r="A334" s="334"/>
      <c r="B334" s="337"/>
      <c r="C334" s="337"/>
      <c r="D334" s="305"/>
      <c r="E334" s="295">
        <f>F329+1</f>
        <v>43132</v>
      </c>
      <c r="F334" s="295">
        <v>43190</v>
      </c>
      <c r="G334" s="51" t="s">
        <v>154</v>
      </c>
      <c r="H334" s="67">
        <f t="shared" ref="H334" si="34">H336/2</f>
        <v>60</v>
      </c>
      <c r="I334" s="300"/>
      <c r="J334" s="348"/>
    </row>
    <row r="335" spans="1:10" x14ac:dyDescent="0.25">
      <c r="A335" s="334"/>
      <c r="B335" s="337"/>
      <c r="C335" s="337"/>
      <c r="D335" s="305"/>
      <c r="E335" s="285"/>
      <c r="F335" s="285"/>
      <c r="G335" s="7" t="s">
        <v>153</v>
      </c>
      <c r="H335" s="68">
        <f t="shared" ref="H335" si="35">H336/2</f>
        <v>60</v>
      </c>
      <c r="I335" s="300"/>
      <c r="J335" s="348"/>
    </row>
    <row r="336" spans="1:10" x14ac:dyDescent="0.25">
      <c r="A336" s="334"/>
      <c r="B336" s="337"/>
      <c r="C336" s="337"/>
      <c r="D336" s="305"/>
      <c r="E336" s="285"/>
      <c r="F336" s="285"/>
      <c r="G336" s="108" t="s">
        <v>40</v>
      </c>
      <c r="H336" s="68">
        <v>120</v>
      </c>
      <c r="I336" s="300"/>
      <c r="J336" s="348"/>
    </row>
    <row r="337" spans="1:10" x14ac:dyDescent="0.25">
      <c r="A337" s="334"/>
      <c r="B337" s="337"/>
      <c r="C337" s="337"/>
      <c r="D337" s="305"/>
      <c r="E337" s="285"/>
      <c r="F337" s="285"/>
      <c r="G337" s="108" t="s">
        <v>39</v>
      </c>
      <c r="H337" s="68">
        <f>H336+30</f>
        <v>150</v>
      </c>
      <c r="I337" s="300"/>
      <c r="J337" s="348"/>
    </row>
    <row r="338" spans="1:10" ht="15.75" thickBot="1" x14ac:dyDescent="0.3">
      <c r="A338" s="334"/>
      <c r="B338" s="337"/>
      <c r="C338" s="337"/>
      <c r="D338" s="305"/>
      <c r="E338" s="370"/>
      <c r="F338" s="370"/>
      <c r="G338" s="111" t="s">
        <v>41</v>
      </c>
      <c r="H338" s="69">
        <f t="shared" ref="H338" si="36">H336*0.95</f>
        <v>114</v>
      </c>
      <c r="I338" s="300"/>
      <c r="J338" s="348"/>
    </row>
    <row r="339" spans="1:10" x14ac:dyDescent="0.25">
      <c r="A339" s="334"/>
      <c r="B339" s="337"/>
      <c r="C339" s="337"/>
      <c r="D339" s="305"/>
      <c r="E339" s="295">
        <f>F334+1</f>
        <v>43191</v>
      </c>
      <c r="F339" s="295">
        <v>43220</v>
      </c>
      <c r="G339" s="51" t="s">
        <v>154</v>
      </c>
      <c r="H339" s="67">
        <f t="shared" ref="H339" si="37">H341/2</f>
        <v>50</v>
      </c>
      <c r="I339" s="300"/>
      <c r="J339" s="348"/>
    </row>
    <row r="340" spans="1:10" x14ac:dyDescent="0.25">
      <c r="A340" s="334"/>
      <c r="B340" s="337"/>
      <c r="C340" s="337"/>
      <c r="D340" s="305"/>
      <c r="E340" s="285"/>
      <c r="F340" s="285"/>
      <c r="G340" s="7" t="s">
        <v>153</v>
      </c>
      <c r="H340" s="68">
        <f t="shared" ref="H340" si="38">H341/2</f>
        <v>50</v>
      </c>
      <c r="I340" s="300"/>
      <c r="J340" s="348"/>
    </row>
    <row r="341" spans="1:10" x14ac:dyDescent="0.25">
      <c r="A341" s="334"/>
      <c r="B341" s="337"/>
      <c r="C341" s="337"/>
      <c r="D341" s="305"/>
      <c r="E341" s="285"/>
      <c r="F341" s="285"/>
      <c r="G341" s="108" t="s">
        <v>40</v>
      </c>
      <c r="H341" s="68">
        <v>100</v>
      </c>
      <c r="I341" s="300"/>
      <c r="J341" s="348"/>
    </row>
    <row r="342" spans="1:10" x14ac:dyDescent="0.25">
      <c r="A342" s="334"/>
      <c r="B342" s="337"/>
      <c r="C342" s="337"/>
      <c r="D342" s="305"/>
      <c r="E342" s="285"/>
      <c r="F342" s="285"/>
      <c r="G342" s="108" t="s">
        <v>39</v>
      </c>
      <c r="H342" s="68">
        <f>H341+30</f>
        <v>130</v>
      </c>
      <c r="I342" s="300"/>
      <c r="J342" s="348"/>
    </row>
    <row r="343" spans="1:10" ht="15.75" thickBot="1" x14ac:dyDescent="0.3">
      <c r="A343" s="334"/>
      <c r="B343" s="337"/>
      <c r="C343" s="337"/>
      <c r="D343" s="466"/>
      <c r="E343" s="370"/>
      <c r="F343" s="370"/>
      <c r="G343" s="109" t="s">
        <v>41</v>
      </c>
      <c r="H343" s="69">
        <f t="shared" ref="H343" si="39">H341*0.95</f>
        <v>95</v>
      </c>
      <c r="I343" s="301"/>
      <c r="J343" s="348"/>
    </row>
    <row r="344" spans="1:10" x14ac:dyDescent="0.25">
      <c r="A344" s="334"/>
      <c r="B344" s="337"/>
      <c r="C344" s="337"/>
      <c r="D344" s="305" t="s">
        <v>8</v>
      </c>
      <c r="E344" s="298">
        <v>43040</v>
      </c>
      <c r="F344" s="298">
        <v>43090</v>
      </c>
      <c r="G344" s="11" t="s">
        <v>154</v>
      </c>
      <c r="H344" s="67">
        <f t="shared" ref="H344" si="40">H346/2</f>
        <v>47.5</v>
      </c>
      <c r="I344" s="300"/>
      <c r="J344" s="348"/>
    </row>
    <row r="345" spans="1:10" x14ac:dyDescent="0.25">
      <c r="A345" s="334"/>
      <c r="B345" s="337"/>
      <c r="C345" s="337"/>
      <c r="D345" s="305"/>
      <c r="E345" s="285"/>
      <c r="F345" s="285"/>
      <c r="G345" s="7" t="s">
        <v>153</v>
      </c>
      <c r="H345" s="68">
        <f t="shared" ref="H345:H365" si="41">H346/2</f>
        <v>47.5</v>
      </c>
      <c r="I345" s="300"/>
      <c r="J345" s="348"/>
    </row>
    <row r="346" spans="1:10" x14ac:dyDescent="0.25">
      <c r="A346" s="334"/>
      <c r="B346" s="337"/>
      <c r="C346" s="337"/>
      <c r="D346" s="305"/>
      <c r="E346" s="285"/>
      <c r="F346" s="285"/>
      <c r="G346" s="108" t="s">
        <v>40</v>
      </c>
      <c r="H346" s="68">
        <v>95</v>
      </c>
      <c r="I346" s="300"/>
      <c r="J346" s="348"/>
    </row>
    <row r="347" spans="1:10" x14ac:dyDescent="0.25">
      <c r="A347" s="334"/>
      <c r="B347" s="337"/>
      <c r="C347" s="337"/>
      <c r="D347" s="305"/>
      <c r="E347" s="285"/>
      <c r="F347" s="285"/>
      <c r="G347" s="108" t="s">
        <v>39</v>
      </c>
      <c r="H347" s="68">
        <f>H346+50</f>
        <v>145</v>
      </c>
      <c r="I347" s="300"/>
      <c r="J347" s="348"/>
    </row>
    <row r="348" spans="1:10" ht="15.75" thickBot="1" x14ac:dyDescent="0.3">
      <c r="A348" s="334"/>
      <c r="B348" s="337"/>
      <c r="C348" s="337"/>
      <c r="D348" s="305"/>
      <c r="E348" s="370"/>
      <c r="F348" s="370"/>
      <c r="G348" s="111" t="s">
        <v>41</v>
      </c>
      <c r="H348" s="69">
        <f t="shared" ref="H348" si="42">H346*0.95</f>
        <v>90.25</v>
      </c>
      <c r="I348" s="300"/>
      <c r="J348" s="348"/>
    </row>
    <row r="349" spans="1:10" x14ac:dyDescent="0.25">
      <c r="A349" s="334"/>
      <c r="B349" s="337"/>
      <c r="C349" s="337"/>
      <c r="D349" s="305"/>
      <c r="E349" s="295">
        <f>F344+1</f>
        <v>43091</v>
      </c>
      <c r="F349" s="295">
        <v>43103</v>
      </c>
      <c r="G349" s="51" t="s">
        <v>154</v>
      </c>
      <c r="H349" s="67">
        <f t="shared" ref="H349:H364" si="43">H351/2</f>
        <v>60</v>
      </c>
      <c r="I349" s="300"/>
      <c r="J349" s="348"/>
    </row>
    <row r="350" spans="1:10" x14ac:dyDescent="0.25">
      <c r="A350" s="334"/>
      <c r="B350" s="337"/>
      <c r="C350" s="337"/>
      <c r="D350" s="305"/>
      <c r="E350" s="285"/>
      <c r="F350" s="285"/>
      <c r="G350" s="7" t="s">
        <v>153</v>
      </c>
      <c r="H350" s="68">
        <f t="shared" si="41"/>
        <v>60</v>
      </c>
      <c r="I350" s="300"/>
      <c r="J350" s="348"/>
    </row>
    <row r="351" spans="1:10" x14ac:dyDescent="0.25">
      <c r="A351" s="334"/>
      <c r="B351" s="337"/>
      <c r="C351" s="337"/>
      <c r="D351" s="305"/>
      <c r="E351" s="285"/>
      <c r="F351" s="285"/>
      <c r="G351" s="108" t="s">
        <v>40</v>
      </c>
      <c r="H351" s="68">
        <v>120</v>
      </c>
      <c r="I351" s="300"/>
      <c r="J351" s="348"/>
    </row>
    <row r="352" spans="1:10" x14ac:dyDescent="0.25">
      <c r="A352" s="334"/>
      <c r="B352" s="337"/>
      <c r="C352" s="337"/>
      <c r="D352" s="305"/>
      <c r="E352" s="285"/>
      <c r="F352" s="285"/>
      <c r="G352" s="108" t="s">
        <v>39</v>
      </c>
      <c r="H352" s="68">
        <f>H351+50</f>
        <v>170</v>
      </c>
      <c r="I352" s="300"/>
      <c r="J352" s="348"/>
    </row>
    <row r="353" spans="1:10" ht="15.75" thickBot="1" x14ac:dyDescent="0.3">
      <c r="A353" s="334"/>
      <c r="B353" s="337"/>
      <c r="C353" s="337"/>
      <c r="D353" s="305"/>
      <c r="E353" s="370"/>
      <c r="F353" s="370"/>
      <c r="G353" s="111" t="s">
        <v>41</v>
      </c>
      <c r="H353" s="69">
        <f t="shared" ref="H353:H368" si="44">H351*0.95</f>
        <v>114</v>
      </c>
      <c r="I353" s="300"/>
      <c r="J353" s="348"/>
    </row>
    <row r="354" spans="1:10" x14ac:dyDescent="0.25">
      <c r="A354" s="334"/>
      <c r="B354" s="337"/>
      <c r="C354" s="337"/>
      <c r="D354" s="305"/>
      <c r="E354" s="295">
        <f>F349+1</f>
        <v>43104</v>
      </c>
      <c r="F354" s="295">
        <v>43131</v>
      </c>
      <c r="G354" s="51" t="s">
        <v>154</v>
      </c>
      <c r="H354" s="67">
        <f t="shared" si="43"/>
        <v>57.5</v>
      </c>
      <c r="I354" s="300"/>
      <c r="J354" s="348"/>
    </row>
    <row r="355" spans="1:10" x14ac:dyDescent="0.25">
      <c r="A355" s="334"/>
      <c r="B355" s="337"/>
      <c r="C355" s="337"/>
      <c r="D355" s="305"/>
      <c r="E355" s="285"/>
      <c r="F355" s="285"/>
      <c r="G355" s="7" t="s">
        <v>153</v>
      </c>
      <c r="H355" s="68">
        <f t="shared" si="41"/>
        <v>57.5</v>
      </c>
      <c r="I355" s="300"/>
      <c r="J355" s="348"/>
    </row>
    <row r="356" spans="1:10" x14ac:dyDescent="0.25">
      <c r="A356" s="334"/>
      <c r="B356" s="337"/>
      <c r="C356" s="337"/>
      <c r="D356" s="305"/>
      <c r="E356" s="285"/>
      <c r="F356" s="285"/>
      <c r="G356" s="108" t="s">
        <v>40</v>
      </c>
      <c r="H356" s="68">
        <v>115</v>
      </c>
      <c r="I356" s="300"/>
      <c r="J356" s="348"/>
    </row>
    <row r="357" spans="1:10" x14ac:dyDescent="0.25">
      <c r="A357" s="334"/>
      <c r="B357" s="337"/>
      <c r="C357" s="337"/>
      <c r="D357" s="305"/>
      <c r="E357" s="285"/>
      <c r="F357" s="285"/>
      <c r="G357" s="108" t="s">
        <v>39</v>
      </c>
      <c r="H357" s="68">
        <f>H356+50</f>
        <v>165</v>
      </c>
      <c r="I357" s="300"/>
      <c r="J357" s="348"/>
    </row>
    <row r="358" spans="1:10" ht="15.75" thickBot="1" x14ac:dyDescent="0.3">
      <c r="A358" s="334"/>
      <c r="B358" s="337"/>
      <c r="C358" s="337"/>
      <c r="D358" s="305"/>
      <c r="E358" s="370"/>
      <c r="F358" s="370"/>
      <c r="G358" s="109" t="s">
        <v>41</v>
      </c>
      <c r="H358" s="69">
        <f t="shared" si="44"/>
        <v>109.25</v>
      </c>
      <c r="I358" s="300"/>
      <c r="J358" s="348"/>
    </row>
    <row r="359" spans="1:10" x14ac:dyDescent="0.25">
      <c r="A359" s="334"/>
      <c r="B359" s="337"/>
      <c r="C359" s="337"/>
      <c r="D359" s="305"/>
      <c r="E359" s="295">
        <f>F354+1</f>
        <v>43132</v>
      </c>
      <c r="F359" s="295">
        <v>43190</v>
      </c>
      <c r="G359" s="51" t="s">
        <v>154</v>
      </c>
      <c r="H359" s="67">
        <f t="shared" si="43"/>
        <v>62.5</v>
      </c>
      <c r="I359" s="300"/>
      <c r="J359" s="348"/>
    </row>
    <row r="360" spans="1:10" x14ac:dyDescent="0.25">
      <c r="A360" s="334"/>
      <c r="B360" s="337"/>
      <c r="C360" s="337"/>
      <c r="D360" s="305"/>
      <c r="E360" s="285"/>
      <c r="F360" s="285"/>
      <c r="G360" s="7" t="s">
        <v>153</v>
      </c>
      <c r="H360" s="68">
        <f t="shared" si="41"/>
        <v>62.5</v>
      </c>
      <c r="I360" s="300"/>
      <c r="J360" s="348"/>
    </row>
    <row r="361" spans="1:10" x14ac:dyDescent="0.25">
      <c r="A361" s="334"/>
      <c r="B361" s="337"/>
      <c r="C361" s="337"/>
      <c r="D361" s="305"/>
      <c r="E361" s="285"/>
      <c r="F361" s="285"/>
      <c r="G361" s="108" t="s">
        <v>40</v>
      </c>
      <c r="H361" s="68">
        <v>125</v>
      </c>
      <c r="I361" s="300"/>
      <c r="J361" s="348"/>
    </row>
    <row r="362" spans="1:10" x14ac:dyDescent="0.25">
      <c r="A362" s="334"/>
      <c r="B362" s="337"/>
      <c r="C362" s="337"/>
      <c r="D362" s="305"/>
      <c r="E362" s="285"/>
      <c r="F362" s="285"/>
      <c r="G362" s="108" t="s">
        <v>39</v>
      </c>
      <c r="H362" s="68">
        <f>H361+50</f>
        <v>175</v>
      </c>
      <c r="I362" s="300"/>
      <c r="J362" s="348"/>
    </row>
    <row r="363" spans="1:10" ht="15.75" thickBot="1" x14ac:dyDescent="0.3">
      <c r="A363" s="334"/>
      <c r="B363" s="337"/>
      <c r="C363" s="337"/>
      <c r="D363" s="305"/>
      <c r="E363" s="370"/>
      <c r="F363" s="370"/>
      <c r="G363" s="111" t="s">
        <v>41</v>
      </c>
      <c r="H363" s="69">
        <f t="shared" si="44"/>
        <v>118.75</v>
      </c>
      <c r="I363" s="300"/>
      <c r="J363" s="348"/>
    </row>
    <row r="364" spans="1:10" x14ac:dyDescent="0.25">
      <c r="A364" s="334"/>
      <c r="B364" s="337"/>
      <c r="C364" s="337"/>
      <c r="D364" s="305"/>
      <c r="E364" s="295">
        <f>F359+1</f>
        <v>43191</v>
      </c>
      <c r="F364" s="295">
        <v>43220</v>
      </c>
      <c r="G364" s="51" t="s">
        <v>154</v>
      </c>
      <c r="H364" s="67">
        <f t="shared" si="43"/>
        <v>52.5</v>
      </c>
      <c r="I364" s="300"/>
      <c r="J364" s="348"/>
    </row>
    <row r="365" spans="1:10" x14ac:dyDescent="0.25">
      <c r="A365" s="334"/>
      <c r="B365" s="337"/>
      <c r="C365" s="337"/>
      <c r="D365" s="305"/>
      <c r="E365" s="285"/>
      <c r="F365" s="285"/>
      <c r="G365" s="7" t="s">
        <v>153</v>
      </c>
      <c r="H365" s="68">
        <f t="shared" si="41"/>
        <v>52.5</v>
      </c>
      <c r="I365" s="300"/>
      <c r="J365" s="348"/>
    </row>
    <row r="366" spans="1:10" x14ac:dyDescent="0.25">
      <c r="A366" s="334"/>
      <c r="B366" s="337"/>
      <c r="C366" s="337"/>
      <c r="D366" s="305"/>
      <c r="E366" s="285"/>
      <c r="F366" s="285"/>
      <c r="G366" s="108" t="s">
        <v>40</v>
      </c>
      <c r="H366" s="68">
        <v>105</v>
      </c>
      <c r="I366" s="300"/>
      <c r="J366" s="348"/>
    </row>
    <row r="367" spans="1:10" x14ac:dyDescent="0.25">
      <c r="A367" s="334"/>
      <c r="B367" s="337"/>
      <c r="C367" s="337"/>
      <c r="D367" s="305"/>
      <c r="E367" s="285"/>
      <c r="F367" s="285"/>
      <c r="G367" s="108" t="s">
        <v>39</v>
      </c>
      <c r="H367" s="68">
        <f>H366+50</f>
        <v>155</v>
      </c>
      <c r="I367" s="300"/>
      <c r="J367" s="348"/>
    </row>
    <row r="368" spans="1:10" ht="15.75" thickBot="1" x14ac:dyDescent="0.3">
      <c r="A368" s="394"/>
      <c r="B368" s="395"/>
      <c r="C368" s="395"/>
      <c r="D368" s="466"/>
      <c r="E368" s="370"/>
      <c r="F368" s="370"/>
      <c r="G368" s="109" t="s">
        <v>41</v>
      </c>
      <c r="H368" s="69">
        <f t="shared" si="44"/>
        <v>99.75</v>
      </c>
      <c r="I368" s="301"/>
      <c r="J368" s="449"/>
    </row>
    <row r="369" spans="1:10" x14ac:dyDescent="0.25">
      <c r="A369" s="445" t="s">
        <v>101</v>
      </c>
      <c r="B369" s="388" t="s">
        <v>37</v>
      </c>
      <c r="C369" s="388" t="s">
        <v>157</v>
      </c>
      <c r="D369" s="400" t="s">
        <v>304</v>
      </c>
      <c r="E369" s="294">
        <v>43040</v>
      </c>
      <c r="F369" s="294">
        <v>43090</v>
      </c>
      <c r="G369" s="160" t="s">
        <v>154</v>
      </c>
      <c r="H369" s="157" t="e">
        <f>NA()</f>
        <v>#N/A</v>
      </c>
      <c r="I369" s="309"/>
      <c r="J369" s="450" t="s">
        <v>362</v>
      </c>
    </row>
    <row r="370" spans="1:10" x14ac:dyDescent="0.25">
      <c r="A370" s="334"/>
      <c r="B370" s="337"/>
      <c r="C370" s="337"/>
      <c r="D370" s="305"/>
      <c r="E370" s="285"/>
      <c r="F370" s="285"/>
      <c r="G370" s="7" t="s">
        <v>153</v>
      </c>
      <c r="H370" s="68" t="e">
        <f>NA()</f>
        <v>#N/A</v>
      </c>
      <c r="I370" s="300"/>
      <c r="J370" s="348"/>
    </row>
    <row r="371" spans="1:10" x14ac:dyDescent="0.25">
      <c r="A371" s="334"/>
      <c r="B371" s="337"/>
      <c r="C371" s="337"/>
      <c r="D371" s="305"/>
      <c r="E371" s="285"/>
      <c r="F371" s="285"/>
      <c r="G371" s="139" t="s">
        <v>40</v>
      </c>
      <c r="H371" s="68">
        <v>48</v>
      </c>
      <c r="I371" s="300"/>
      <c r="J371" s="348"/>
    </row>
    <row r="372" spans="1:10" x14ac:dyDescent="0.25">
      <c r="A372" s="334"/>
      <c r="B372" s="337"/>
      <c r="C372" s="337"/>
      <c r="D372" s="305"/>
      <c r="E372" s="285"/>
      <c r="F372" s="285"/>
      <c r="G372" s="139" t="s">
        <v>39</v>
      </c>
      <c r="H372" s="68">
        <f>H371+25</f>
        <v>73</v>
      </c>
      <c r="I372" s="300"/>
      <c r="J372" s="348"/>
    </row>
    <row r="373" spans="1:10" ht="15.75" thickBot="1" x14ac:dyDescent="0.3">
      <c r="A373" s="334"/>
      <c r="B373" s="337"/>
      <c r="C373" s="337"/>
      <c r="D373" s="305"/>
      <c r="E373" s="286"/>
      <c r="F373" s="286"/>
      <c r="G373" s="161" t="s">
        <v>41</v>
      </c>
      <c r="H373" s="158">
        <f>H371*0.95</f>
        <v>45.599999999999994</v>
      </c>
      <c r="I373" s="300"/>
      <c r="J373" s="348"/>
    </row>
    <row r="374" spans="1:10" x14ac:dyDescent="0.25">
      <c r="A374" s="334"/>
      <c r="B374" s="337"/>
      <c r="C374" s="337"/>
      <c r="D374" s="305"/>
      <c r="E374" s="294">
        <f>F369+1</f>
        <v>43091</v>
      </c>
      <c r="F374" s="294">
        <v>43102</v>
      </c>
      <c r="G374" s="160" t="s">
        <v>154</v>
      </c>
      <c r="H374" s="157" t="e">
        <f>NA()</f>
        <v>#N/A</v>
      </c>
      <c r="I374" s="300"/>
      <c r="J374" s="348"/>
    </row>
    <row r="375" spans="1:10" x14ac:dyDescent="0.25">
      <c r="A375" s="334"/>
      <c r="B375" s="337"/>
      <c r="C375" s="337"/>
      <c r="D375" s="305"/>
      <c r="E375" s="285"/>
      <c r="F375" s="285"/>
      <c r="G375" s="7" t="s">
        <v>153</v>
      </c>
      <c r="H375" s="68" t="e">
        <f>NA()</f>
        <v>#N/A</v>
      </c>
      <c r="I375" s="300"/>
      <c r="J375" s="348"/>
    </row>
    <row r="376" spans="1:10" x14ac:dyDescent="0.25">
      <c r="A376" s="334"/>
      <c r="B376" s="337"/>
      <c r="C376" s="337"/>
      <c r="D376" s="305"/>
      <c r="E376" s="285"/>
      <c r="F376" s="285"/>
      <c r="G376" s="139" t="s">
        <v>40</v>
      </c>
      <c r="H376" s="68">
        <v>90</v>
      </c>
      <c r="I376" s="300"/>
      <c r="J376" s="348"/>
    </row>
    <row r="377" spans="1:10" x14ac:dyDescent="0.25">
      <c r="A377" s="334"/>
      <c r="B377" s="337"/>
      <c r="C377" s="337"/>
      <c r="D377" s="305"/>
      <c r="E377" s="285"/>
      <c r="F377" s="285"/>
      <c r="G377" s="139" t="s">
        <v>39</v>
      </c>
      <c r="H377" s="68">
        <f t="shared" ref="H377" si="45">H376+25</f>
        <v>115</v>
      </c>
      <c r="I377" s="300"/>
      <c r="J377" s="348"/>
    </row>
    <row r="378" spans="1:10" ht="15.75" thickBot="1" x14ac:dyDescent="0.3">
      <c r="A378" s="334"/>
      <c r="B378" s="337"/>
      <c r="C378" s="337"/>
      <c r="D378" s="305"/>
      <c r="E378" s="286"/>
      <c r="F378" s="286"/>
      <c r="G378" s="161" t="s">
        <v>41</v>
      </c>
      <c r="H378" s="158">
        <f t="shared" ref="H378" si="46">H376*0.95</f>
        <v>85.5</v>
      </c>
      <c r="I378" s="300"/>
      <c r="J378" s="348"/>
    </row>
    <row r="379" spans="1:10" x14ac:dyDescent="0.25">
      <c r="A379" s="334"/>
      <c r="B379" s="337"/>
      <c r="C379" s="337"/>
      <c r="D379" s="305"/>
      <c r="E379" s="294">
        <f>F374+1</f>
        <v>43103</v>
      </c>
      <c r="F379" s="294">
        <v>43131</v>
      </c>
      <c r="G379" s="160" t="s">
        <v>154</v>
      </c>
      <c r="H379" s="157" t="e">
        <f>NA()</f>
        <v>#N/A</v>
      </c>
      <c r="I379" s="300"/>
      <c r="J379" s="348"/>
    </row>
    <row r="380" spans="1:10" x14ac:dyDescent="0.25">
      <c r="A380" s="334"/>
      <c r="B380" s="337"/>
      <c r="C380" s="337"/>
      <c r="D380" s="305"/>
      <c r="E380" s="285"/>
      <c r="F380" s="285"/>
      <c r="G380" s="7" t="s">
        <v>153</v>
      </c>
      <c r="H380" s="68" t="e">
        <f>NA()</f>
        <v>#N/A</v>
      </c>
      <c r="I380" s="300"/>
      <c r="J380" s="348"/>
    </row>
    <row r="381" spans="1:10" x14ac:dyDescent="0.25">
      <c r="A381" s="334"/>
      <c r="B381" s="337"/>
      <c r="C381" s="337"/>
      <c r="D381" s="305"/>
      <c r="E381" s="285"/>
      <c r="F381" s="285"/>
      <c r="G381" s="139" t="s">
        <v>40</v>
      </c>
      <c r="H381" s="68">
        <v>53</v>
      </c>
      <c r="I381" s="300"/>
      <c r="J381" s="348"/>
    </row>
    <row r="382" spans="1:10" x14ac:dyDescent="0.25">
      <c r="A382" s="334"/>
      <c r="B382" s="337"/>
      <c r="C382" s="337"/>
      <c r="D382" s="305"/>
      <c r="E382" s="285"/>
      <c r="F382" s="285"/>
      <c r="G382" s="139" t="s">
        <v>39</v>
      </c>
      <c r="H382" s="68">
        <f t="shared" ref="H382" si="47">H381+25</f>
        <v>78</v>
      </c>
      <c r="I382" s="300"/>
      <c r="J382" s="348"/>
    </row>
    <row r="383" spans="1:10" ht="15.75" thickBot="1" x14ac:dyDescent="0.3">
      <c r="A383" s="334"/>
      <c r="B383" s="337"/>
      <c r="C383" s="337"/>
      <c r="D383" s="305"/>
      <c r="E383" s="286"/>
      <c r="F383" s="286"/>
      <c r="G383" s="161" t="s">
        <v>41</v>
      </c>
      <c r="H383" s="158">
        <f t="shared" ref="H383" si="48">H381*0.95</f>
        <v>50.349999999999994</v>
      </c>
      <c r="I383" s="300"/>
      <c r="J383" s="348"/>
    </row>
    <row r="384" spans="1:10" x14ac:dyDescent="0.25">
      <c r="A384" s="334"/>
      <c r="B384" s="337"/>
      <c r="C384" s="337"/>
      <c r="D384" s="305"/>
      <c r="E384" s="294">
        <f>F379+1</f>
        <v>43132</v>
      </c>
      <c r="F384" s="294">
        <v>43190</v>
      </c>
      <c r="G384" s="160" t="s">
        <v>154</v>
      </c>
      <c r="H384" s="157" t="e">
        <f>NA()</f>
        <v>#N/A</v>
      </c>
      <c r="I384" s="300"/>
      <c r="J384" s="348"/>
    </row>
    <row r="385" spans="1:10" x14ac:dyDescent="0.25">
      <c r="A385" s="334"/>
      <c r="B385" s="337"/>
      <c r="C385" s="337"/>
      <c r="D385" s="305"/>
      <c r="E385" s="285"/>
      <c r="F385" s="285"/>
      <c r="G385" s="7" t="s">
        <v>153</v>
      </c>
      <c r="H385" s="68" t="e">
        <f>NA()</f>
        <v>#N/A</v>
      </c>
      <c r="I385" s="300"/>
      <c r="J385" s="348"/>
    </row>
    <row r="386" spans="1:10" x14ac:dyDescent="0.25">
      <c r="A386" s="334"/>
      <c r="B386" s="337"/>
      <c r="C386" s="337"/>
      <c r="D386" s="305"/>
      <c r="E386" s="285"/>
      <c r="F386" s="285"/>
      <c r="G386" s="139" t="s">
        <v>40</v>
      </c>
      <c r="H386" s="68">
        <v>65</v>
      </c>
      <c r="I386" s="300"/>
      <c r="J386" s="348"/>
    </row>
    <row r="387" spans="1:10" x14ac:dyDescent="0.25">
      <c r="A387" s="334"/>
      <c r="B387" s="337"/>
      <c r="C387" s="337"/>
      <c r="D387" s="305"/>
      <c r="E387" s="285"/>
      <c r="F387" s="285"/>
      <c r="G387" s="139" t="s">
        <v>39</v>
      </c>
      <c r="H387" s="68">
        <f t="shared" ref="H387" si="49">H386+25</f>
        <v>90</v>
      </c>
      <c r="I387" s="300"/>
      <c r="J387" s="348"/>
    </row>
    <row r="388" spans="1:10" ht="15.75" thickBot="1" x14ac:dyDescent="0.3">
      <c r="A388" s="334"/>
      <c r="B388" s="337"/>
      <c r="C388" s="337"/>
      <c r="D388" s="305"/>
      <c r="E388" s="286"/>
      <c r="F388" s="286"/>
      <c r="G388" s="161" t="s">
        <v>41</v>
      </c>
      <c r="H388" s="158">
        <f t="shared" ref="H388" si="50">H386*0.95</f>
        <v>61.75</v>
      </c>
      <c r="I388" s="300"/>
      <c r="J388" s="348"/>
    </row>
    <row r="389" spans="1:10" x14ac:dyDescent="0.25">
      <c r="A389" s="334"/>
      <c r="B389" s="337"/>
      <c r="C389" s="337"/>
      <c r="D389" s="305"/>
      <c r="E389" s="284">
        <f>F384+1</f>
        <v>43191</v>
      </c>
      <c r="F389" s="284">
        <v>43220</v>
      </c>
      <c r="G389" s="162" t="s">
        <v>154</v>
      </c>
      <c r="H389" s="157" t="e">
        <f>NA()</f>
        <v>#N/A</v>
      </c>
      <c r="I389" s="300"/>
      <c r="J389" s="348"/>
    </row>
    <row r="390" spans="1:10" x14ac:dyDescent="0.25">
      <c r="A390" s="334"/>
      <c r="B390" s="337"/>
      <c r="C390" s="337"/>
      <c r="D390" s="305"/>
      <c r="E390" s="285"/>
      <c r="F390" s="285"/>
      <c r="G390" s="7" t="s">
        <v>153</v>
      </c>
      <c r="H390" s="68" t="e">
        <f>NA()</f>
        <v>#N/A</v>
      </c>
      <c r="I390" s="300"/>
      <c r="J390" s="348"/>
    </row>
    <row r="391" spans="1:10" x14ac:dyDescent="0.25">
      <c r="A391" s="334"/>
      <c r="B391" s="337"/>
      <c r="C391" s="337"/>
      <c r="D391" s="305"/>
      <c r="E391" s="285"/>
      <c r="F391" s="285"/>
      <c r="G391" s="139" t="s">
        <v>40</v>
      </c>
      <c r="H391" s="68">
        <v>48</v>
      </c>
      <c r="I391" s="300"/>
      <c r="J391" s="348"/>
    </row>
    <row r="392" spans="1:10" x14ac:dyDescent="0.25">
      <c r="A392" s="334"/>
      <c r="B392" s="337"/>
      <c r="C392" s="337"/>
      <c r="D392" s="305"/>
      <c r="E392" s="285"/>
      <c r="F392" s="285"/>
      <c r="G392" s="139" t="s">
        <v>39</v>
      </c>
      <c r="H392" s="68">
        <f t="shared" ref="H392" si="51">H391+25</f>
        <v>73</v>
      </c>
      <c r="I392" s="300"/>
      <c r="J392" s="348"/>
    </row>
    <row r="393" spans="1:10" ht="15.75" thickBot="1" x14ac:dyDescent="0.3">
      <c r="A393" s="334"/>
      <c r="B393" s="337"/>
      <c r="C393" s="337"/>
      <c r="D393" s="305"/>
      <c r="E393" s="286"/>
      <c r="F393" s="286"/>
      <c r="G393" s="161" t="s">
        <v>41</v>
      </c>
      <c r="H393" s="158">
        <f t="shared" ref="H393" si="52">H391*0.95</f>
        <v>45.599999999999994</v>
      </c>
      <c r="I393" s="300"/>
      <c r="J393" s="348"/>
    </row>
    <row r="394" spans="1:10" x14ac:dyDescent="0.25">
      <c r="A394" s="334"/>
      <c r="B394" s="337"/>
      <c r="C394" s="337"/>
      <c r="D394" s="400" t="s">
        <v>43</v>
      </c>
      <c r="E394" s="294">
        <v>43040</v>
      </c>
      <c r="F394" s="294">
        <v>43090</v>
      </c>
      <c r="G394" s="160" t="s">
        <v>154</v>
      </c>
      <c r="H394" s="157" t="e">
        <f>NA()</f>
        <v>#N/A</v>
      </c>
      <c r="I394" s="309"/>
      <c r="J394" s="348"/>
    </row>
    <row r="395" spans="1:10" x14ac:dyDescent="0.25">
      <c r="A395" s="334"/>
      <c r="B395" s="337"/>
      <c r="C395" s="337"/>
      <c r="D395" s="305"/>
      <c r="E395" s="285"/>
      <c r="F395" s="285"/>
      <c r="G395" s="7" t="s">
        <v>153</v>
      </c>
      <c r="H395" s="68" t="e">
        <f>NA()</f>
        <v>#N/A</v>
      </c>
      <c r="I395" s="300"/>
      <c r="J395" s="348"/>
    </row>
    <row r="396" spans="1:10" x14ac:dyDescent="0.25">
      <c r="A396" s="334"/>
      <c r="B396" s="337"/>
      <c r="C396" s="337"/>
      <c r="D396" s="305"/>
      <c r="E396" s="285"/>
      <c r="F396" s="285"/>
      <c r="G396" s="139" t="s">
        <v>40</v>
      </c>
      <c r="H396" s="68">
        <v>58</v>
      </c>
      <c r="I396" s="300"/>
      <c r="J396" s="348"/>
    </row>
    <row r="397" spans="1:10" x14ac:dyDescent="0.25">
      <c r="A397" s="334"/>
      <c r="B397" s="337"/>
      <c r="C397" s="337"/>
      <c r="D397" s="305"/>
      <c r="E397" s="285"/>
      <c r="F397" s="285"/>
      <c r="G397" s="139" t="s">
        <v>39</v>
      </c>
      <c r="H397" s="68">
        <f>H396+40</f>
        <v>98</v>
      </c>
      <c r="I397" s="300"/>
      <c r="J397" s="348"/>
    </row>
    <row r="398" spans="1:10" ht="15.75" thickBot="1" x14ac:dyDescent="0.3">
      <c r="A398" s="334"/>
      <c r="B398" s="337"/>
      <c r="C398" s="337"/>
      <c r="D398" s="305"/>
      <c r="E398" s="286"/>
      <c r="F398" s="286"/>
      <c r="G398" s="161" t="s">
        <v>41</v>
      </c>
      <c r="H398" s="158">
        <f>H396*0.95</f>
        <v>55.099999999999994</v>
      </c>
      <c r="I398" s="300"/>
      <c r="J398" s="348"/>
    </row>
    <row r="399" spans="1:10" x14ac:dyDescent="0.25">
      <c r="A399" s="334"/>
      <c r="B399" s="337"/>
      <c r="C399" s="337"/>
      <c r="D399" s="305"/>
      <c r="E399" s="294">
        <f>F394+1</f>
        <v>43091</v>
      </c>
      <c r="F399" s="294">
        <v>43102</v>
      </c>
      <c r="G399" s="160" t="s">
        <v>154</v>
      </c>
      <c r="H399" s="157" t="e">
        <f>NA()</f>
        <v>#N/A</v>
      </c>
      <c r="I399" s="300"/>
      <c r="J399" s="348"/>
    </row>
    <row r="400" spans="1:10" x14ac:dyDescent="0.25">
      <c r="A400" s="334"/>
      <c r="B400" s="337"/>
      <c r="C400" s="337"/>
      <c r="D400" s="305"/>
      <c r="E400" s="285"/>
      <c r="F400" s="285"/>
      <c r="G400" s="7" t="s">
        <v>153</v>
      </c>
      <c r="H400" s="68" t="e">
        <f>NA()</f>
        <v>#N/A</v>
      </c>
      <c r="I400" s="300"/>
      <c r="J400" s="348"/>
    </row>
    <row r="401" spans="1:10" x14ac:dyDescent="0.25">
      <c r="A401" s="334"/>
      <c r="B401" s="337"/>
      <c r="C401" s="337"/>
      <c r="D401" s="305"/>
      <c r="E401" s="285"/>
      <c r="F401" s="285"/>
      <c r="G401" s="139" t="s">
        <v>40</v>
      </c>
      <c r="H401" s="68">
        <v>100</v>
      </c>
      <c r="I401" s="300"/>
      <c r="J401" s="348"/>
    </row>
    <row r="402" spans="1:10" x14ac:dyDescent="0.25">
      <c r="A402" s="334"/>
      <c r="B402" s="337"/>
      <c r="C402" s="337"/>
      <c r="D402" s="305"/>
      <c r="E402" s="285"/>
      <c r="F402" s="285"/>
      <c r="G402" s="139" t="s">
        <v>39</v>
      </c>
      <c r="H402" s="68">
        <f t="shared" ref="H402" si="53">H401+40</f>
        <v>140</v>
      </c>
      <c r="I402" s="300"/>
      <c r="J402" s="348"/>
    </row>
    <row r="403" spans="1:10" ht="15.75" thickBot="1" x14ac:dyDescent="0.3">
      <c r="A403" s="334"/>
      <c r="B403" s="337"/>
      <c r="C403" s="337"/>
      <c r="D403" s="305"/>
      <c r="E403" s="286"/>
      <c r="F403" s="286"/>
      <c r="G403" s="161" t="s">
        <v>41</v>
      </c>
      <c r="H403" s="158">
        <f t="shared" ref="H403" si="54">H401*0.95</f>
        <v>95</v>
      </c>
      <c r="I403" s="300"/>
      <c r="J403" s="348"/>
    </row>
    <row r="404" spans="1:10" x14ac:dyDescent="0.25">
      <c r="A404" s="334"/>
      <c r="B404" s="337"/>
      <c r="C404" s="337"/>
      <c r="D404" s="305"/>
      <c r="E404" s="294">
        <f>F399+1</f>
        <v>43103</v>
      </c>
      <c r="F404" s="294">
        <v>43131</v>
      </c>
      <c r="G404" s="160" t="s">
        <v>154</v>
      </c>
      <c r="H404" s="157" t="e">
        <f>NA()</f>
        <v>#N/A</v>
      </c>
      <c r="I404" s="300"/>
      <c r="J404" s="348"/>
    </row>
    <row r="405" spans="1:10" x14ac:dyDescent="0.25">
      <c r="A405" s="334"/>
      <c r="B405" s="337"/>
      <c r="C405" s="337"/>
      <c r="D405" s="305"/>
      <c r="E405" s="285"/>
      <c r="F405" s="285"/>
      <c r="G405" s="7" t="s">
        <v>153</v>
      </c>
      <c r="H405" s="68" t="e">
        <f>NA()</f>
        <v>#N/A</v>
      </c>
      <c r="I405" s="300"/>
      <c r="J405" s="348"/>
    </row>
    <row r="406" spans="1:10" x14ac:dyDescent="0.25">
      <c r="A406" s="334"/>
      <c r="B406" s="337"/>
      <c r="C406" s="337"/>
      <c r="D406" s="305"/>
      <c r="E406" s="285"/>
      <c r="F406" s="285"/>
      <c r="G406" s="139" t="s">
        <v>40</v>
      </c>
      <c r="H406" s="68">
        <v>63</v>
      </c>
      <c r="I406" s="300"/>
      <c r="J406" s="348"/>
    </row>
    <row r="407" spans="1:10" x14ac:dyDescent="0.25">
      <c r="A407" s="334"/>
      <c r="B407" s="337"/>
      <c r="C407" s="337"/>
      <c r="D407" s="305"/>
      <c r="E407" s="285"/>
      <c r="F407" s="285"/>
      <c r="G407" s="139" t="s">
        <v>39</v>
      </c>
      <c r="H407" s="68">
        <f t="shared" ref="H407" si="55">H406+40</f>
        <v>103</v>
      </c>
      <c r="I407" s="300"/>
      <c r="J407" s="348"/>
    </row>
    <row r="408" spans="1:10" ht="15.75" thickBot="1" x14ac:dyDescent="0.3">
      <c r="A408" s="334"/>
      <c r="B408" s="337"/>
      <c r="C408" s="337"/>
      <c r="D408" s="305"/>
      <c r="E408" s="286"/>
      <c r="F408" s="286"/>
      <c r="G408" s="161" t="s">
        <v>41</v>
      </c>
      <c r="H408" s="158">
        <f t="shared" ref="H408" si="56">H406*0.95</f>
        <v>59.849999999999994</v>
      </c>
      <c r="I408" s="300"/>
      <c r="J408" s="348"/>
    </row>
    <row r="409" spans="1:10" x14ac:dyDescent="0.25">
      <c r="A409" s="334"/>
      <c r="B409" s="337"/>
      <c r="C409" s="337"/>
      <c r="D409" s="305"/>
      <c r="E409" s="294">
        <f>F404+1</f>
        <v>43132</v>
      </c>
      <c r="F409" s="294">
        <v>43190</v>
      </c>
      <c r="G409" s="160" t="s">
        <v>154</v>
      </c>
      <c r="H409" s="157" t="e">
        <f>NA()</f>
        <v>#N/A</v>
      </c>
      <c r="I409" s="300"/>
      <c r="J409" s="348"/>
    </row>
    <row r="410" spans="1:10" x14ac:dyDescent="0.25">
      <c r="A410" s="334"/>
      <c r="B410" s="337"/>
      <c r="C410" s="337"/>
      <c r="D410" s="305"/>
      <c r="E410" s="285"/>
      <c r="F410" s="285"/>
      <c r="G410" s="7" t="s">
        <v>153</v>
      </c>
      <c r="H410" s="68" t="e">
        <f>NA()</f>
        <v>#N/A</v>
      </c>
      <c r="I410" s="300"/>
      <c r="J410" s="348"/>
    </row>
    <row r="411" spans="1:10" x14ac:dyDescent="0.25">
      <c r="A411" s="334"/>
      <c r="B411" s="337"/>
      <c r="C411" s="337"/>
      <c r="D411" s="305"/>
      <c r="E411" s="285"/>
      <c r="F411" s="285"/>
      <c r="G411" s="139" t="s">
        <v>40</v>
      </c>
      <c r="H411" s="68">
        <v>75</v>
      </c>
      <c r="I411" s="300"/>
      <c r="J411" s="348"/>
    </row>
    <row r="412" spans="1:10" x14ac:dyDescent="0.25">
      <c r="A412" s="334"/>
      <c r="B412" s="337"/>
      <c r="C412" s="337"/>
      <c r="D412" s="305"/>
      <c r="E412" s="285"/>
      <c r="F412" s="285"/>
      <c r="G412" s="139" t="s">
        <v>39</v>
      </c>
      <c r="H412" s="68">
        <f t="shared" ref="H412" si="57">H411+40</f>
        <v>115</v>
      </c>
      <c r="I412" s="300"/>
      <c r="J412" s="348"/>
    </row>
    <row r="413" spans="1:10" ht="15.75" thickBot="1" x14ac:dyDescent="0.3">
      <c r="A413" s="334"/>
      <c r="B413" s="337"/>
      <c r="C413" s="337"/>
      <c r="D413" s="305"/>
      <c r="E413" s="286"/>
      <c r="F413" s="286"/>
      <c r="G413" s="161" t="s">
        <v>41</v>
      </c>
      <c r="H413" s="158">
        <f t="shared" ref="H413" si="58">H411*0.95</f>
        <v>71.25</v>
      </c>
      <c r="I413" s="300"/>
      <c r="J413" s="348"/>
    </row>
    <row r="414" spans="1:10" x14ac:dyDescent="0.25">
      <c r="A414" s="334"/>
      <c r="B414" s="337"/>
      <c r="C414" s="337"/>
      <c r="D414" s="305"/>
      <c r="E414" s="284">
        <f>F409+1</f>
        <v>43191</v>
      </c>
      <c r="F414" s="284">
        <v>43220</v>
      </c>
      <c r="G414" s="162" t="s">
        <v>154</v>
      </c>
      <c r="H414" s="157" t="e">
        <f>NA()</f>
        <v>#N/A</v>
      </c>
      <c r="I414" s="300"/>
      <c r="J414" s="348"/>
    </row>
    <row r="415" spans="1:10" x14ac:dyDescent="0.25">
      <c r="A415" s="334"/>
      <c r="B415" s="337"/>
      <c r="C415" s="337"/>
      <c r="D415" s="305"/>
      <c r="E415" s="285"/>
      <c r="F415" s="285"/>
      <c r="G415" s="7" t="s">
        <v>153</v>
      </c>
      <c r="H415" s="68" t="e">
        <f>NA()</f>
        <v>#N/A</v>
      </c>
      <c r="I415" s="300"/>
      <c r="J415" s="348"/>
    </row>
    <row r="416" spans="1:10" x14ac:dyDescent="0.25">
      <c r="A416" s="334"/>
      <c r="B416" s="337"/>
      <c r="C416" s="337"/>
      <c r="D416" s="305"/>
      <c r="E416" s="285"/>
      <c r="F416" s="285"/>
      <c r="G416" s="139" t="s">
        <v>40</v>
      </c>
      <c r="H416" s="68">
        <v>58</v>
      </c>
      <c r="I416" s="300"/>
      <c r="J416" s="348"/>
    </row>
    <row r="417" spans="1:10" x14ac:dyDescent="0.25">
      <c r="A417" s="334"/>
      <c r="B417" s="337"/>
      <c r="C417" s="337"/>
      <c r="D417" s="305"/>
      <c r="E417" s="285"/>
      <c r="F417" s="285"/>
      <c r="G417" s="139" t="s">
        <v>39</v>
      </c>
      <c r="H417" s="68">
        <f t="shared" ref="H417" si="59">H416+40</f>
        <v>98</v>
      </c>
      <c r="I417" s="300"/>
      <c r="J417" s="348"/>
    </row>
    <row r="418" spans="1:10" ht="15.75" thickBot="1" x14ac:dyDescent="0.3">
      <c r="A418" s="335"/>
      <c r="B418" s="386"/>
      <c r="C418" s="386"/>
      <c r="D418" s="401"/>
      <c r="E418" s="286"/>
      <c r="F418" s="286"/>
      <c r="G418" s="161" t="s">
        <v>41</v>
      </c>
      <c r="H418" s="158">
        <f t="shared" ref="H418" si="60">H416*0.95</f>
        <v>55.099999999999994</v>
      </c>
      <c r="I418" s="310"/>
      <c r="J418" s="349"/>
    </row>
    <row r="419" spans="1:10" x14ac:dyDescent="0.25">
      <c r="A419" s="445" t="s">
        <v>310</v>
      </c>
      <c r="B419" s="388" t="s">
        <v>37</v>
      </c>
      <c r="C419" s="388" t="s">
        <v>157</v>
      </c>
      <c r="D419" s="400" t="s">
        <v>43</v>
      </c>
      <c r="E419" s="294">
        <v>43040</v>
      </c>
      <c r="F419" s="294">
        <v>43090</v>
      </c>
      <c r="G419" s="160" t="s">
        <v>154</v>
      </c>
      <c r="H419" s="157">
        <f>H421/2</f>
        <v>27.5</v>
      </c>
      <c r="I419" s="309"/>
      <c r="J419" s="450"/>
    </row>
    <row r="420" spans="1:10" x14ac:dyDescent="0.25">
      <c r="A420" s="334"/>
      <c r="B420" s="337"/>
      <c r="C420" s="337"/>
      <c r="D420" s="305"/>
      <c r="E420" s="285"/>
      <c r="F420" s="285"/>
      <c r="G420" s="7" t="s">
        <v>153</v>
      </c>
      <c r="H420" s="68" t="e">
        <f>NA()</f>
        <v>#N/A</v>
      </c>
      <c r="I420" s="300"/>
      <c r="J420" s="348"/>
    </row>
    <row r="421" spans="1:10" x14ac:dyDescent="0.25">
      <c r="A421" s="334"/>
      <c r="B421" s="337"/>
      <c r="C421" s="337"/>
      <c r="D421" s="305"/>
      <c r="E421" s="285"/>
      <c r="F421" s="285"/>
      <c r="G421" s="139" t="s">
        <v>40</v>
      </c>
      <c r="H421" s="68">
        <v>55</v>
      </c>
      <c r="I421" s="300"/>
      <c r="J421" s="348"/>
    </row>
    <row r="422" spans="1:10" x14ac:dyDescent="0.25">
      <c r="A422" s="334"/>
      <c r="B422" s="337"/>
      <c r="C422" s="337"/>
      <c r="D422" s="305"/>
      <c r="E422" s="285"/>
      <c r="F422" s="285"/>
      <c r="G422" s="139" t="s">
        <v>39</v>
      </c>
      <c r="H422" s="68">
        <f>H421+25</f>
        <v>80</v>
      </c>
      <c r="I422" s="300"/>
      <c r="J422" s="348"/>
    </row>
    <row r="423" spans="1:10" ht="15.75" thickBot="1" x14ac:dyDescent="0.3">
      <c r="A423" s="334"/>
      <c r="B423" s="337"/>
      <c r="C423" s="337"/>
      <c r="D423" s="305"/>
      <c r="E423" s="286"/>
      <c r="F423" s="286"/>
      <c r="G423" s="161" t="s">
        <v>41</v>
      </c>
      <c r="H423" s="158">
        <f>H421*0.95</f>
        <v>52.25</v>
      </c>
      <c r="I423" s="300"/>
      <c r="J423" s="348"/>
    </row>
    <row r="424" spans="1:10" x14ac:dyDescent="0.25">
      <c r="A424" s="334"/>
      <c r="B424" s="337"/>
      <c r="C424" s="337"/>
      <c r="D424" s="305"/>
      <c r="E424" s="294">
        <f>F419+1</f>
        <v>43091</v>
      </c>
      <c r="F424" s="294">
        <v>43102</v>
      </c>
      <c r="G424" s="160" t="s">
        <v>154</v>
      </c>
      <c r="H424" s="157">
        <f t="shared" ref="H424" si="61">H426/2</f>
        <v>47.5</v>
      </c>
      <c r="I424" s="300"/>
      <c r="J424" s="348"/>
    </row>
    <row r="425" spans="1:10" x14ac:dyDescent="0.25">
      <c r="A425" s="334"/>
      <c r="B425" s="337"/>
      <c r="C425" s="337"/>
      <c r="D425" s="305"/>
      <c r="E425" s="285"/>
      <c r="F425" s="285"/>
      <c r="G425" s="7" t="s">
        <v>153</v>
      </c>
      <c r="H425" s="68" t="e">
        <f>NA()</f>
        <v>#N/A</v>
      </c>
      <c r="I425" s="300"/>
      <c r="J425" s="348"/>
    </row>
    <row r="426" spans="1:10" x14ac:dyDescent="0.25">
      <c r="A426" s="334"/>
      <c r="B426" s="337"/>
      <c r="C426" s="337"/>
      <c r="D426" s="305"/>
      <c r="E426" s="285"/>
      <c r="F426" s="285"/>
      <c r="G426" s="139" t="s">
        <v>40</v>
      </c>
      <c r="H426" s="68">
        <v>95</v>
      </c>
      <c r="I426" s="300"/>
      <c r="J426" s="348"/>
    </row>
    <row r="427" spans="1:10" x14ac:dyDescent="0.25">
      <c r="A427" s="334"/>
      <c r="B427" s="337"/>
      <c r="C427" s="337"/>
      <c r="D427" s="305"/>
      <c r="E427" s="285"/>
      <c r="F427" s="285"/>
      <c r="G427" s="139" t="s">
        <v>39</v>
      </c>
      <c r="H427" s="68">
        <f t="shared" ref="H427" si="62">H426+25</f>
        <v>120</v>
      </c>
      <c r="I427" s="300"/>
      <c r="J427" s="348"/>
    </row>
    <row r="428" spans="1:10" ht="15.75" thickBot="1" x14ac:dyDescent="0.3">
      <c r="A428" s="334"/>
      <c r="B428" s="337"/>
      <c r="C428" s="337"/>
      <c r="D428" s="305"/>
      <c r="E428" s="286"/>
      <c r="F428" s="286"/>
      <c r="G428" s="161" t="s">
        <v>41</v>
      </c>
      <c r="H428" s="158">
        <f t="shared" ref="H428" si="63">H426*0.95</f>
        <v>90.25</v>
      </c>
      <c r="I428" s="300"/>
      <c r="J428" s="348"/>
    </row>
    <row r="429" spans="1:10" x14ac:dyDescent="0.25">
      <c r="A429" s="334"/>
      <c r="B429" s="337"/>
      <c r="C429" s="337"/>
      <c r="D429" s="305"/>
      <c r="E429" s="294">
        <f>F424+1</f>
        <v>43103</v>
      </c>
      <c r="F429" s="294">
        <v>43190</v>
      </c>
      <c r="G429" s="160" t="s">
        <v>154</v>
      </c>
      <c r="H429" s="157">
        <f t="shared" ref="H429" si="64">H431/2</f>
        <v>30</v>
      </c>
      <c r="I429" s="300"/>
      <c r="J429" s="348"/>
    </row>
    <row r="430" spans="1:10" x14ac:dyDescent="0.25">
      <c r="A430" s="334"/>
      <c r="B430" s="337"/>
      <c r="C430" s="337"/>
      <c r="D430" s="305"/>
      <c r="E430" s="285"/>
      <c r="F430" s="285"/>
      <c r="G430" s="7" t="s">
        <v>153</v>
      </c>
      <c r="H430" s="68" t="e">
        <f>NA()</f>
        <v>#N/A</v>
      </c>
      <c r="I430" s="300"/>
      <c r="J430" s="348"/>
    </row>
    <row r="431" spans="1:10" x14ac:dyDescent="0.25">
      <c r="A431" s="334"/>
      <c r="B431" s="337"/>
      <c r="C431" s="337"/>
      <c r="D431" s="305"/>
      <c r="E431" s="285"/>
      <c r="F431" s="285"/>
      <c r="G431" s="225" t="s">
        <v>40</v>
      </c>
      <c r="H431" s="68">
        <v>60</v>
      </c>
      <c r="I431" s="300"/>
      <c r="J431" s="348"/>
    </row>
    <row r="432" spans="1:10" x14ac:dyDescent="0.25">
      <c r="A432" s="334"/>
      <c r="B432" s="337"/>
      <c r="C432" s="337"/>
      <c r="D432" s="305"/>
      <c r="E432" s="285"/>
      <c r="F432" s="285"/>
      <c r="G432" s="225" t="s">
        <v>39</v>
      </c>
      <c r="H432" s="68">
        <f t="shared" ref="H432" si="65">H431+25</f>
        <v>85</v>
      </c>
      <c r="I432" s="300"/>
      <c r="J432" s="348"/>
    </row>
    <row r="433" spans="1:10" ht="15.75" thickBot="1" x14ac:dyDescent="0.3">
      <c r="A433" s="334"/>
      <c r="B433" s="337"/>
      <c r="C433" s="337"/>
      <c r="D433" s="305"/>
      <c r="E433" s="286"/>
      <c r="F433" s="286"/>
      <c r="G433" s="161" t="s">
        <v>41</v>
      </c>
      <c r="H433" s="158">
        <f t="shared" ref="H433" si="66">H431*0.95</f>
        <v>57</v>
      </c>
      <c r="I433" s="300"/>
      <c r="J433" s="348"/>
    </row>
    <row r="434" spans="1:10" x14ac:dyDescent="0.25">
      <c r="A434" s="334"/>
      <c r="B434" s="337"/>
      <c r="C434" s="337"/>
      <c r="D434" s="305"/>
      <c r="E434" s="284">
        <f>F429+1</f>
        <v>43191</v>
      </c>
      <c r="F434" s="284">
        <v>43220</v>
      </c>
      <c r="G434" s="162" t="s">
        <v>154</v>
      </c>
      <c r="H434" s="157">
        <f t="shared" ref="H434" si="67">H436/2</f>
        <v>27.5</v>
      </c>
      <c r="I434" s="300"/>
      <c r="J434" s="348"/>
    </row>
    <row r="435" spans="1:10" x14ac:dyDescent="0.25">
      <c r="A435" s="334"/>
      <c r="B435" s="337"/>
      <c r="C435" s="337"/>
      <c r="D435" s="305"/>
      <c r="E435" s="285"/>
      <c r="F435" s="285"/>
      <c r="G435" s="7" t="s">
        <v>153</v>
      </c>
      <c r="H435" s="68" t="e">
        <f>NA()</f>
        <v>#N/A</v>
      </c>
      <c r="I435" s="300"/>
      <c r="J435" s="348"/>
    </row>
    <row r="436" spans="1:10" x14ac:dyDescent="0.25">
      <c r="A436" s="334"/>
      <c r="B436" s="337"/>
      <c r="C436" s="337"/>
      <c r="D436" s="305"/>
      <c r="E436" s="285"/>
      <c r="F436" s="285"/>
      <c r="G436" s="139" t="s">
        <v>40</v>
      </c>
      <c r="H436" s="68">
        <v>55</v>
      </c>
      <c r="I436" s="300"/>
      <c r="J436" s="348"/>
    </row>
    <row r="437" spans="1:10" x14ac:dyDescent="0.25">
      <c r="A437" s="334"/>
      <c r="B437" s="337"/>
      <c r="C437" s="337"/>
      <c r="D437" s="305"/>
      <c r="E437" s="285"/>
      <c r="F437" s="285"/>
      <c r="G437" s="139" t="s">
        <v>39</v>
      </c>
      <c r="H437" s="68">
        <f t="shared" ref="H437" si="68">H436+25</f>
        <v>80</v>
      </c>
      <c r="I437" s="300"/>
      <c r="J437" s="348"/>
    </row>
    <row r="438" spans="1:10" ht="15.75" thickBot="1" x14ac:dyDescent="0.3">
      <c r="A438" s="334"/>
      <c r="B438" s="337"/>
      <c r="C438" s="337"/>
      <c r="D438" s="305"/>
      <c r="E438" s="286"/>
      <c r="F438" s="286"/>
      <c r="G438" s="161" t="s">
        <v>41</v>
      </c>
      <c r="H438" s="158">
        <f t="shared" ref="H438" si="69">H436*0.95</f>
        <v>52.25</v>
      </c>
      <c r="I438" s="300"/>
      <c r="J438" s="348"/>
    </row>
    <row r="439" spans="1:10" x14ac:dyDescent="0.25">
      <c r="A439" s="334"/>
      <c r="B439" s="337"/>
      <c r="C439" s="337"/>
      <c r="D439" s="400" t="s">
        <v>311</v>
      </c>
      <c r="E439" s="294">
        <v>43040</v>
      </c>
      <c r="F439" s="294">
        <v>43090</v>
      </c>
      <c r="G439" s="160" t="s">
        <v>154</v>
      </c>
      <c r="H439" s="157">
        <f>H441/2</f>
        <v>32.5</v>
      </c>
      <c r="I439" s="309"/>
      <c r="J439" s="348"/>
    </row>
    <row r="440" spans="1:10" x14ac:dyDescent="0.25">
      <c r="A440" s="334"/>
      <c r="B440" s="337"/>
      <c r="C440" s="337"/>
      <c r="D440" s="305"/>
      <c r="E440" s="285"/>
      <c r="F440" s="285"/>
      <c r="G440" s="7" t="s">
        <v>153</v>
      </c>
      <c r="H440" s="68" t="e">
        <f>NA()</f>
        <v>#N/A</v>
      </c>
      <c r="I440" s="300"/>
      <c r="J440" s="348"/>
    </row>
    <row r="441" spans="1:10" x14ac:dyDescent="0.25">
      <c r="A441" s="334"/>
      <c r="B441" s="337"/>
      <c r="C441" s="337"/>
      <c r="D441" s="305"/>
      <c r="E441" s="285"/>
      <c r="F441" s="285"/>
      <c r="G441" s="139" t="s">
        <v>40</v>
      </c>
      <c r="H441" s="68">
        <v>65</v>
      </c>
      <c r="I441" s="300"/>
      <c r="J441" s="348"/>
    </row>
    <row r="442" spans="1:10" x14ac:dyDescent="0.25">
      <c r="A442" s="334"/>
      <c r="B442" s="337"/>
      <c r="C442" s="337"/>
      <c r="D442" s="305"/>
      <c r="E442" s="285"/>
      <c r="F442" s="285"/>
      <c r="G442" s="139" t="s">
        <v>39</v>
      </c>
      <c r="H442" s="68">
        <f>H441+25</f>
        <v>90</v>
      </c>
      <c r="I442" s="300"/>
      <c r="J442" s="348"/>
    </row>
    <row r="443" spans="1:10" ht="15.75" thickBot="1" x14ac:dyDescent="0.3">
      <c r="A443" s="334"/>
      <c r="B443" s="337"/>
      <c r="C443" s="337"/>
      <c r="D443" s="305"/>
      <c r="E443" s="286"/>
      <c r="F443" s="286"/>
      <c r="G443" s="161" t="s">
        <v>41</v>
      </c>
      <c r="H443" s="158">
        <f>H441*0.95</f>
        <v>61.75</v>
      </c>
      <c r="I443" s="300"/>
      <c r="J443" s="348"/>
    </row>
    <row r="444" spans="1:10" x14ac:dyDescent="0.25">
      <c r="A444" s="334"/>
      <c r="B444" s="337"/>
      <c r="C444" s="337"/>
      <c r="D444" s="305"/>
      <c r="E444" s="294">
        <f>F439+1</f>
        <v>43091</v>
      </c>
      <c r="F444" s="294">
        <v>43102</v>
      </c>
      <c r="G444" s="160" t="s">
        <v>154</v>
      </c>
      <c r="H444" s="157">
        <f t="shared" ref="H444" si="70">H446/2</f>
        <v>52.5</v>
      </c>
      <c r="I444" s="300"/>
      <c r="J444" s="348"/>
    </row>
    <row r="445" spans="1:10" x14ac:dyDescent="0.25">
      <c r="A445" s="334"/>
      <c r="B445" s="337"/>
      <c r="C445" s="337"/>
      <c r="D445" s="305"/>
      <c r="E445" s="285"/>
      <c r="F445" s="285"/>
      <c r="G445" s="7" t="s">
        <v>153</v>
      </c>
      <c r="H445" s="68" t="e">
        <f>NA()</f>
        <v>#N/A</v>
      </c>
      <c r="I445" s="300"/>
      <c r="J445" s="348"/>
    </row>
    <row r="446" spans="1:10" x14ac:dyDescent="0.25">
      <c r="A446" s="334"/>
      <c r="B446" s="337"/>
      <c r="C446" s="337"/>
      <c r="D446" s="305"/>
      <c r="E446" s="285"/>
      <c r="F446" s="285"/>
      <c r="G446" s="225" t="s">
        <v>40</v>
      </c>
      <c r="H446" s="68">
        <v>105</v>
      </c>
      <c r="I446" s="300"/>
      <c r="J446" s="348"/>
    </row>
    <row r="447" spans="1:10" x14ac:dyDescent="0.25">
      <c r="A447" s="334"/>
      <c r="B447" s="337"/>
      <c r="C447" s="337"/>
      <c r="D447" s="305"/>
      <c r="E447" s="285"/>
      <c r="F447" s="285"/>
      <c r="G447" s="225" t="s">
        <v>39</v>
      </c>
      <c r="H447" s="68">
        <f t="shared" ref="H447" si="71">H446+25</f>
        <v>130</v>
      </c>
      <c r="I447" s="300"/>
      <c r="J447" s="348"/>
    </row>
    <row r="448" spans="1:10" ht="15.75" thickBot="1" x14ac:dyDescent="0.3">
      <c r="A448" s="334"/>
      <c r="B448" s="337"/>
      <c r="C448" s="337"/>
      <c r="D448" s="305"/>
      <c r="E448" s="286"/>
      <c r="F448" s="286"/>
      <c r="G448" s="161" t="s">
        <v>41</v>
      </c>
      <c r="H448" s="158">
        <f t="shared" ref="H448" si="72">H446*0.95</f>
        <v>99.75</v>
      </c>
      <c r="I448" s="300"/>
      <c r="J448" s="348"/>
    </row>
    <row r="449" spans="1:10" x14ac:dyDescent="0.25">
      <c r="A449" s="334"/>
      <c r="B449" s="337"/>
      <c r="C449" s="337"/>
      <c r="D449" s="305"/>
      <c r="E449" s="294">
        <f>F444+1</f>
        <v>43103</v>
      </c>
      <c r="F449" s="294">
        <v>43190</v>
      </c>
      <c r="G449" s="160" t="s">
        <v>154</v>
      </c>
      <c r="H449" s="157">
        <f t="shared" ref="H449" si="73">H451/2</f>
        <v>35</v>
      </c>
      <c r="I449" s="300"/>
      <c r="J449" s="348"/>
    </row>
    <row r="450" spans="1:10" x14ac:dyDescent="0.25">
      <c r="A450" s="334"/>
      <c r="B450" s="337"/>
      <c r="C450" s="337"/>
      <c r="D450" s="305"/>
      <c r="E450" s="285"/>
      <c r="F450" s="285"/>
      <c r="G450" s="7" t="s">
        <v>153</v>
      </c>
      <c r="H450" s="68" t="e">
        <f>NA()</f>
        <v>#N/A</v>
      </c>
      <c r="I450" s="300"/>
      <c r="J450" s="348"/>
    </row>
    <row r="451" spans="1:10" x14ac:dyDescent="0.25">
      <c r="A451" s="334"/>
      <c r="B451" s="337"/>
      <c r="C451" s="337"/>
      <c r="D451" s="305"/>
      <c r="E451" s="285"/>
      <c r="F451" s="285"/>
      <c r="G451" s="225" t="s">
        <v>40</v>
      </c>
      <c r="H451" s="68">
        <v>70</v>
      </c>
      <c r="I451" s="300"/>
      <c r="J451" s="348"/>
    </row>
    <row r="452" spans="1:10" x14ac:dyDescent="0.25">
      <c r="A452" s="334"/>
      <c r="B452" s="337"/>
      <c r="C452" s="337"/>
      <c r="D452" s="305"/>
      <c r="E452" s="285"/>
      <c r="F452" s="285"/>
      <c r="G452" s="225" t="s">
        <v>39</v>
      </c>
      <c r="H452" s="68">
        <f t="shared" ref="H452" si="74">H451+25</f>
        <v>95</v>
      </c>
      <c r="I452" s="300"/>
      <c r="J452" s="348"/>
    </row>
    <row r="453" spans="1:10" ht="15.75" thickBot="1" x14ac:dyDescent="0.3">
      <c r="A453" s="334"/>
      <c r="B453" s="337"/>
      <c r="C453" s="337"/>
      <c r="D453" s="305"/>
      <c r="E453" s="286"/>
      <c r="F453" s="286"/>
      <c r="G453" s="161" t="s">
        <v>41</v>
      </c>
      <c r="H453" s="158">
        <f t="shared" ref="H453" si="75">H451*0.95</f>
        <v>66.5</v>
      </c>
      <c r="I453" s="300"/>
      <c r="J453" s="348"/>
    </row>
    <row r="454" spans="1:10" x14ac:dyDescent="0.25">
      <c r="A454" s="334"/>
      <c r="B454" s="337"/>
      <c r="C454" s="337"/>
      <c r="D454" s="305"/>
      <c r="E454" s="284">
        <f>F449+1</f>
        <v>43191</v>
      </c>
      <c r="F454" s="284">
        <v>43220</v>
      </c>
      <c r="G454" s="162" t="s">
        <v>154</v>
      </c>
      <c r="H454" s="157">
        <f t="shared" ref="H454" si="76">H456/2</f>
        <v>32.5</v>
      </c>
      <c r="I454" s="300"/>
      <c r="J454" s="348"/>
    </row>
    <row r="455" spans="1:10" x14ac:dyDescent="0.25">
      <c r="A455" s="334"/>
      <c r="B455" s="337"/>
      <c r="C455" s="337"/>
      <c r="D455" s="305"/>
      <c r="E455" s="285"/>
      <c r="F455" s="285"/>
      <c r="G455" s="7" t="s">
        <v>153</v>
      </c>
      <c r="H455" s="68" t="e">
        <f>NA()</f>
        <v>#N/A</v>
      </c>
      <c r="I455" s="300"/>
      <c r="J455" s="348"/>
    </row>
    <row r="456" spans="1:10" x14ac:dyDescent="0.25">
      <c r="A456" s="334"/>
      <c r="B456" s="337"/>
      <c r="C456" s="337"/>
      <c r="D456" s="305"/>
      <c r="E456" s="285"/>
      <c r="F456" s="285"/>
      <c r="G456" s="139" t="s">
        <v>40</v>
      </c>
      <c r="H456" s="68">
        <v>65</v>
      </c>
      <c r="I456" s="300"/>
      <c r="J456" s="348"/>
    </row>
    <row r="457" spans="1:10" x14ac:dyDescent="0.25">
      <c r="A457" s="334"/>
      <c r="B457" s="337"/>
      <c r="C457" s="337"/>
      <c r="D457" s="305"/>
      <c r="E457" s="285"/>
      <c r="F457" s="285"/>
      <c r="G457" s="139" t="s">
        <v>39</v>
      </c>
      <c r="H457" s="68">
        <f>H456+25</f>
        <v>90</v>
      </c>
      <c r="I457" s="300"/>
      <c r="J457" s="348"/>
    </row>
    <row r="458" spans="1:10" ht="15.75" thickBot="1" x14ac:dyDescent="0.3">
      <c r="A458" s="335"/>
      <c r="B458" s="386"/>
      <c r="C458" s="386"/>
      <c r="D458" s="401"/>
      <c r="E458" s="286"/>
      <c r="F458" s="286"/>
      <c r="G458" s="161" t="s">
        <v>41</v>
      </c>
      <c r="H458" s="158">
        <f t="shared" ref="H458" si="77">H456*0.95</f>
        <v>61.75</v>
      </c>
      <c r="I458" s="310"/>
      <c r="J458" s="349"/>
    </row>
    <row r="459" spans="1:10" ht="15.75" thickBot="1" x14ac:dyDescent="0.3">
      <c r="A459" s="178" t="s">
        <v>199</v>
      </c>
      <c r="B459" s="168" t="e">
        <f>NA()</f>
        <v>#N/A</v>
      </c>
      <c r="C459" s="168"/>
      <c r="D459" s="166"/>
      <c r="E459" s="167"/>
      <c r="F459" s="167"/>
      <c r="G459" s="168"/>
      <c r="H459" s="156"/>
      <c r="I459" s="169"/>
      <c r="J459" s="179"/>
    </row>
    <row r="460" spans="1:10" x14ac:dyDescent="0.25">
      <c r="A460" s="333" t="s">
        <v>324</v>
      </c>
      <c r="B460" s="336" t="s">
        <v>37</v>
      </c>
      <c r="C460" s="336" t="s">
        <v>191</v>
      </c>
      <c r="D460" s="304" t="s">
        <v>325</v>
      </c>
      <c r="E460" s="298">
        <v>43040</v>
      </c>
      <c r="F460" s="298">
        <v>43090</v>
      </c>
      <c r="G460" s="11" t="s">
        <v>154</v>
      </c>
      <c r="H460" s="67">
        <f>H462/2</f>
        <v>40</v>
      </c>
      <c r="I460" s="488"/>
      <c r="J460" s="347"/>
    </row>
    <row r="461" spans="1:10" x14ac:dyDescent="0.25">
      <c r="A461" s="334"/>
      <c r="B461" s="337"/>
      <c r="C461" s="337"/>
      <c r="D461" s="305"/>
      <c r="E461" s="285"/>
      <c r="F461" s="285"/>
      <c r="G461" s="7" t="s">
        <v>153</v>
      </c>
      <c r="H461" s="68">
        <f>H462*0.75</f>
        <v>60</v>
      </c>
      <c r="I461" s="372"/>
      <c r="J461" s="348"/>
    </row>
    <row r="462" spans="1:10" x14ac:dyDescent="0.25">
      <c r="A462" s="334"/>
      <c r="B462" s="337"/>
      <c r="C462" s="337"/>
      <c r="D462" s="305"/>
      <c r="E462" s="285"/>
      <c r="F462" s="285"/>
      <c r="G462" s="188" t="s">
        <v>40</v>
      </c>
      <c r="H462" s="68">
        <v>80</v>
      </c>
      <c r="I462" s="372"/>
      <c r="J462" s="348"/>
    </row>
    <row r="463" spans="1:10" x14ac:dyDescent="0.25">
      <c r="A463" s="334"/>
      <c r="B463" s="337"/>
      <c r="C463" s="337"/>
      <c r="D463" s="305"/>
      <c r="E463" s="285"/>
      <c r="F463" s="285"/>
      <c r="G463" s="188" t="s">
        <v>39</v>
      </c>
      <c r="H463" s="68">
        <f>H462+30</f>
        <v>110</v>
      </c>
      <c r="I463" s="372"/>
      <c r="J463" s="348"/>
    </row>
    <row r="464" spans="1:10" ht="15.75" thickBot="1" x14ac:dyDescent="0.3">
      <c r="A464" s="334"/>
      <c r="B464" s="337"/>
      <c r="C464" s="337"/>
      <c r="D464" s="305"/>
      <c r="E464" s="370"/>
      <c r="F464" s="370"/>
      <c r="G464" s="191" t="s">
        <v>41</v>
      </c>
      <c r="H464" s="69">
        <f>H462*0.95</f>
        <v>76</v>
      </c>
      <c r="I464" s="372"/>
      <c r="J464" s="348"/>
    </row>
    <row r="465" spans="1:10" x14ac:dyDescent="0.25">
      <c r="A465" s="334"/>
      <c r="B465" s="337"/>
      <c r="C465" s="337"/>
      <c r="D465" s="305"/>
      <c r="E465" s="295">
        <f>F460+1</f>
        <v>43091</v>
      </c>
      <c r="F465" s="295">
        <v>43102</v>
      </c>
      <c r="G465" s="51" t="s">
        <v>154</v>
      </c>
      <c r="H465" s="67">
        <f t="shared" ref="H465" si="78">H467/2</f>
        <v>69</v>
      </c>
      <c r="I465" s="372"/>
      <c r="J465" s="348"/>
    </row>
    <row r="466" spans="1:10" x14ac:dyDescent="0.25">
      <c r="A466" s="334"/>
      <c r="B466" s="337"/>
      <c r="C466" s="337"/>
      <c r="D466" s="305"/>
      <c r="E466" s="285"/>
      <c r="F466" s="285"/>
      <c r="G466" s="7" t="s">
        <v>153</v>
      </c>
      <c r="H466" s="68">
        <f t="shared" ref="H466" si="79">H467*0.75</f>
        <v>103.5</v>
      </c>
      <c r="I466" s="372"/>
      <c r="J466" s="348"/>
    </row>
    <row r="467" spans="1:10" x14ac:dyDescent="0.25">
      <c r="A467" s="334"/>
      <c r="B467" s="337"/>
      <c r="C467" s="337"/>
      <c r="D467" s="305"/>
      <c r="E467" s="285"/>
      <c r="F467" s="285"/>
      <c r="G467" s="188" t="s">
        <v>40</v>
      </c>
      <c r="H467" s="68">
        <v>138</v>
      </c>
      <c r="I467" s="372"/>
      <c r="J467" s="348"/>
    </row>
    <row r="468" spans="1:10" x14ac:dyDescent="0.25">
      <c r="A468" s="334"/>
      <c r="B468" s="337"/>
      <c r="C468" s="337"/>
      <c r="D468" s="305"/>
      <c r="E468" s="285"/>
      <c r="F468" s="285"/>
      <c r="G468" s="188" t="s">
        <v>39</v>
      </c>
      <c r="H468" s="68">
        <f>H467+50</f>
        <v>188</v>
      </c>
      <c r="I468" s="372"/>
      <c r="J468" s="348"/>
    </row>
    <row r="469" spans="1:10" ht="15.75" thickBot="1" x14ac:dyDescent="0.3">
      <c r="A469" s="334"/>
      <c r="B469" s="337"/>
      <c r="C469" s="337"/>
      <c r="D469" s="305"/>
      <c r="E469" s="370"/>
      <c r="F469" s="370"/>
      <c r="G469" s="191" t="s">
        <v>41</v>
      </c>
      <c r="H469" s="69">
        <f t="shared" ref="H469" si="80">H467*0.95</f>
        <v>131.1</v>
      </c>
      <c r="I469" s="372"/>
      <c r="J469" s="348"/>
    </row>
    <row r="470" spans="1:10" x14ac:dyDescent="0.25">
      <c r="A470" s="334"/>
      <c r="B470" s="337"/>
      <c r="C470" s="337"/>
      <c r="D470" s="305"/>
      <c r="E470" s="295">
        <f>F465+1</f>
        <v>43103</v>
      </c>
      <c r="F470" s="295">
        <v>43131</v>
      </c>
      <c r="G470" s="51" t="s">
        <v>154</v>
      </c>
      <c r="H470" s="67">
        <f t="shared" ref="H470" si="81">H472/2</f>
        <v>51.5</v>
      </c>
      <c r="I470" s="372"/>
      <c r="J470" s="348"/>
    </row>
    <row r="471" spans="1:10" x14ac:dyDescent="0.25">
      <c r="A471" s="334"/>
      <c r="B471" s="337"/>
      <c r="C471" s="337"/>
      <c r="D471" s="305"/>
      <c r="E471" s="285"/>
      <c r="F471" s="285"/>
      <c r="G471" s="7" t="s">
        <v>153</v>
      </c>
      <c r="H471" s="68">
        <f t="shared" ref="H471" si="82">H472*0.75</f>
        <v>77.25</v>
      </c>
      <c r="I471" s="372"/>
      <c r="J471" s="348"/>
    </row>
    <row r="472" spans="1:10" x14ac:dyDescent="0.25">
      <c r="A472" s="334"/>
      <c r="B472" s="337"/>
      <c r="C472" s="337"/>
      <c r="D472" s="305"/>
      <c r="E472" s="285"/>
      <c r="F472" s="285"/>
      <c r="G472" s="188" t="s">
        <v>40</v>
      </c>
      <c r="H472" s="68">
        <v>103</v>
      </c>
      <c r="I472" s="372"/>
      <c r="J472" s="348"/>
    </row>
    <row r="473" spans="1:10" x14ac:dyDescent="0.25">
      <c r="A473" s="334"/>
      <c r="B473" s="337"/>
      <c r="C473" s="337"/>
      <c r="D473" s="305"/>
      <c r="E473" s="285"/>
      <c r="F473" s="285"/>
      <c r="G473" s="188" t="s">
        <v>39</v>
      </c>
      <c r="H473" s="68">
        <f>H472+50</f>
        <v>153</v>
      </c>
      <c r="I473" s="372"/>
      <c r="J473" s="348"/>
    </row>
    <row r="474" spans="1:10" ht="15.75" thickBot="1" x14ac:dyDescent="0.3">
      <c r="A474" s="334"/>
      <c r="B474" s="337"/>
      <c r="C474" s="337"/>
      <c r="D474" s="305"/>
      <c r="E474" s="370"/>
      <c r="F474" s="370"/>
      <c r="G474" s="190" t="s">
        <v>41</v>
      </c>
      <c r="H474" s="69">
        <f t="shared" ref="H474" si="83">H472*0.95</f>
        <v>97.85</v>
      </c>
      <c r="I474" s="372"/>
      <c r="J474" s="348"/>
    </row>
    <row r="475" spans="1:10" x14ac:dyDescent="0.25">
      <c r="A475" s="334"/>
      <c r="B475" s="337"/>
      <c r="C475" s="337"/>
      <c r="D475" s="337"/>
      <c r="E475" s="295">
        <f>F470+1</f>
        <v>43132</v>
      </c>
      <c r="F475" s="295">
        <v>43190</v>
      </c>
      <c r="G475" s="51" t="s">
        <v>154</v>
      </c>
      <c r="H475" s="67">
        <f t="shared" ref="H475" si="84">H477/2</f>
        <v>59.5</v>
      </c>
      <c r="I475" s="372"/>
      <c r="J475" s="348"/>
    </row>
    <row r="476" spans="1:10" x14ac:dyDescent="0.25">
      <c r="A476" s="334"/>
      <c r="B476" s="337"/>
      <c r="C476" s="337"/>
      <c r="D476" s="337"/>
      <c r="E476" s="285"/>
      <c r="F476" s="285"/>
      <c r="G476" s="7" t="s">
        <v>153</v>
      </c>
      <c r="H476" s="68">
        <f t="shared" ref="H476" si="85">H477*0.75</f>
        <v>89.25</v>
      </c>
      <c r="I476" s="372"/>
      <c r="J476" s="348"/>
    </row>
    <row r="477" spans="1:10" x14ac:dyDescent="0.25">
      <c r="A477" s="334"/>
      <c r="B477" s="337"/>
      <c r="C477" s="337"/>
      <c r="D477" s="337"/>
      <c r="E477" s="285"/>
      <c r="F477" s="285"/>
      <c r="G477" s="188" t="s">
        <v>40</v>
      </c>
      <c r="H477" s="68">
        <v>119</v>
      </c>
      <c r="I477" s="372"/>
      <c r="J477" s="348"/>
    </row>
    <row r="478" spans="1:10" x14ac:dyDescent="0.25">
      <c r="A478" s="334"/>
      <c r="B478" s="337"/>
      <c r="C478" s="337"/>
      <c r="D478" s="337"/>
      <c r="E478" s="285"/>
      <c r="F478" s="285"/>
      <c r="G478" s="188" t="s">
        <v>39</v>
      </c>
      <c r="H478" s="68">
        <f>H477+50</f>
        <v>169</v>
      </c>
      <c r="I478" s="372"/>
      <c r="J478" s="348"/>
    </row>
    <row r="479" spans="1:10" ht="15.75" thickBot="1" x14ac:dyDescent="0.3">
      <c r="A479" s="334"/>
      <c r="B479" s="337"/>
      <c r="C479" s="337"/>
      <c r="D479" s="337"/>
      <c r="E479" s="370"/>
      <c r="F479" s="370"/>
      <c r="G479" s="191" t="s">
        <v>41</v>
      </c>
      <c r="H479" s="69">
        <f t="shared" ref="H479" si="86">H477*0.95</f>
        <v>113.05</v>
      </c>
      <c r="I479" s="372"/>
      <c r="J479" s="348"/>
    </row>
    <row r="480" spans="1:10" x14ac:dyDescent="0.25">
      <c r="A480" s="334"/>
      <c r="B480" s="337"/>
      <c r="C480" s="337"/>
      <c r="D480" s="337"/>
      <c r="E480" s="295">
        <f>F475+1</f>
        <v>43191</v>
      </c>
      <c r="F480" s="295">
        <v>43220</v>
      </c>
      <c r="G480" s="51" t="s">
        <v>154</v>
      </c>
      <c r="H480" s="67">
        <f t="shared" ref="H480" si="87">H482/2</f>
        <v>46.5</v>
      </c>
      <c r="I480" s="372"/>
      <c r="J480" s="348"/>
    </row>
    <row r="481" spans="1:10" x14ac:dyDescent="0.25">
      <c r="A481" s="334"/>
      <c r="B481" s="337"/>
      <c r="C481" s="337"/>
      <c r="D481" s="337"/>
      <c r="E481" s="285"/>
      <c r="F481" s="285"/>
      <c r="G481" s="7" t="s">
        <v>153</v>
      </c>
      <c r="H481" s="68">
        <f t="shared" ref="H481" si="88">H482*0.75</f>
        <v>69.75</v>
      </c>
      <c r="I481" s="372"/>
      <c r="J481" s="348"/>
    </row>
    <row r="482" spans="1:10" x14ac:dyDescent="0.25">
      <c r="A482" s="334"/>
      <c r="B482" s="337"/>
      <c r="C482" s="337"/>
      <c r="D482" s="337"/>
      <c r="E482" s="285"/>
      <c r="F482" s="285"/>
      <c r="G482" s="188" t="s">
        <v>40</v>
      </c>
      <c r="H482" s="68">
        <v>93</v>
      </c>
      <c r="I482" s="372"/>
      <c r="J482" s="348"/>
    </row>
    <row r="483" spans="1:10" x14ac:dyDescent="0.25">
      <c r="A483" s="334"/>
      <c r="B483" s="337"/>
      <c r="C483" s="337"/>
      <c r="D483" s="337"/>
      <c r="E483" s="285"/>
      <c r="F483" s="285"/>
      <c r="G483" s="188" t="s">
        <v>39</v>
      </c>
      <c r="H483" s="68">
        <f>H482+40</f>
        <v>133</v>
      </c>
      <c r="I483" s="372"/>
      <c r="J483" s="348"/>
    </row>
    <row r="484" spans="1:10" ht="15.75" thickBot="1" x14ac:dyDescent="0.3">
      <c r="A484" s="334"/>
      <c r="B484" s="337"/>
      <c r="C484" s="337"/>
      <c r="D484" s="436"/>
      <c r="E484" s="370"/>
      <c r="F484" s="370"/>
      <c r="G484" s="190" t="s">
        <v>41</v>
      </c>
      <c r="H484" s="69">
        <f t="shared" ref="H484" si="89">H482*0.95</f>
        <v>88.35</v>
      </c>
      <c r="I484" s="444"/>
      <c r="J484" s="348"/>
    </row>
    <row r="485" spans="1:10" x14ac:dyDescent="0.25">
      <c r="A485" s="334"/>
      <c r="B485" s="337"/>
      <c r="C485" s="337"/>
      <c r="D485" s="331" t="s">
        <v>326</v>
      </c>
      <c r="E485" s="298">
        <v>43040</v>
      </c>
      <c r="F485" s="298">
        <v>43090</v>
      </c>
      <c r="G485" s="11" t="s">
        <v>154</v>
      </c>
      <c r="H485" s="67">
        <f>H487/2</f>
        <v>42.5</v>
      </c>
      <c r="I485" s="487"/>
      <c r="J485" s="348"/>
    </row>
    <row r="486" spans="1:10" x14ac:dyDescent="0.25">
      <c r="A486" s="334"/>
      <c r="B486" s="337"/>
      <c r="C486" s="337"/>
      <c r="D486" s="337"/>
      <c r="E486" s="285"/>
      <c r="F486" s="285"/>
      <c r="G486" s="7" t="s">
        <v>153</v>
      </c>
      <c r="H486" s="68">
        <f>H487*0.75</f>
        <v>63.75</v>
      </c>
      <c r="I486" s="372"/>
      <c r="J486" s="348"/>
    </row>
    <row r="487" spans="1:10" x14ac:dyDescent="0.25">
      <c r="A487" s="334"/>
      <c r="B487" s="337"/>
      <c r="C487" s="337"/>
      <c r="D487" s="337"/>
      <c r="E487" s="285"/>
      <c r="F487" s="285"/>
      <c r="G487" s="188" t="s">
        <v>40</v>
      </c>
      <c r="H487" s="68">
        <v>85</v>
      </c>
      <c r="I487" s="372"/>
      <c r="J487" s="348"/>
    </row>
    <row r="488" spans="1:10" x14ac:dyDescent="0.25">
      <c r="A488" s="334"/>
      <c r="B488" s="337"/>
      <c r="C488" s="337"/>
      <c r="D488" s="337"/>
      <c r="E488" s="285"/>
      <c r="F488" s="285"/>
      <c r="G488" s="188" t="s">
        <v>39</v>
      </c>
      <c r="H488" s="68">
        <f>H487+40</f>
        <v>125</v>
      </c>
      <c r="I488" s="372"/>
      <c r="J488" s="348"/>
    </row>
    <row r="489" spans="1:10" ht="15.75" thickBot="1" x14ac:dyDescent="0.3">
      <c r="A489" s="334"/>
      <c r="B489" s="337"/>
      <c r="C489" s="337"/>
      <c r="D489" s="337"/>
      <c r="E489" s="370"/>
      <c r="F489" s="370"/>
      <c r="G489" s="191" t="s">
        <v>41</v>
      </c>
      <c r="H489" s="69">
        <f>H487*0.95</f>
        <v>80.75</v>
      </c>
      <c r="I489" s="372"/>
      <c r="J489" s="348"/>
    </row>
    <row r="490" spans="1:10" x14ac:dyDescent="0.25">
      <c r="A490" s="334"/>
      <c r="B490" s="337"/>
      <c r="C490" s="337"/>
      <c r="D490" s="337"/>
      <c r="E490" s="295">
        <f>F485+1</f>
        <v>43091</v>
      </c>
      <c r="F490" s="295">
        <v>43102</v>
      </c>
      <c r="G490" s="51" t="s">
        <v>154</v>
      </c>
      <c r="H490" s="67">
        <f t="shared" ref="H490" si="90">H492/2</f>
        <v>72.5</v>
      </c>
      <c r="I490" s="372"/>
      <c r="J490" s="348"/>
    </row>
    <row r="491" spans="1:10" x14ac:dyDescent="0.25">
      <c r="A491" s="334"/>
      <c r="B491" s="337"/>
      <c r="C491" s="337"/>
      <c r="D491" s="337"/>
      <c r="E491" s="285"/>
      <c r="F491" s="285"/>
      <c r="G491" s="7" t="s">
        <v>153</v>
      </c>
      <c r="H491" s="68">
        <f t="shared" ref="H491" si="91">H492*0.75</f>
        <v>108.75</v>
      </c>
      <c r="I491" s="372"/>
      <c r="J491" s="348"/>
    </row>
    <row r="492" spans="1:10" x14ac:dyDescent="0.25">
      <c r="A492" s="334"/>
      <c r="B492" s="337"/>
      <c r="C492" s="337"/>
      <c r="D492" s="337"/>
      <c r="E492" s="285"/>
      <c r="F492" s="285"/>
      <c r="G492" s="188" t="s">
        <v>40</v>
      </c>
      <c r="H492" s="68">
        <v>145</v>
      </c>
      <c r="I492" s="372"/>
      <c r="J492" s="348"/>
    </row>
    <row r="493" spans="1:10" x14ac:dyDescent="0.25">
      <c r="A493" s="334"/>
      <c r="B493" s="337"/>
      <c r="C493" s="337"/>
      <c r="D493" s="337"/>
      <c r="E493" s="285"/>
      <c r="F493" s="285"/>
      <c r="G493" s="188" t="s">
        <v>39</v>
      </c>
      <c r="H493" s="68">
        <f>H492+60</f>
        <v>205</v>
      </c>
      <c r="I493" s="372"/>
      <c r="J493" s="348"/>
    </row>
    <row r="494" spans="1:10" ht="15.75" thickBot="1" x14ac:dyDescent="0.3">
      <c r="A494" s="334"/>
      <c r="B494" s="337"/>
      <c r="C494" s="337"/>
      <c r="D494" s="337"/>
      <c r="E494" s="370"/>
      <c r="F494" s="370"/>
      <c r="G494" s="191" t="s">
        <v>41</v>
      </c>
      <c r="H494" s="69">
        <f t="shared" ref="H494" si="92">H492*0.95</f>
        <v>137.75</v>
      </c>
      <c r="I494" s="372"/>
      <c r="J494" s="348"/>
    </row>
    <row r="495" spans="1:10" x14ac:dyDescent="0.25">
      <c r="A495" s="334"/>
      <c r="B495" s="337"/>
      <c r="C495" s="337"/>
      <c r="D495" s="337"/>
      <c r="E495" s="295">
        <f>F490+1</f>
        <v>43103</v>
      </c>
      <c r="F495" s="295">
        <v>43131</v>
      </c>
      <c r="G495" s="51" t="s">
        <v>154</v>
      </c>
      <c r="H495" s="67">
        <f t="shared" ref="H495" si="93">H497/2</f>
        <v>55</v>
      </c>
      <c r="I495" s="372"/>
      <c r="J495" s="348"/>
    </row>
    <row r="496" spans="1:10" x14ac:dyDescent="0.25">
      <c r="A496" s="334"/>
      <c r="B496" s="337"/>
      <c r="C496" s="337"/>
      <c r="D496" s="337"/>
      <c r="E496" s="285"/>
      <c r="F496" s="285"/>
      <c r="G496" s="7" t="s">
        <v>153</v>
      </c>
      <c r="H496" s="68">
        <f t="shared" ref="H496" si="94">H497*0.75</f>
        <v>82.5</v>
      </c>
      <c r="I496" s="372"/>
      <c r="J496" s="348"/>
    </row>
    <row r="497" spans="1:10" x14ac:dyDescent="0.25">
      <c r="A497" s="334"/>
      <c r="B497" s="337"/>
      <c r="C497" s="337"/>
      <c r="D497" s="337"/>
      <c r="E497" s="285"/>
      <c r="F497" s="285"/>
      <c r="G497" s="188" t="s">
        <v>40</v>
      </c>
      <c r="H497" s="68">
        <v>110</v>
      </c>
      <c r="I497" s="372"/>
      <c r="J497" s="348"/>
    </row>
    <row r="498" spans="1:10" x14ac:dyDescent="0.25">
      <c r="A498" s="334"/>
      <c r="B498" s="337"/>
      <c r="C498" s="337"/>
      <c r="D498" s="337"/>
      <c r="E498" s="285"/>
      <c r="F498" s="285"/>
      <c r="G498" s="188" t="s">
        <v>39</v>
      </c>
      <c r="H498" s="68">
        <f>H497+60</f>
        <v>170</v>
      </c>
      <c r="I498" s="372"/>
      <c r="J498" s="348"/>
    </row>
    <row r="499" spans="1:10" ht="15.75" thickBot="1" x14ac:dyDescent="0.3">
      <c r="A499" s="334"/>
      <c r="B499" s="337"/>
      <c r="C499" s="337"/>
      <c r="D499" s="337"/>
      <c r="E499" s="370"/>
      <c r="F499" s="370"/>
      <c r="G499" s="190" t="s">
        <v>41</v>
      </c>
      <c r="H499" s="69">
        <f t="shared" ref="H499" si="95">H497*0.95</f>
        <v>104.5</v>
      </c>
      <c r="I499" s="372"/>
      <c r="J499" s="348"/>
    </row>
    <row r="500" spans="1:10" x14ac:dyDescent="0.25">
      <c r="A500" s="334"/>
      <c r="B500" s="337"/>
      <c r="C500" s="337"/>
      <c r="D500" s="337"/>
      <c r="E500" s="295">
        <f>F495+1</f>
        <v>43132</v>
      </c>
      <c r="F500" s="295">
        <v>43190</v>
      </c>
      <c r="G500" s="51" t="s">
        <v>154</v>
      </c>
      <c r="H500" s="67">
        <f t="shared" ref="H500" si="96">H502/2</f>
        <v>63</v>
      </c>
      <c r="I500" s="372"/>
      <c r="J500" s="348"/>
    </row>
    <row r="501" spans="1:10" x14ac:dyDescent="0.25">
      <c r="A501" s="334"/>
      <c r="B501" s="337"/>
      <c r="C501" s="337"/>
      <c r="D501" s="337"/>
      <c r="E501" s="285"/>
      <c r="F501" s="285"/>
      <c r="G501" s="7" t="s">
        <v>153</v>
      </c>
      <c r="H501" s="68">
        <f t="shared" ref="H501" si="97">H502*0.75</f>
        <v>94.5</v>
      </c>
      <c r="I501" s="372"/>
      <c r="J501" s="348"/>
    </row>
    <row r="502" spans="1:10" x14ac:dyDescent="0.25">
      <c r="A502" s="334"/>
      <c r="B502" s="337"/>
      <c r="C502" s="337"/>
      <c r="D502" s="337"/>
      <c r="E502" s="285"/>
      <c r="F502" s="285"/>
      <c r="G502" s="188" t="s">
        <v>40</v>
      </c>
      <c r="H502" s="68">
        <v>126</v>
      </c>
      <c r="I502" s="372"/>
      <c r="J502" s="348"/>
    </row>
    <row r="503" spans="1:10" x14ac:dyDescent="0.25">
      <c r="A503" s="334"/>
      <c r="B503" s="337"/>
      <c r="C503" s="337"/>
      <c r="D503" s="337"/>
      <c r="E503" s="285"/>
      <c r="F503" s="285"/>
      <c r="G503" s="188" t="s">
        <v>39</v>
      </c>
      <c r="H503" s="68">
        <f>H502+60</f>
        <v>186</v>
      </c>
      <c r="I503" s="372"/>
      <c r="J503" s="348"/>
    </row>
    <row r="504" spans="1:10" ht="15.75" thickBot="1" x14ac:dyDescent="0.3">
      <c r="A504" s="334"/>
      <c r="B504" s="337"/>
      <c r="C504" s="337"/>
      <c r="D504" s="337"/>
      <c r="E504" s="370"/>
      <c r="F504" s="370"/>
      <c r="G504" s="191" t="s">
        <v>41</v>
      </c>
      <c r="H504" s="69">
        <f t="shared" ref="H504" si="98">H502*0.95</f>
        <v>119.69999999999999</v>
      </c>
      <c r="I504" s="372"/>
      <c r="J504" s="348"/>
    </row>
    <row r="505" spans="1:10" x14ac:dyDescent="0.25">
      <c r="A505" s="334"/>
      <c r="B505" s="337"/>
      <c r="C505" s="337"/>
      <c r="D505" s="337"/>
      <c r="E505" s="295">
        <f>F500+1</f>
        <v>43191</v>
      </c>
      <c r="F505" s="295">
        <v>43220</v>
      </c>
      <c r="G505" s="51" t="s">
        <v>154</v>
      </c>
      <c r="H505" s="67">
        <f t="shared" ref="H505" si="99">H507/2</f>
        <v>50</v>
      </c>
      <c r="I505" s="372"/>
      <c r="J505" s="348"/>
    </row>
    <row r="506" spans="1:10" x14ac:dyDescent="0.25">
      <c r="A506" s="334"/>
      <c r="B506" s="337"/>
      <c r="C506" s="337"/>
      <c r="D506" s="337"/>
      <c r="E506" s="285"/>
      <c r="F506" s="285"/>
      <c r="G506" s="7" t="s">
        <v>153</v>
      </c>
      <c r="H506" s="68">
        <f t="shared" ref="H506" si="100">H507*0.75</f>
        <v>75</v>
      </c>
      <c r="I506" s="372"/>
      <c r="J506" s="348"/>
    </row>
    <row r="507" spans="1:10" x14ac:dyDescent="0.25">
      <c r="A507" s="334"/>
      <c r="B507" s="337"/>
      <c r="C507" s="337"/>
      <c r="D507" s="337"/>
      <c r="E507" s="285"/>
      <c r="F507" s="285"/>
      <c r="G507" s="188" t="s">
        <v>40</v>
      </c>
      <c r="H507" s="68">
        <v>100</v>
      </c>
      <c r="I507" s="372"/>
      <c r="J507" s="348"/>
    </row>
    <row r="508" spans="1:10" x14ac:dyDescent="0.25">
      <c r="A508" s="334"/>
      <c r="B508" s="337"/>
      <c r="C508" s="337"/>
      <c r="D508" s="337"/>
      <c r="E508" s="285"/>
      <c r="F508" s="285"/>
      <c r="G508" s="188" t="s">
        <v>39</v>
      </c>
      <c r="H508" s="68">
        <f>H507+50</f>
        <v>150</v>
      </c>
      <c r="I508" s="372"/>
      <c r="J508" s="348"/>
    </row>
    <row r="509" spans="1:10" ht="15.75" thickBot="1" x14ac:dyDescent="0.3">
      <c r="A509" s="334"/>
      <c r="B509" s="337"/>
      <c r="C509" s="337"/>
      <c r="D509" s="436"/>
      <c r="E509" s="370"/>
      <c r="F509" s="370"/>
      <c r="G509" s="190" t="s">
        <v>41</v>
      </c>
      <c r="H509" s="69">
        <f t="shared" ref="H509" si="101">H507*0.95</f>
        <v>95</v>
      </c>
      <c r="I509" s="444"/>
      <c r="J509" s="348"/>
    </row>
    <row r="510" spans="1:10" x14ac:dyDescent="0.25">
      <c r="A510" s="334"/>
      <c r="B510" s="337"/>
      <c r="C510" s="337"/>
      <c r="D510" s="331" t="s">
        <v>327</v>
      </c>
      <c r="E510" s="298">
        <v>43040</v>
      </c>
      <c r="F510" s="298">
        <v>43090</v>
      </c>
      <c r="G510" s="11" t="s">
        <v>154</v>
      </c>
      <c r="H510" s="67">
        <f>H512/2</f>
        <v>45</v>
      </c>
      <c r="I510" s="487"/>
      <c r="J510" s="348"/>
    </row>
    <row r="511" spans="1:10" x14ac:dyDescent="0.25">
      <c r="A511" s="334"/>
      <c r="B511" s="337"/>
      <c r="C511" s="337"/>
      <c r="D511" s="337"/>
      <c r="E511" s="285"/>
      <c r="F511" s="285"/>
      <c r="G511" s="7" t="s">
        <v>153</v>
      </c>
      <c r="H511" s="68">
        <f>H512*0.75</f>
        <v>67.5</v>
      </c>
      <c r="I511" s="372"/>
      <c r="J511" s="348"/>
    </row>
    <row r="512" spans="1:10" x14ac:dyDescent="0.25">
      <c r="A512" s="334"/>
      <c r="B512" s="337"/>
      <c r="C512" s="337"/>
      <c r="D512" s="337"/>
      <c r="E512" s="285"/>
      <c r="F512" s="285"/>
      <c r="G512" s="188" t="s">
        <v>40</v>
      </c>
      <c r="H512" s="68">
        <v>90</v>
      </c>
      <c r="I512" s="372"/>
      <c r="J512" s="348"/>
    </row>
    <row r="513" spans="1:10" x14ac:dyDescent="0.25">
      <c r="A513" s="334"/>
      <c r="B513" s="337"/>
      <c r="C513" s="337"/>
      <c r="D513" s="337"/>
      <c r="E513" s="285"/>
      <c r="F513" s="285"/>
      <c r="G513" s="188" t="s">
        <v>39</v>
      </c>
      <c r="H513" s="68">
        <f>H512+50</f>
        <v>140</v>
      </c>
      <c r="I513" s="372"/>
      <c r="J513" s="348"/>
    </row>
    <row r="514" spans="1:10" ht="15.75" thickBot="1" x14ac:dyDescent="0.3">
      <c r="A514" s="334"/>
      <c r="B514" s="337"/>
      <c r="C514" s="337"/>
      <c r="D514" s="337"/>
      <c r="E514" s="370"/>
      <c r="F514" s="370"/>
      <c r="G514" s="191" t="s">
        <v>41</v>
      </c>
      <c r="H514" s="69">
        <f>H512*0.95</f>
        <v>85.5</v>
      </c>
      <c r="I514" s="372"/>
      <c r="J514" s="348"/>
    </row>
    <row r="515" spans="1:10" x14ac:dyDescent="0.25">
      <c r="A515" s="334"/>
      <c r="B515" s="337"/>
      <c r="C515" s="337"/>
      <c r="D515" s="337"/>
      <c r="E515" s="295">
        <f>F510+1</f>
        <v>43091</v>
      </c>
      <c r="F515" s="295">
        <v>43102</v>
      </c>
      <c r="G515" s="51" t="s">
        <v>154</v>
      </c>
      <c r="H515" s="67">
        <f t="shared" ref="H515" si="102">H517/2</f>
        <v>76</v>
      </c>
      <c r="I515" s="372"/>
      <c r="J515" s="348"/>
    </row>
    <row r="516" spans="1:10" x14ac:dyDescent="0.25">
      <c r="A516" s="334"/>
      <c r="B516" s="337"/>
      <c r="C516" s="337"/>
      <c r="D516" s="337"/>
      <c r="E516" s="285"/>
      <c r="F516" s="285"/>
      <c r="G516" s="7" t="s">
        <v>153</v>
      </c>
      <c r="H516" s="68">
        <f t="shared" ref="H516" si="103">H517*0.75</f>
        <v>114</v>
      </c>
      <c r="I516" s="372"/>
      <c r="J516" s="348"/>
    </row>
    <row r="517" spans="1:10" x14ac:dyDescent="0.25">
      <c r="A517" s="334"/>
      <c r="B517" s="337"/>
      <c r="C517" s="337"/>
      <c r="D517" s="337"/>
      <c r="E517" s="285"/>
      <c r="F517" s="285"/>
      <c r="G517" s="188" t="s">
        <v>40</v>
      </c>
      <c r="H517" s="68">
        <v>152</v>
      </c>
      <c r="I517" s="372"/>
      <c r="J517" s="348"/>
    </row>
    <row r="518" spans="1:10" x14ac:dyDescent="0.25">
      <c r="A518" s="334"/>
      <c r="B518" s="337"/>
      <c r="C518" s="337"/>
      <c r="D518" s="337"/>
      <c r="E518" s="285"/>
      <c r="F518" s="285"/>
      <c r="G518" s="188" t="s">
        <v>39</v>
      </c>
      <c r="H518" s="68">
        <f>H517+70</f>
        <v>222</v>
      </c>
      <c r="I518" s="372"/>
      <c r="J518" s="348"/>
    </row>
    <row r="519" spans="1:10" ht="15.75" thickBot="1" x14ac:dyDescent="0.3">
      <c r="A519" s="334"/>
      <c r="B519" s="337"/>
      <c r="C519" s="337"/>
      <c r="D519" s="337"/>
      <c r="E519" s="370"/>
      <c r="F519" s="370"/>
      <c r="G519" s="191" t="s">
        <v>41</v>
      </c>
      <c r="H519" s="69">
        <f t="shared" ref="H519" si="104">H517*0.95</f>
        <v>144.4</v>
      </c>
      <c r="I519" s="372"/>
      <c r="J519" s="348"/>
    </row>
    <row r="520" spans="1:10" x14ac:dyDescent="0.25">
      <c r="A520" s="334"/>
      <c r="B520" s="337"/>
      <c r="C520" s="337"/>
      <c r="D520" s="337"/>
      <c r="E520" s="295">
        <f>F515+1</f>
        <v>43103</v>
      </c>
      <c r="F520" s="295">
        <v>43131</v>
      </c>
      <c r="G520" s="51" t="s">
        <v>154</v>
      </c>
      <c r="H520" s="67">
        <f t="shared" ref="H520" si="105">H522/2</f>
        <v>58.5</v>
      </c>
      <c r="I520" s="372"/>
      <c r="J520" s="348"/>
    </row>
    <row r="521" spans="1:10" x14ac:dyDescent="0.25">
      <c r="A521" s="334"/>
      <c r="B521" s="337"/>
      <c r="C521" s="337"/>
      <c r="D521" s="337"/>
      <c r="E521" s="285"/>
      <c r="F521" s="285"/>
      <c r="G521" s="7" t="s">
        <v>153</v>
      </c>
      <c r="H521" s="68">
        <f t="shared" ref="H521" si="106">H522*0.75</f>
        <v>87.75</v>
      </c>
      <c r="I521" s="372"/>
      <c r="J521" s="348"/>
    </row>
    <row r="522" spans="1:10" x14ac:dyDescent="0.25">
      <c r="A522" s="334"/>
      <c r="B522" s="337"/>
      <c r="C522" s="337"/>
      <c r="D522" s="337"/>
      <c r="E522" s="285"/>
      <c r="F522" s="285"/>
      <c r="G522" s="188" t="s">
        <v>40</v>
      </c>
      <c r="H522" s="68">
        <v>117</v>
      </c>
      <c r="I522" s="372"/>
      <c r="J522" s="348"/>
    </row>
    <row r="523" spans="1:10" x14ac:dyDescent="0.25">
      <c r="A523" s="334"/>
      <c r="B523" s="337"/>
      <c r="C523" s="337"/>
      <c r="D523" s="337"/>
      <c r="E523" s="285"/>
      <c r="F523" s="285"/>
      <c r="G523" s="188" t="s">
        <v>39</v>
      </c>
      <c r="H523" s="68">
        <f>H522+70</f>
        <v>187</v>
      </c>
      <c r="I523" s="372"/>
      <c r="J523" s="348"/>
    </row>
    <row r="524" spans="1:10" ht="15.75" thickBot="1" x14ac:dyDescent="0.3">
      <c r="A524" s="334"/>
      <c r="B524" s="337"/>
      <c r="C524" s="337"/>
      <c r="D524" s="337"/>
      <c r="E524" s="370"/>
      <c r="F524" s="370"/>
      <c r="G524" s="190" t="s">
        <v>41</v>
      </c>
      <c r="H524" s="69">
        <f t="shared" ref="H524" si="107">H522*0.95</f>
        <v>111.14999999999999</v>
      </c>
      <c r="I524" s="372"/>
      <c r="J524" s="348"/>
    </row>
    <row r="525" spans="1:10" x14ac:dyDescent="0.25">
      <c r="A525" s="334"/>
      <c r="B525" s="337"/>
      <c r="C525" s="337"/>
      <c r="D525" s="337"/>
      <c r="E525" s="295">
        <f>F520+1</f>
        <v>43132</v>
      </c>
      <c r="F525" s="295">
        <v>43190</v>
      </c>
      <c r="G525" s="51" t="s">
        <v>154</v>
      </c>
      <c r="H525" s="67">
        <f t="shared" ref="H525" si="108">H527/2</f>
        <v>66.5</v>
      </c>
      <c r="I525" s="372"/>
      <c r="J525" s="348"/>
    </row>
    <row r="526" spans="1:10" x14ac:dyDescent="0.25">
      <c r="A526" s="334"/>
      <c r="B526" s="337"/>
      <c r="C526" s="337"/>
      <c r="D526" s="337"/>
      <c r="E526" s="285"/>
      <c r="F526" s="285"/>
      <c r="G526" s="7" t="s">
        <v>153</v>
      </c>
      <c r="H526" s="68">
        <f t="shared" ref="H526" si="109">H527*0.75</f>
        <v>99.75</v>
      </c>
      <c r="I526" s="372"/>
      <c r="J526" s="348"/>
    </row>
    <row r="527" spans="1:10" x14ac:dyDescent="0.25">
      <c r="A527" s="334"/>
      <c r="B527" s="337"/>
      <c r="C527" s="337"/>
      <c r="D527" s="337"/>
      <c r="E527" s="285"/>
      <c r="F527" s="285"/>
      <c r="G527" s="188" t="s">
        <v>40</v>
      </c>
      <c r="H527" s="68">
        <v>133</v>
      </c>
      <c r="I527" s="372"/>
      <c r="J527" s="348"/>
    </row>
    <row r="528" spans="1:10" x14ac:dyDescent="0.25">
      <c r="A528" s="334"/>
      <c r="B528" s="337"/>
      <c r="C528" s="337"/>
      <c r="D528" s="337"/>
      <c r="E528" s="285"/>
      <c r="F528" s="285"/>
      <c r="G528" s="188" t="s">
        <v>39</v>
      </c>
      <c r="H528" s="68">
        <f>H527+70</f>
        <v>203</v>
      </c>
      <c r="I528" s="372"/>
      <c r="J528" s="348"/>
    </row>
    <row r="529" spans="1:10" ht="15.75" thickBot="1" x14ac:dyDescent="0.3">
      <c r="A529" s="334"/>
      <c r="B529" s="337"/>
      <c r="C529" s="337"/>
      <c r="D529" s="337"/>
      <c r="E529" s="370"/>
      <c r="F529" s="370"/>
      <c r="G529" s="191" t="s">
        <v>41</v>
      </c>
      <c r="H529" s="69">
        <f t="shared" ref="H529" si="110">H527*0.95</f>
        <v>126.35</v>
      </c>
      <c r="I529" s="372"/>
      <c r="J529" s="348"/>
    </row>
    <row r="530" spans="1:10" x14ac:dyDescent="0.25">
      <c r="A530" s="334"/>
      <c r="B530" s="337"/>
      <c r="C530" s="337"/>
      <c r="D530" s="337"/>
      <c r="E530" s="295">
        <f>F525+1</f>
        <v>43191</v>
      </c>
      <c r="F530" s="295">
        <v>43220</v>
      </c>
      <c r="G530" s="51" t="s">
        <v>154</v>
      </c>
      <c r="H530" s="67">
        <f t="shared" ref="H530" si="111">H532/2</f>
        <v>53.5</v>
      </c>
      <c r="I530" s="372"/>
      <c r="J530" s="348"/>
    </row>
    <row r="531" spans="1:10" x14ac:dyDescent="0.25">
      <c r="A531" s="334"/>
      <c r="B531" s="337"/>
      <c r="C531" s="337"/>
      <c r="D531" s="337"/>
      <c r="E531" s="285"/>
      <c r="F531" s="285"/>
      <c r="G531" s="7" t="s">
        <v>153</v>
      </c>
      <c r="H531" s="68">
        <f t="shared" ref="H531" si="112">H532*0.75</f>
        <v>80.25</v>
      </c>
      <c r="I531" s="372"/>
      <c r="J531" s="348"/>
    </row>
    <row r="532" spans="1:10" x14ac:dyDescent="0.25">
      <c r="A532" s="334"/>
      <c r="B532" s="337"/>
      <c r="C532" s="337"/>
      <c r="D532" s="337"/>
      <c r="E532" s="285"/>
      <c r="F532" s="285"/>
      <c r="G532" s="188" t="s">
        <v>40</v>
      </c>
      <c r="H532" s="68">
        <v>107</v>
      </c>
      <c r="I532" s="372"/>
      <c r="J532" s="348"/>
    </row>
    <row r="533" spans="1:10" x14ac:dyDescent="0.25">
      <c r="A533" s="334"/>
      <c r="B533" s="337"/>
      <c r="C533" s="337"/>
      <c r="D533" s="337"/>
      <c r="E533" s="285"/>
      <c r="F533" s="285"/>
      <c r="G533" s="188" t="s">
        <v>39</v>
      </c>
      <c r="H533" s="68">
        <f>H532+60</f>
        <v>167</v>
      </c>
      <c r="I533" s="372"/>
      <c r="J533" s="348"/>
    </row>
    <row r="534" spans="1:10" ht="15.75" thickBot="1" x14ac:dyDescent="0.3">
      <c r="A534" s="334"/>
      <c r="B534" s="337"/>
      <c r="C534" s="337"/>
      <c r="D534" s="436"/>
      <c r="E534" s="370"/>
      <c r="F534" s="370"/>
      <c r="G534" s="190" t="s">
        <v>41</v>
      </c>
      <c r="H534" s="69">
        <f t="shared" ref="H534" si="113">H532*0.95</f>
        <v>101.64999999999999</v>
      </c>
      <c r="I534" s="444"/>
      <c r="J534" s="348"/>
    </row>
    <row r="535" spans="1:10" ht="15" customHeight="1" x14ac:dyDescent="0.25">
      <c r="A535" s="334"/>
      <c r="B535" s="337"/>
      <c r="C535" s="337"/>
      <c r="D535" s="331" t="s">
        <v>328</v>
      </c>
      <c r="E535" s="298">
        <v>43040</v>
      </c>
      <c r="F535" s="298">
        <v>43090</v>
      </c>
      <c r="G535" s="11" t="s">
        <v>154</v>
      </c>
      <c r="H535" s="67">
        <f>H537/2</f>
        <v>50</v>
      </c>
      <c r="I535" s="486"/>
      <c r="J535" s="348"/>
    </row>
    <row r="536" spans="1:10" x14ac:dyDescent="0.25">
      <c r="A536" s="334"/>
      <c r="B536" s="337"/>
      <c r="C536" s="337"/>
      <c r="D536" s="337"/>
      <c r="E536" s="285"/>
      <c r="F536" s="285"/>
      <c r="G536" s="7" t="s">
        <v>153</v>
      </c>
      <c r="H536" s="68">
        <f>H537*0.75</f>
        <v>75</v>
      </c>
      <c r="I536" s="372"/>
      <c r="J536" s="348"/>
    </row>
    <row r="537" spans="1:10" x14ac:dyDescent="0.25">
      <c r="A537" s="334"/>
      <c r="B537" s="337"/>
      <c r="C537" s="337"/>
      <c r="D537" s="337"/>
      <c r="E537" s="285"/>
      <c r="F537" s="285"/>
      <c r="G537" s="188" t="s">
        <v>40</v>
      </c>
      <c r="H537" s="68">
        <v>100</v>
      </c>
      <c r="I537" s="372"/>
      <c r="J537" s="348"/>
    </row>
    <row r="538" spans="1:10" x14ac:dyDescent="0.25">
      <c r="A538" s="334"/>
      <c r="B538" s="337"/>
      <c r="C538" s="337"/>
      <c r="D538" s="337"/>
      <c r="E538" s="285"/>
      <c r="F538" s="285"/>
      <c r="G538" s="188" t="s">
        <v>39</v>
      </c>
      <c r="H538" s="68">
        <f>H537+60</f>
        <v>160</v>
      </c>
      <c r="I538" s="372"/>
      <c r="J538" s="348"/>
    </row>
    <row r="539" spans="1:10" ht="15.75" thickBot="1" x14ac:dyDescent="0.3">
      <c r="A539" s="334"/>
      <c r="B539" s="337"/>
      <c r="C539" s="337"/>
      <c r="D539" s="337"/>
      <c r="E539" s="370"/>
      <c r="F539" s="370"/>
      <c r="G539" s="191" t="s">
        <v>41</v>
      </c>
      <c r="H539" s="69">
        <f>H537*0.95</f>
        <v>95</v>
      </c>
      <c r="I539" s="372"/>
      <c r="J539" s="348"/>
    </row>
    <row r="540" spans="1:10" x14ac:dyDescent="0.25">
      <c r="A540" s="334"/>
      <c r="B540" s="337"/>
      <c r="C540" s="337"/>
      <c r="D540" s="337"/>
      <c r="E540" s="295">
        <f>F535+1</f>
        <v>43091</v>
      </c>
      <c r="F540" s="295">
        <v>43102</v>
      </c>
      <c r="G540" s="51" t="s">
        <v>154</v>
      </c>
      <c r="H540" s="67">
        <f t="shared" ref="H540" si="114">H542/2</f>
        <v>81</v>
      </c>
      <c r="I540" s="372"/>
      <c r="J540" s="348"/>
    </row>
    <row r="541" spans="1:10" x14ac:dyDescent="0.25">
      <c r="A541" s="334"/>
      <c r="B541" s="337"/>
      <c r="C541" s="337"/>
      <c r="D541" s="337"/>
      <c r="E541" s="285"/>
      <c r="F541" s="285"/>
      <c r="G541" s="7" t="s">
        <v>153</v>
      </c>
      <c r="H541" s="68">
        <f t="shared" ref="H541" si="115">H542*0.75</f>
        <v>121.5</v>
      </c>
      <c r="I541" s="372"/>
      <c r="J541" s="348"/>
    </row>
    <row r="542" spans="1:10" x14ac:dyDescent="0.25">
      <c r="A542" s="334"/>
      <c r="B542" s="337"/>
      <c r="C542" s="337"/>
      <c r="D542" s="337"/>
      <c r="E542" s="285"/>
      <c r="F542" s="285"/>
      <c r="G542" s="188" t="s">
        <v>40</v>
      </c>
      <c r="H542" s="68">
        <v>162</v>
      </c>
      <c r="I542" s="372"/>
      <c r="J542" s="348"/>
    </row>
    <row r="543" spans="1:10" x14ac:dyDescent="0.25">
      <c r="A543" s="334"/>
      <c r="B543" s="337"/>
      <c r="C543" s="337"/>
      <c r="D543" s="337"/>
      <c r="E543" s="285"/>
      <c r="F543" s="285"/>
      <c r="G543" s="188" t="s">
        <v>39</v>
      </c>
      <c r="H543" s="68">
        <f>H542+80</f>
        <v>242</v>
      </c>
      <c r="I543" s="372"/>
      <c r="J543" s="348"/>
    </row>
    <row r="544" spans="1:10" ht="15.75" thickBot="1" x14ac:dyDescent="0.3">
      <c r="A544" s="334"/>
      <c r="B544" s="337"/>
      <c r="C544" s="337"/>
      <c r="D544" s="337"/>
      <c r="E544" s="370"/>
      <c r="F544" s="370"/>
      <c r="G544" s="191" t="s">
        <v>41</v>
      </c>
      <c r="H544" s="69">
        <f t="shared" ref="H544" si="116">H542*0.95</f>
        <v>153.9</v>
      </c>
      <c r="I544" s="372"/>
      <c r="J544" s="348"/>
    </row>
    <row r="545" spans="1:10" x14ac:dyDescent="0.25">
      <c r="A545" s="334"/>
      <c r="B545" s="337"/>
      <c r="C545" s="337"/>
      <c r="D545" s="337"/>
      <c r="E545" s="295">
        <f>F540+1</f>
        <v>43103</v>
      </c>
      <c r="F545" s="295">
        <v>43131</v>
      </c>
      <c r="G545" s="51" t="s">
        <v>154</v>
      </c>
      <c r="H545" s="67">
        <f t="shared" ref="H545" si="117">H547/2</f>
        <v>63.5</v>
      </c>
      <c r="I545" s="372"/>
      <c r="J545" s="348"/>
    </row>
    <row r="546" spans="1:10" x14ac:dyDescent="0.25">
      <c r="A546" s="334"/>
      <c r="B546" s="337"/>
      <c r="C546" s="337"/>
      <c r="D546" s="337"/>
      <c r="E546" s="285"/>
      <c r="F546" s="285"/>
      <c r="G546" s="7" t="s">
        <v>153</v>
      </c>
      <c r="H546" s="68">
        <f t="shared" ref="H546" si="118">H547*0.75</f>
        <v>95.25</v>
      </c>
      <c r="I546" s="372"/>
      <c r="J546" s="348"/>
    </row>
    <row r="547" spans="1:10" x14ac:dyDescent="0.25">
      <c r="A547" s="334"/>
      <c r="B547" s="337"/>
      <c r="C547" s="337"/>
      <c r="D547" s="337"/>
      <c r="E547" s="285"/>
      <c r="F547" s="285"/>
      <c r="G547" s="188" t="s">
        <v>40</v>
      </c>
      <c r="H547" s="68">
        <v>127</v>
      </c>
      <c r="I547" s="372"/>
      <c r="J547" s="348"/>
    </row>
    <row r="548" spans="1:10" x14ac:dyDescent="0.25">
      <c r="A548" s="334"/>
      <c r="B548" s="337"/>
      <c r="C548" s="337"/>
      <c r="D548" s="337"/>
      <c r="E548" s="285"/>
      <c r="F548" s="285"/>
      <c r="G548" s="188" t="s">
        <v>39</v>
      </c>
      <c r="H548" s="68">
        <f>H547+80</f>
        <v>207</v>
      </c>
      <c r="I548" s="372"/>
      <c r="J548" s="348"/>
    </row>
    <row r="549" spans="1:10" ht="15.75" thickBot="1" x14ac:dyDescent="0.3">
      <c r="A549" s="334"/>
      <c r="B549" s="337"/>
      <c r="C549" s="337"/>
      <c r="D549" s="337"/>
      <c r="E549" s="370"/>
      <c r="F549" s="370"/>
      <c r="G549" s="190" t="s">
        <v>41</v>
      </c>
      <c r="H549" s="69">
        <f t="shared" ref="H549" si="119">H547*0.95</f>
        <v>120.64999999999999</v>
      </c>
      <c r="I549" s="372"/>
      <c r="J549" s="348"/>
    </row>
    <row r="550" spans="1:10" x14ac:dyDescent="0.25">
      <c r="A550" s="334"/>
      <c r="B550" s="337"/>
      <c r="C550" s="337"/>
      <c r="D550" s="337"/>
      <c r="E550" s="295">
        <f>F545+1</f>
        <v>43132</v>
      </c>
      <c r="F550" s="295">
        <v>43190</v>
      </c>
      <c r="G550" s="51" t="s">
        <v>154</v>
      </c>
      <c r="H550" s="67">
        <f t="shared" ref="H550" si="120">H552/2</f>
        <v>71.5</v>
      </c>
      <c r="I550" s="372"/>
      <c r="J550" s="348"/>
    </row>
    <row r="551" spans="1:10" x14ac:dyDescent="0.25">
      <c r="A551" s="334"/>
      <c r="B551" s="337"/>
      <c r="C551" s="337"/>
      <c r="D551" s="337"/>
      <c r="E551" s="285"/>
      <c r="F551" s="285"/>
      <c r="G551" s="7" t="s">
        <v>153</v>
      </c>
      <c r="H551" s="68">
        <f t="shared" ref="H551" si="121">H552*0.75</f>
        <v>107.25</v>
      </c>
      <c r="I551" s="372"/>
      <c r="J551" s="348"/>
    </row>
    <row r="552" spans="1:10" x14ac:dyDescent="0.25">
      <c r="A552" s="334"/>
      <c r="B552" s="337"/>
      <c r="C552" s="337"/>
      <c r="D552" s="337"/>
      <c r="E552" s="285"/>
      <c r="F552" s="285"/>
      <c r="G552" s="188" t="s">
        <v>40</v>
      </c>
      <c r="H552" s="68">
        <v>143</v>
      </c>
      <c r="I552" s="372"/>
      <c r="J552" s="348"/>
    </row>
    <row r="553" spans="1:10" x14ac:dyDescent="0.25">
      <c r="A553" s="334"/>
      <c r="B553" s="337"/>
      <c r="C553" s="337"/>
      <c r="D553" s="337"/>
      <c r="E553" s="285"/>
      <c r="F553" s="285"/>
      <c r="G553" s="188" t="s">
        <v>39</v>
      </c>
      <c r="H553" s="68">
        <f>H552+80</f>
        <v>223</v>
      </c>
      <c r="I553" s="372"/>
      <c r="J553" s="348"/>
    </row>
    <row r="554" spans="1:10" ht="15.75" thickBot="1" x14ac:dyDescent="0.3">
      <c r="A554" s="334"/>
      <c r="B554" s="337"/>
      <c r="C554" s="337"/>
      <c r="D554" s="337"/>
      <c r="E554" s="370"/>
      <c r="F554" s="370"/>
      <c r="G554" s="191" t="s">
        <v>41</v>
      </c>
      <c r="H554" s="69">
        <f t="shared" ref="H554" si="122">H552*0.95</f>
        <v>135.85</v>
      </c>
      <c r="I554" s="372"/>
      <c r="J554" s="348"/>
    </row>
    <row r="555" spans="1:10" x14ac:dyDescent="0.25">
      <c r="A555" s="334"/>
      <c r="B555" s="337"/>
      <c r="C555" s="337"/>
      <c r="D555" s="337"/>
      <c r="E555" s="295">
        <f>F550+1</f>
        <v>43191</v>
      </c>
      <c r="F555" s="295">
        <v>43220</v>
      </c>
      <c r="G555" s="51" t="s">
        <v>154</v>
      </c>
      <c r="H555" s="67">
        <f t="shared" ref="H555" si="123">H557/2</f>
        <v>58.5</v>
      </c>
      <c r="I555" s="372"/>
      <c r="J555" s="348"/>
    </row>
    <row r="556" spans="1:10" x14ac:dyDescent="0.25">
      <c r="A556" s="334"/>
      <c r="B556" s="337"/>
      <c r="C556" s="337"/>
      <c r="D556" s="337"/>
      <c r="E556" s="285"/>
      <c r="F556" s="285"/>
      <c r="G556" s="7" t="s">
        <v>153</v>
      </c>
      <c r="H556" s="68">
        <f t="shared" ref="H556" si="124">H557*0.75</f>
        <v>87.75</v>
      </c>
      <c r="I556" s="372"/>
      <c r="J556" s="348"/>
    </row>
    <row r="557" spans="1:10" x14ac:dyDescent="0.25">
      <c r="A557" s="334"/>
      <c r="B557" s="337"/>
      <c r="C557" s="337"/>
      <c r="D557" s="337"/>
      <c r="E557" s="285"/>
      <c r="F557" s="285"/>
      <c r="G557" s="188" t="s">
        <v>40</v>
      </c>
      <c r="H557" s="68">
        <v>117</v>
      </c>
      <c r="I557" s="372"/>
      <c r="J557" s="348"/>
    </row>
    <row r="558" spans="1:10" x14ac:dyDescent="0.25">
      <c r="A558" s="334"/>
      <c r="B558" s="337"/>
      <c r="C558" s="337"/>
      <c r="D558" s="337"/>
      <c r="E558" s="285"/>
      <c r="F558" s="285"/>
      <c r="G558" s="188" t="s">
        <v>39</v>
      </c>
      <c r="H558" s="68">
        <f>H557+70</f>
        <v>187</v>
      </c>
      <c r="I558" s="372"/>
      <c r="J558" s="348"/>
    </row>
    <row r="559" spans="1:10" ht="15.75" thickBot="1" x14ac:dyDescent="0.3">
      <c r="A559" s="334"/>
      <c r="B559" s="337"/>
      <c r="C559" s="337"/>
      <c r="D559" s="395"/>
      <c r="E559" s="370"/>
      <c r="F559" s="370"/>
      <c r="G559" s="190" t="s">
        <v>41</v>
      </c>
      <c r="H559" s="69">
        <f t="shared" ref="H559" si="125">H557*0.95</f>
        <v>111.14999999999999</v>
      </c>
      <c r="I559" s="366"/>
      <c r="J559" s="348"/>
    </row>
    <row r="560" spans="1:10" ht="15" customHeight="1" x14ac:dyDescent="0.25">
      <c r="A560" s="334"/>
      <c r="B560" s="337"/>
      <c r="C560" s="337"/>
      <c r="D560" s="331" t="s">
        <v>43</v>
      </c>
      <c r="E560" s="298">
        <v>43040</v>
      </c>
      <c r="F560" s="298">
        <v>43090</v>
      </c>
      <c r="G560" s="11" t="s">
        <v>154</v>
      </c>
      <c r="H560" s="67" t="e">
        <f>NA()</f>
        <v>#N/A</v>
      </c>
      <c r="I560" s="486" t="s">
        <v>225</v>
      </c>
      <c r="J560" s="348"/>
    </row>
    <row r="561" spans="1:10" x14ac:dyDescent="0.25">
      <c r="A561" s="334"/>
      <c r="B561" s="337"/>
      <c r="C561" s="337"/>
      <c r="D561" s="337"/>
      <c r="E561" s="285"/>
      <c r="F561" s="285"/>
      <c r="G561" s="7" t="s">
        <v>153</v>
      </c>
      <c r="H561" s="68" t="e">
        <f>NA()</f>
        <v>#N/A</v>
      </c>
      <c r="I561" s="372"/>
      <c r="J561" s="348"/>
    </row>
    <row r="562" spans="1:10" x14ac:dyDescent="0.25">
      <c r="A562" s="334"/>
      <c r="B562" s="337"/>
      <c r="C562" s="337"/>
      <c r="D562" s="337"/>
      <c r="E562" s="285"/>
      <c r="F562" s="285"/>
      <c r="G562" s="188" t="s">
        <v>40</v>
      </c>
      <c r="H562" s="68">
        <v>153</v>
      </c>
      <c r="I562" s="372"/>
      <c r="J562" s="348"/>
    </row>
    <row r="563" spans="1:10" x14ac:dyDescent="0.25">
      <c r="A563" s="334"/>
      <c r="B563" s="337"/>
      <c r="C563" s="337"/>
      <c r="D563" s="337"/>
      <c r="E563" s="285"/>
      <c r="F563" s="285"/>
      <c r="G563" s="188" t="s">
        <v>39</v>
      </c>
      <c r="H563" s="68">
        <f>H562+70</f>
        <v>223</v>
      </c>
      <c r="I563" s="372"/>
      <c r="J563" s="348"/>
    </row>
    <row r="564" spans="1:10" ht="15.75" thickBot="1" x14ac:dyDescent="0.3">
      <c r="A564" s="334"/>
      <c r="B564" s="337"/>
      <c r="C564" s="337"/>
      <c r="D564" s="337"/>
      <c r="E564" s="370"/>
      <c r="F564" s="370"/>
      <c r="G564" s="191" t="s">
        <v>41</v>
      </c>
      <c r="H564" s="69">
        <f>H562*0.95</f>
        <v>145.35</v>
      </c>
      <c r="I564" s="372"/>
      <c r="J564" s="348"/>
    </row>
    <row r="565" spans="1:10" x14ac:dyDescent="0.25">
      <c r="A565" s="334"/>
      <c r="B565" s="337"/>
      <c r="C565" s="337"/>
      <c r="D565" s="337"/>
      <c r="E565" s="295">
        <f>F560+1</f>
        <v>43091</v>
      </c>
      <c r="F565" s="295">
        <v>43102</v>
      </c>
      <c r="G565" s="51" t="s">
        <v>154</v>
      </c>
      <c r="H565" s="67" t="e">
        <f>NA()</f>
        <v>#N/A</v>
      </c>
      <c r="I565" s="372"/>
      <c r="J565" s="348"/>
    </row>
    <row r="566" spans="1:10" x14ac:dyDescent="0.25">
      <c r="A566" s="334"/>
      <c r="B566" s="337"/>
      <c r="C566" s="337"/>
      <c r="D566" s="337"/>
      <c r="E566" s="285"/>
      <c r="F566" s="285"/>
      <c r="G566" s="7" t="s">
        <v>153</v>
      </c>
      <c r="H566" s="68" t="e">
        <f>NA()</f>
        <v>#N/A</v>
      </c>
      <c r="I566" s="372"/>
      <c r="J566" s="348"/>
    </row>
    <row r="567" spans="1:10" x14ac:dyDescent="0.25">
      <c r="A567" s="334"/>
      <c r="B567" s="337"/>
      <c r="C567" s="337"/>
      <c r="D567" s="337"/>
      <c r="E567" s="285"/>
      <c r="F567" s="285"/>
      <c r="G567" s="188" t="s">
        <v>40</v>
      </c>
      <c r="H567" s="68">
        <v>211</v>
      </c>
      <c r="I567" s="372"/>
      <c r="J567" s="348"/>
    </row>
    <row r="568" spans="1:10" x14ac:dyDescent="0.25">
      <c r="A568" s="334"/>
      <c r="B568" s="337"/>
      <c r="C568" s="337"/>
      <c r="D568" s="337"/>
      <c r="E568" s="285"/>
      <c r="F568" s="285"/>
      <c r="G568" s="188" t="s">
        <v>39</v>
      </c>
      <c r="H568" s="68">
        <f>H567+90</f>
        <v>301</v>
      </c>
      <c r="I568" s="372"/>
      <c r="J568" s="348"/>
    </row>
    <row r="569" spans="1:10" ht="15.75" thickBot="1" x14ac:dyDescent="0.3">
      <c r="A569" s="334"/>
      <c r="B569" s="337"/>
      <c r="C569" s="337"/>
      <c r="D569" s="337"/>
      <c r="E569" s="370"/>
      <c r="F569" s="370"/>
      <c r="G569" s="191" t="s">
        <v>41</v>
      </c>
      <c r="H569" s="69">
        <f t="shared" ref="H569" si="126">H567*0.95</f>
        <v>200.45</v>
      </c>
      <c r="I569" s="372"/>
      <c r="J569" s="348"/>
    </row>
    <row r="570" spans="1:10" x14ac:dyDescent="0.25">
      <c r="A570" s="334"/>
      <c r="B570" s="337"/>
      <c r="C570" s="337"/>
      <c r="D570" s="337"/>
      <c r="E570" s="295">
        <f>F565+1</f>
        <v>43103</v>
      </c>
      <c r="F570" s="295">
        <v>43131</v>
      </c>
      <c r="G570" s="51" t="s">
        <v>154</v>
      </c>
      <c r="H570" s="67" t="e">
        <f>NA()</f>
        <v>#N/A</v>
      </c>
      <c r="I570" s="372"/>
      <c r="J570" s="348"/>
    </row>
    <row r="571" spans="1:10" x14ac:dyDescent="0.25">
      <c r="A571" s="334"/>
      <c r="B571" s="337"/>
      <c r="C571" s="337"/>
      <c r="D571" s="337"/>
      <c r="E571" s="285"/>
      <c r="F571" s="285"/>
      <c r="G571" s="7" t="s">
        <v>153</v>
      </c>
      <c r="H571" s="68" t="e">
        <f>NA()</f>
        <v>#N/A</v>
      </c>
      <c r="I571" s="372"/>
      <c r="J571" s="348"/>
    </row>
    <row r="572" spans="1:10" x14ac:dyDescent="0.25">
      <c r="A572" s="334"/>
      <c r="B572" s="337"/>
      <c r="C572" s="337"/>
      <c r="D572" s="337"/>
      <c r="E572" s="285"/>
      <c r="F572" s="285"/>
      <c r="G572" s="188" t="s">
        <v>40</v>
      </c>
      <c r="H572" s="68">
        <v>176</v>
      </c>
      <c r="I572" s="372"/>
      <c r="J572" s="348"/>
    </row>
    <row r="573" spans="1:10" x14ac:dyDescent="0.25">
      <c r="A573" s="334"/>
      <c r="B573" s="337"/>
      <c r="C573" s="337"/>
      <c r="D573" s="337"/>
      <c r="E573" s="285"/>
      <c r="F573" s="285"/>
      <c r="G573" s="188" t="s">
        <v>39</v>
      </c>
      <c r="H573" s="68">
        <f>H572+90</f>
        <v>266</v>
      </c>
      <c r="I573" s="372"/>
      <c r="J573" s="348"/>
    </row>
    <row r="574" spans="1:10" ht="15.75" thickBot="1" x14ac:dyDescent="0.3">
      <c r="A574" s="334"/>
      <c r="B574" s="337"/>
      <c r="C574" s="337"/>
      <c r="D574" s="337"/>
      <c r="E574" s="370"/>
      <c r="F574" s="370"/>
      <c r="G574" s="190" t="s">
        <v>41</v>
      </c>
      <c r="H574" s="69">
        <f t="shared" ref="H574" si="127">H572*0.95</f>
        <v>167.2</v>
      </c>
      <c r="I574" s="372"/>
      <c r="J574" s="348"/>
    </row>
    <row r="575" spans="1:10" x14ac:dyDescent="0.25">
      <c r="A575" s="334"/>
      <c r="B575" s="337"/>
      <c r="C575" s="337"/>
      <c r="D575" s="337"/>
      <c r="E575" s="295">
        <f>F570+1</f>
        <v>43132</v>
      </c>
      <c r="F575" s="295">
        <v>43190</v>
      </c>
      <c r="G575" s="51" t="s">
        <v>154</v>
      </c>
      <c r="H575" s="67" t="e">
        <f>NA()</f>
        <v>#N/A</v>
      </c>
      <c r="I575" s="372"/>
      <c r="J575" s="348"/>
    </row>
    <row r="576" spans="1:10" x14ac:dyDescent="0.25">
      <c r="A576" s="334"/>
      <c r="B576" s="337"/>
      <c r="C576" s="337"/>
      <c r="D576" s="337"/>
      <c r="E576" s="285"/>
      <c r="F576" s="285"/>
      <c r="G576" s="7" t="s">
        <v>153</v>
      </c>
      <c r="H576" s="68" t="e">
        <f>NA()</f>
        <v>#N/A</v>
      </c>
      <c r="I576" s="372"/>
      <c r="J576" s="348"/>
    </row>
    <row r="577" spans="1:10" x14ac:dyDescent="0.25">
      <c r="A577" s="334"/>
      <c r="B577" s="337"/>
      <c r="C577" s="337"/>
      <c r="D577" s="337"/>
      <c r="E577" s="285"/>
      <c r="F577" s="285"/>
      <c r="G577" s="188" t="s">
        <v>40</v>
      </c>
      <c r="H577" s="68">
        <v>192</v>
      </c>
      <c r="I577" s="372"/>
      <c r="J577" s="348"/>
    </row>
    <row r="578" spans="1:10" x14ac:dyDescent="0.25">
      <c r="A578" s="334"/>
      <c r="B578" s="337"/>
      <c r="C578" s="337"/>
      <c r="D578" s="337"/>
      <c r="E578" s="285"/>
      <c r="F578" s="285"/>
      <c r="G578" s="188" t="s">
        <v>39</v>
      </c>
      <c r="H578" s="68">
        <f>H577+90</f>
        <v>282</v>
      </c>
      <c r="I578" s="372"/>
      <c r="J578" s="348"/>
    </row>
    <row r="579" spans="1:10" ht="15.75" thickBot="1" x14ac:dyDescent="0.3">
      <c r="A579" s="334"/>
      <c r="B579" s="337"/>
      <c r="C579" s="337"/>
      <c r="D579" s="337"/>
      <c r="E579" s="370"/>
      <c r="F579" s="370"/>
      <c r="G579" s="191" t="s">
        <v>41</v>
      </c>
      <c r="H579" s="69">
        <f t="shared" ref="H579" si="128">H577*0.95</f>
        <v>182.39999999999998</v>
      </c>
      <c r="I579" s="372"/>
      <c r="J579" s="348"/>
    </row>
    <row r="580" spans="1:10" x14ac:dyDescent="0.25">
      <c r="A580" s="334"/>
      <c r="B580" s="337"/>
      <c r="C580" s="337"/>
      <c r="D580" s="337"/>
      <c r="E580" s="295">
        <f>F575+1</f>
        <v>43191</v>
      </c>
      <c r="F580" s="295">
        <v>43220</v>
      </c>
      <c r="G580" s="51" t="s">
        <v>154</v>
      </c>
      <c r="H580" s="67" t="e">
        <f>NA()</f>
        <v>#N/A</v>
      </c>
      <c r="I580" s="372"/>
      <c r="J580" s="348"/>
    </row>
    <row r="581" spans="1:10" x14ac:dyDescent="0.25">
      <c r="A581" s="334"/>
      <c r="B581" s="337"/>
      <c r="C581" s="337"/>
      <c r="D581" s="337"/>
      <c r="E581" s="285"/>
      <c r="F581" s="285"/>
      <c r="G581" s="7" t="s">
        <v>153</v>
      </c>
      <c r="H581" s="68" t="e">
        <f>NA()</f>
        <v>#N/A</v>
      </c>
      <c r="I581" s="372"/>
      <c r="J581" s="348"/>
    </row>
    <row r="582" spans="1:10" x14ac:dyDescent="0.25">
      <c r="A582" s="334"/>
      <c r="B582" s="337"/>
      <c r="C582" s="337"/>
      <c r="D582" s="337"/>
      <c r="E582" s="285"/>
      <c r="F582" s="285"/>
      <c r="G582" s="188" t="s">
        <v>40</v>
      </c>
      <c r="H582" s="68">
        <v>166</v>
      </c>
      <c r="I582" s="372"/>
      <c r="J582" s="348"/>
    </row>
    <row r="583" spans="1:10" x14ac:dyDescent="0.25">
      <c r="A583" s="334"/>
      <c r="B583" s="337"/>
      <c r="C583" s="337"/>
      <c r="D583" s="337"/>
      <c r="E583" s="285"/>
      <c r="F583" s="285"/>
      <c r="G583" s="188" t="s">
        <v>39</v>
      </c>
      <c r="H583" s="68">
        <f>H582+80</f>
        <v>246</v>
      </c>
      <c r="I583" s="372"/>
      <c r="J583" s="348"/>
    </row>
    <row r="584" spans="1:10" ht="15.75" thickBot="1" x14ac:dyDescent="0.3">
      <c r="A584" s="394"/>
      <c r="B584" s="395"/>
      <c r="C584" s="395"/>
      <c r="D584" s="395"/>
      <c r="E584" s="370"/>
      <c r="F584" s="370"/>
      <c r="G584" s="190" t="s">
        <v>41</v>
      </c>
      <c r="H584" s="69">
        <f t="shared" ref="H584" si="129">H582*0.95</f>
        <v>157.69999999999999</v>
      </c>
      <c r="I584" s="366"/>
      <c r="J584" s="449"/>
    </row>
    <row r="585" spans="1:10" ht="15.75" thickBot="1" x14ac:dyDescent="0.3">
      <c r="A585" s="178" t="s">
        <v>143</v>
      </c>
      <c r="B585" s="168" t="e">
        <f>NA()</f>
        <v>#N/A</v>
      </c>
      <c r="C585" s="168"/>
      <c r="D585" s="166"/>
      <c r="E585" s="180"/>
      <c r="F585" s="180"/>
      <c r="G585" s="168"/>
      <c r="H585" s="153"/>
      <c r="I585" s="169"/>
      <c r="J585" s="179"/>
    </row>
    <row r="586" spans="1:10" x14ac:dyDescent="0.25">
      <c r="A586" s="333" t="s">
        <v>144</v>
      </c>
      <c r="B586" s="336" t="s">
        <v>37</v>
      </c>
      <c r="C586" s="336" t="s">
        <v>191</v>
      </c>
      <c r="D586" s="304" t="s">
        <v>340</v>
      </c>
      <c r="E586" s="298">
        <v>43040</v>
      </c>
      <c r="F586" s="298">
        <v>43090</v>
      </c>
      <c r="G586" s="11" t="s">
        <v>154</v>
      </c>
      <c r="H586" s="67">
        <v>0</v>
      </c>
      <c r="I586" s="488"/>
      <c r="J586" s="347"/>
    </row>
    <row r="587" spans="1:10" x14ac:dyDescent="0.25">
      <c r="A587" s="334"/>
      <c r="B587" s="337"/>
      <c r="C587" s="337"/>
      <c r="D587" s="305"/>
      <c r="E587" s="285"/>
      <c r="F587" s="285"/>
      <c r="G587" s="7" t="s">
        <v>153</v>
      </c>
      <c r="H587" s="68">
        <f>H588/2</f>
        <v>29</v>
      </c>
      <c r="I587" s="372"/>
      <c r="J587" s="348"/>
    </row>
    <row r="588" spans="1:10" x14ac:dyDescent="0.25">
      <c r="A588" s="334"/>
      <c r="B588" s="337"/>
      <c r="C588" s="337"/>
      <c r="D588" s="305"/>
      <c r="E588" s="285"/>
      <c r="F588" s="285"/>
      <c r="G588" s="70" t="s">
        <v>40</v>
      </c>
      <c r="H588" s="68">
        <v>58</v>
      </c>
      <c r="I588" s="372"/>
      <c r="J588" s="348"/>
    </row>
    <row r="589" spans="1:10" x14ac:dyDescent="0.25">
      <c r="A589" s="334"/>
      <c r="B589" s="337"/>
      <c r="C589" s="337"/>
      <c r="D589" s="305"/>
      <c r="E589" s="285"/>
      <c r="F589" s="285"/>
      <c r="G589" s="70" t="s">
        <v>39</v>
      </c>
      <c r="H589" s="68">
        <f>H588+25</f>
        <v>83</v>
      </c>
      <c r="I589" s="372"/>
      <c r="J589" s="348"/>
    </row>
    <row r="590" spans="1:10" ht="15.75" thickBot="1" x14ac:dyDescent="0.3">
      <c r="A590" s="334"/>
      <c r="B590" s="337"/>
      <c r="C590" s="337"/>
      <c r="D590" s="305"/>
      <c r="E590" s="370"/>
      <c r="F590" s="370"/>
      <c r="G590" s="74" t="s">
        <v>41</v>
      </c>
      <c r="H590" s="69">
        <f>H588*0.95</f>
        <v>55.099999999999994</v>
      </c>
      <c r="I590" s="372"/>
      <c r="J590" s="348"/>
    </row>
    <row r="591" spans="1:10" x14ac:dyDescent="0.25">
      <c r="A591" s="334"/>
      <c r="B591" s="337"/>
      <c r="C591" s="337"/>
      <c r="D591" s="305"/>
      <c r="E591" s="295">
        <f>F586+1</f>
        <v>43091</v>
      </c>
      <c r="F591" s="295">
        <v>43103</v>
      </c>
      <c r="G591" s="51" t="s">
        <v>154</v>
      </c>
      <c r="H591" s="67">
        <v>0</v>
      </c>
      <c r="I591" s="372"/>
      <c r="J591" s="348"/>
    </row>
    <row r="592" spans="1:10" x14ac:dyDescent="0.25">
      <c r="A592" s="334"/>
      <c r="B592" s="337"/>
      <c r="C592" s="337"/>
      <c r="D592" s="305"/>
      <c r="E592" s="285"/>
      <c r="F592" s="285"/>
      <c r="G592" s="7" t="s">
        <v>153</v>
      </c>
      <c r="H592" s="68">
        <f t="shared" ref="H592" si="130">H593/2</f>
        <v>42.5</v>
      </c>
      <c r="I592" s="372"/>
      <c r="J592" s="348"/>
    </row>
    <row r="593" spans="1:10" x14ac:dyDescent="0.25">
      <c r="A593" s="334"/>
      <c r="B593" s="337"/>
      <c r="C593" s="337"/>
      <c r="D593" s="305"/>
      <c r="E593" s="285"/>
      <c r="F593" s="285"/>
      <c r="G593" s="108" t="s">
        <v>40</v>
      </c>
      <c r="H593" s="68">
        <v>85</v>
      </c>
      <c r="I593" s="372"/>
      <c r="J593" s="348"/>
    </row>
    <row r="594" spans="1:10" x14ac:dyDescent="0.25">
      <c r="A594" s="334"/>
      <c r="B594" s="337"/>
      <c r="C594" s="337"/>
      <c r="D594" s="305"/>
      <c r="E594" s="285"/>
      <c r="F594" s="285"/>
      <c r="G594" s="108" t="s">
        <v>39</v>
      </c>
      <c r="H594" s="68">
        <f>H593+25</f>
        <v>110</v>
      </c>
      <c r="I594" s="372"/>
      <c r="J594" s="348"/>
    </row>
    <row r="595" spans="1:10" ht="15.75" thickBot="1" x14ac:dyDescent="0.3">
      <c r="A595" s="334"/>
      <c r="B595" s="337"/>
      <c r="C595" s="337"/>
      <c r="D595" s="305"/>
      <c r="E595" s="370"/>
      <c r="F595" s="370"/>
      <c r="G595" s="111" t="s">
        <v>41</v>
      </c>
      <c r="H595" s="69">
        <f t="shared" ref="H595" si="131">H593*0.95</f>
        <v>80.75</v>
      </c>
      <c r="I595" s="372"/>
      <c r="J595" s="348"/>
    </row>
    <row r="596" spans="1:10" x14ac:dyDescent="0.25">
      <c r="A596" s="334"/>
      <c r="B596" s="337"/>
      <c r="C596" s="337"/>
      <c r="D596" s="305"/>
      <c r="E596" s="295">
        <f>F591+1</f>
        <v>43104</v>
      </c>
      <c r="F596" s="295">
        <v>43131</v>
      </c>
      <c r="G596" s="51" t="s">
        <v>154</v>
      </c>
      <c r="H596" s="67">
        <v>0</v>
      </c>
      <c r="I596" s="372"/>
      <c r="J596" s="348"/>
    </row>
    <row r="597" spans="1:10" x14ac:dyDescent="0.25">
      <c r="A597" s="334"/>
      <c r="B597" s="337"/>
      <c r="C597" s="337"/>
      <c r="D597" s="305"/>
      <c r="E597" s="285"/>
      <c r="F597" s="285"/>
      <c r="G597" s="7" t="s">
        <v>153</v>
      </c>
      <c r="H597" s="68">
        <f t="shared" ref="H597" si="132">H598/2</f>
        <v>35</v>
      </c>
      <c r="I597" s="372"/>
      <c r="J597" s="348"/>
    </row>
    <row r="598" spans="1:10" x14ac:dyDescent="0.25">
      <c r="A598" s="334"/>
      <c r="B598" s="337"/>
      <c r="C598" s="337"/>
      <c r="D598" s="305"/>
      <c r="E598" s="285"/>
      <c r="F598" s="285"/>
      <c r="G598" s="108" t="s">
        <v>40</v>
      </c>
      <c r="H598" s="68">
        <v>70</v>
      </c>
      <c r="I598" s="372"/>
      <c r="J598" s="348"/>
    </row>
    <row r="599" spans="1:10" x14ac:dyDescent="0.25">
      <c r="A599" s="334"/>
      <c r="B599" s="337"/>
      <c r="C599" s="337"/>
      <c r="D599" s="305"/>
      <c r="E599" s="285"/>
      <c r="F599" s="285"/>
      <c r="G599" s="108" t="s">
        <v>39</v>
      </c>
      <c r="H599" s="68">
        <f>H598+25</f>
        <v>95</v>
      </c>
      <c r="I599" s="372"/>
      <c r="J599" s="348"/>
    </row>
    <row r="600" spans="1:10" ht="15.75" thickBot="1" x14ac:dyDescent="0.3">
      <c r="A600" s="334"/>
      <c r="B600" s="337"/>
      <c r="C600" s="337"/>
      <c r="D600" s="305"/>
      <c r="E600" s="370"/>
      <c r="F600" s="370"/>
      <c r="G600" s="109" t="s">
        <v>41</v>
      </c>
      <c r="H600" s="69">
        <f t="shared" ref="H600" si="133">H598*0.95</f>
        <v>66.5</v>
      </c>
      <c r="I600" s="372"/>
      <c r="J600" s="348"/>
    </row>
    <row r="601" spans="1:10" x14ac:dyDescent="0.25">
      <c r="A601" s="334"/>
      <c r="B601" s="337"/>
      <c r="C601" s="337"/>
      <c r="D601" s="337"/>
      <c r="E601" s="295">
        <f>F596+1</f>
        <v>43132</v>
      </c>
      <c r="F601" s="295">
        <v>43190</v>
      </c>
      <c r="G601" s="51" t="s">
        <v>154</v>
      </c>
      <c r="H601" s="67">
        <v>0</v>
      </c>
      <c r="I601" s="372"/>
      <c r="J601" s="348"/>
    </row>
    <row r="602" spans="1:10" x14ac:dyDescent="0.25">
      <c r="A602" s="334"/>
      <c r="B602" s="337"/>
      <c r="C602" s="337"/>
      <c r="D602" s="337"/>
      <c r="E602" s="285"/>
      <c r="F602" s="285"/>
      <c r="G602" s="7" t="s">
        <v>153</v>
      </c>
      <c r="H602" s="68">
        <f t="shared" ref="H602" si="134">H603/2</f>
        <v>40</v>
      </c>
      <c r="I602" s="372"/>
      <c r="J602" s="348"/>
    </row>
    <row r="603" spans="1:10" x14ac:dyDescent="0.25">
      <c r="A603" s="334"/>
      <c r="B603" s="337"/>
      <c r="C603" s="337"/>
      <c r="D603" s="337"/>
      <c r="E603" s="285"/>
      <c r="F603" s="285"/>
      <c r="G603" s="70" t="s">
        <v>40</v>
      </c>
      <c r="H603" s="68">
        <v>80</v>
      </c>
      <c r="I603" s="372"/>
      <c r="J603" s="348"/>
    </row>
    <row r="604" spans="1:10" x14ac:dyDescent="0.25">
      <c r="A604" s="334"/>
      <c r="B604" s="337"/>
      <c r="C604" s="337"/>
      <c r="D604" s="337"/>
      <c r="E604" s="285"/>
      <c r="F604" s="285"/>
      <c r="G604" s="70" t="s">
        <v>39</v>
      </c>
      <c r="H604" s="68">
        <f>H603+25</f>
        <v>105</v>
      </c>
      <c r="I604" s="372"/>
      <c r="J604" s="348"/>
    </row>
    <row r="605" spans="1:10" ht="15.75" thickBot="1" x14ac:dyDescent="0.3">
      <c r="A605" s="334"/>
      <c r="B605" s="337"/>
      <c r="C605" s="337"/>
      <c r="D605" s="337"/>
      <c r="E605" s="370"/>
      <c r="F605" s="370"/>
      <c r="G605" s="74" t="s">
        <v>41</v>
      </c>
      <c r="H605" s="69">
        <f t="shared" ref="H605" si="135">H603*0.95</f>
        <v>76</v>
      </c>
      <c r="I605" s="372"/>
      <c r="J605" s="348"/>
    </row>
    <row r="606" spans="1:10" x14ac:dyDescent="0.25">
      <c r="A606" s="334"/>
      <c r="B606" s="337"/>
      <c r="C606" s="337"/>
      <c r="D606" s="337"/>
      <c r="E606" s="295">
        <f>F601+1</f>
        <v>43191</v>
      </c>
      <c r="F606" s="295">
        <v>43220</v>
      </c>
      <c r="G606" s="51" t="s">
        <v>154</v>
      </c>
      <c r="H606" s="67">
        <v>0</v>
      </c>
      <c r="I606" s="372"/>
      <c r="J606" s="348"/>
    </row>
    <row r="607" spans="1:10" x14ac:dyDescent="0.25">
      <c r="A607" s="334"/>
      <c r="B607" s="337"/>
      <c r="C607" s="337"/>
      <c r="D607" s="337"/>
      <c r="E607" s="285"/>
      <c r="F607" s="285"/>
      <c r="G607" s="7" t="s">
        <v>153</v>
      </c>
      <c r="H607" s="68">
        <f t="shared" ref="H607" si="136">H608/2</f>
        <v>32.5</v>
      </c>
      <c r="I607" s="372"/>
      <c r="J607" s="348"/>
    </row>
    <row r="608" spans="1:10" x14ac:dyDescent="0.25">
      <c r="A608" s="334"/>
      <c r="B608" s="337"/>
      <c r="C608" s="337"/>
      <c r="D608" s="337"/>
      <c r="E608" s="285"/>
      <c r="F608" s="285"/>
      <c r="G608" s="70" t="s">
        <v>40</v>
      </c>
      <c r="H608" s="68">
        <v>65</v>
      </c>
      <c r="I608" s="372"/>
      <c r="J608" s="348"/>
    </row>
    <row r="609" spans="1:10" x14ac:dyDescent="0.25">
      <c r="A609" s="334"/>
      <c r="B609" s="337"/>
      <c r="C609" s="337"/>
      <c r="D609" s="337"/>
      <c r="E609" s="285"/>
      <c r="F609" s="285"/>
      <c r="G609" s="70" t="s">
        <v>39</v>
      </c>
      <c r="H609" s="68">
        <f>H608+25</f>
        <v>90</v>
      </c>
      <c r="I609" s="372"/>
      <c r="J609" s="348"/>
    </row>
    <row r="610" spans="1:10" ht="15.75" thickBot="1" x14ac:dyDescent="0.3">
      <c r="A610" s="334"/>
      <c r="B610" s="337"/>
      <c r="C610" s="337"/>
      <c r="D610" s="436"/>
      <c r="E610" s="370"/>
      <c r="F610" s="370"/>
      <c r="G610" s="71" t="s">
        <v>41</v>
      </c>
      <c r="H610" s="69">
        <f t="shared" ref="H610" si="137">H608*0.95</f>
        <v>61.75</v>
      </c>
      <c r="I610" s="444"/>
      <c r="J610" s="348"/>
    </row>
    <row r="611" spans="1:10" x14ac:dyDescent="0.25">
      <c r="A611" s="334"/>
      <c r="B611" s="337"/>
      <c r="C611" s="337"/>
      <c r="D611" s="331" t="s">
        <v>350</v>
      </c>
      <c r="E611" s="298">
        <v>43040</v>
      </c>
      <c r="F611" s="298">
        <v>43090</v>
      </c>
      <c r="G611" s="11" t="s">
        <v>154</v>
      </c>
      <c r="H611" s="67">
        <v>0</v>
      </c>
      <c r="I611" s="487"/>
      <c r="J611" s="348"/>
    </row>
    <row r="612" spans="1:10" x14ac:dyDescent="0.25">
      <c r="A612" s="334"/>
      <c r="B612" s="337"/>
      <c r="C612" s="337"/>
      <c r="D612" s="337"/>
      <c r="E612" s="285"/>
      <c r="F612" s="285"/>
      <c r="G612" s="7" t="s">
        <v>153</v>
      </c>
      <c r="H612" s="68">
        <f t="shared" ref="H612" si="138">H613/2</f>
        <v>34</v>
      </c>
      <c r="I612" s="372"/>
      <c r="J612" s="348"/>
    </row>
    <row r="613" spans="1:10" x14ac:dyDescent="0.25">
      <c r="A613" s="334"/>
      <c r="B613" s="337"/>
      <c r="C613" s="337"/>
      <c r="D613" s="337"/>
      <c r="E613" s="285"/>
      <c r="F613" s="285"/>
      <c r="G613" s="70" t="s">
        <v>40</v>
      </c>
      <c r="H613" s="68">
        <v>68</v>
      </c>
      <c r="I613" s="372"/>
      <c r="J613" s="348"/>
    </row>
    <row r="614" spans="1:10" x14ac:dyDescent="0.25">
      <c r="A614" s="334"/>
      <c r="B614" s="337"/>
      <c r="C614" s="337"/>
      <c r="D614" s="337"/>
      <c r="E614" s="285"/>
      <c r="F614" s="285"/>
      <c r="G614" s="70" t="s">
        <v>39</v>
      </c>
      <c r="H614" s="68">
        <f>H613+25</f>
        <v>93</v>
      </c>
      <c r="I614" s="372"/>
      <c r="J614" s="348"/>
    </row>
    <row r="615" spans="1:10" ht="15.75" thickBot="1" x14ac:dyDescent="0.3">
      <c r="A615" s="334"/>
      <c r="B615" s="337"/>
      <c r="C615" s="337"/>
      <c r="D615" s="337"/>
      <c r="E615" s="370"/>
      <c r="F615" s="370"/>
      <c r="G615" s="74" t="s">
        <v>41</v>
      </c>
      <c r="H615" s="69">
        <f t="shared" ref="H615" si="139">H613*0.95</f>
        <v>64.599999999999994</v>
      </c>
      <c r="I615" s="372"/>
      <c r="J615" s="348"/>
    </row>
    <row r="616" spans="1:10" x14ac:dyDescent="0.25">
      <c r="A616" s="334"/>
      <c r="B616" s="337"/>
      <c r="C616" s="337"/>
      <c r="D616" s="337"/>
      <c r="E616" s="295">
        <f>F611+1</f>
        <v>43091</v>
      </c>
      <c r="F616" s="295">
        <v>43103</v>
      </c>
      <c r="G616" s="51" t="s">
        <v>154</v>
      </c>
      <c r="H616" s="67">
        <v>0</v>
      </c>
      <c r="I616" s="372"/>
      <c r="J616" s="348"/>
    </row>
    <row r="617" spans="1:10" x14ac:dyDescent="0.25">
      <c r="A617" s="334"/>
      <c r="B617" s="337"/>
      <c r="C617" s="337"/>
      <c r="D617" s="337"/>
      <c r="E617" s="285"/>
      <c r="F617" s="285"/>
      <c r="G617" s="7" t="s">
        <v>153</v>
      </c>
      <c r="H617" s="68">
        <f t="shared" ref="H617" si="140">H618/2</f>
        <v>47.5</v>
      </c>
      <c r="I617" s="372"/>
      <c r="J617" s="348"/>
    </row>
    <row r="618" spans="1:10" x14ac:dyDescent="0.25">
      <c r="A618" s="334"/>
      <c r="B618" s="337"/>
      <c r="C618" s="337"/>
      <c r="D618" s="337"/>
      <c r="E618" s="285"/>
      <c r="F618" s="285"/>
      <c r="G618" s="108" t="s">
        <v>40</v>
      </c>
      <c r="H618" s="68">
        <v>95</v>
      </c>
      <c r="I618" s="372"/>
      <c r="J618" s="348"/>
    </row>
    <row r="619" spans="1:10" x14ac:dyDescent="0.25">
      <c r="A619" s="334"/>
      <c r="B619" s="337"/>
      <c r="C619" s="337"/>
      <c r="D619" s="337"/>
      <c r="E619" s="285"/>
      <c r="F619" s="285"/>
      <c r="G619" s="108" t="s">
        <v>39</v>
      </c>
      <c r="H619" s="68">
        <f>H618+25</f>
        <v>120</v>
      </c>
      <c r="I619" s="372"/>
      <c r="J619" s="348"/>
    </row>
    <row r="620" spans="1:10" ht="15.75" thickBot="1" x14ac:dyDescent="0.3">
      <c r="A620" s="334"/>
      <c r="B620" s="337"/>
      <c r="C620" s="337"/>
      <c r="D620" s="337"/>
      <c r="E620" s="370"/>
      <c r="F620" s="370"/>
      <c r="G620" s="111" t="s">
        <v>41</v>
      </c>
      <c r="H620" s="69">
        <f t="shared" ref="H620" si="141">H618*0.95</f>
        <v>90.25</v>
      </c>
      <c r="I620" s="372"/>
      <c r="J620" s="348"/>
    </row>
    <row r="621" spans="1:10" x14ac:dyDescent="0.25">
      <c r="A621" s="334"/>
      <c r="B621" s="337"/>
      <c r="C621" s="337"/>
      <c r="D621" s="337"/>
      <c r="E621" s="295">
        <f>F616+1</f>
        <v>43104</v>
      </c>
      <c r="F621" s="295">
        <v>43131</v>
      </c>
      <c r="G621" s="51" t="s">
        <v>154</v>
      </c>
      <c r="H621" s="67">
        <v>0</v>
      </c>
      <c r="I621" s="372"/>
      <c r="J621" s="348"/>
    </row>
    <row r="622" spans="1:10" x14ac:dyDescent="0.25">
      <c r="A622" s="334"/>
      <c r="B622" s="337"/>
      <c r="C622" s="337"/>
      <c r="D622" s="337"/>
      <c r="E622" s="285"/>
      <c r="F622" s="285"/>
      <c r="G622" s="7" t="s">
        <v>153</v>
      </c>
      <c r="H622" s="68">
        <f t="shared" ref="H622" si="142">H623/2</f>
        <v>40</v>
      </c>
      <c r="I622" s="372"/>
      <c r="J622" s="348"/>
    </row>
    <row r="623" spans="1:10" x14ac:dyDescent="0.25">
      <c r="A623" s="334"/>
      <c r="B623" s="337"/>
      <c r="C623" s="337"/>
      <c r="D623" s="337"/>
      <c r="E623" s="285"/>
      <c r="F623" s="285"/>
      <c r="G623" s="108" t="s">
        <v>40</v>
      </c>
      <c r="H623" s="68">
        <v>80</v>
      </c>
      <c r="I623" s="372"/>
      <c r="J623" s="348"/>
    </row>
    <row r="624" spans="1:10" x14ac:dyDescent="0.25">
      <c r="A624" s="334"/>
      <c r="B624" s="337"/>
      <c r="C624" s="337"/>
      <c r="D624" s="337"/>
      <c r="E624" s="285"/>
      <c r="F624" s="285"/>
      <c r="G624" s="108" t="s">
        <v>39</v>
      </c>
      <c r="H624" s="68">
        <f>H623+25</f>
        <v>105</v>
      </c>
      <c r="I624" s="372"/>
      <c r="J624" s="348"/>
    </row>
    <row r="625" spans="1:10" ht="15.75" thickBot="1" x14ac:dyDescent="0.3">
      <c r="A625" s="334"/>
      <c r="B625" s="337"/>
      <c r="C625" s="337"/>
      <c r="D625" s="337"/>
      <c r="E625" s="370"/>
      <c r="F625" s="370"/>
      <c r="G625" s="109" t="s">
        <v>41</v>
      </c>
      <c r="H625" s="69">
        <f t="shared" ref="H625" si="143">H623*0.95</f>
        <v>76</v>
      </c>
      <c r="I625" s="372"/>
      <c r="J625" s="348"/>
    </row>
    <row r="626" spans="1:10" x14ac:dyDescent="0.25">
      <c r="A626" s="334"/>
      <c r="B626" s="337"/>
      <c r="C626" s="337"/>
      <c r="D626" s="337"/>
      <c r="E626" s="295">
        <f>F621+1</f>
        <v>43132</v>
      </c>
      <c r="F626" s="295">
        <v>43190</v>
      </c>
      <c r="G626" s="51" t="s">
        <v>154</v>
      </c>
      <c r="H626" s="67">
        <v>0</v>
      </c>
      <c r="I626" s="372"/>
      <c r="J626" s="348"/>
    </row>
    <row r="627" spans="1:10" x14ac:dyDescent="0.25">
      <c r="A627" s="334"/>
      <c r="B627" s="337"/>
      <c r="C627" s="337"/>
      <c r="D627" s="337"/>
      <c r="E627" s="285"/>
      <c r="F627" s="285"/>
      <c r="G627" s="7" t="s">
        <v>153</v>
      </c>
      <c r="H627" s="68">
        <f t="shared" ref="H627" si="144">H628/2</f>
        <v>45</v>
      </c>
      <c r="I627" s="372"/>
      <c r="J627" s="348"/>
    </row>
    <row r="628" spans="1:10" x14ac:dyDescent="0.25">
      <c r="A628" s="334"/>
      <c r="B628" s="337"/>
      <c r="C628" s="337"/>
      <c r="D628" s="337"/>
      <c r="E628" s="285"/>
      <c r="F628" s="285"/>
      <c r="G628" s="70" t="s">
        <v>40</v>
      </c>
      <c r="H628" s="68">
        <v>90</v>
      </c>
      <c r="I628" s="372"/>
      <c r="J628" s="348"/>
    </row>
    <row r="629" spans="1:10" x14ac:dyDescent="0.25">
      <c r="A629" s="334"/>
      <c r="B629" s="337"/>
      <c r="C629" s="337"/>
      <c r="D629" s="337"/>
      <c r="E629" s="285"/>
      <c r="F629" s="285"/>
      <c r="G629" s="70" t="s">
        <v>39</v>
      </c>
      <c r="H629" s="68">
        <f>H628+25</f>
        <v>115</v>
      </c>
      <c r="I629" s="372"/>
      <c r="J629" s="348"/>
    </row>
    <row r="630" spans="1:10" ht="15.75" thickBot="1" x14ac:dyDescent="0.3">
      <c r="A630" s="334"/>
      <c r="B630" s="337"/>
      <c r="C630" s="337"/>
      <c r="D630" s="337"/>
      <c r="E630" s="370"/>
      <c r="F630" s="370"/>
      <c r="G630" s="74" t="s">
        <v>41</v>
      </c>
      <c r="H630" s="69">
        <f t="shared" ref="H630" si="145">H628*0.95</f>
        <v>85.5</v>
      </c>
      <c r="I630" s="372"/>
      <c r="J630" s="348"/>
    </row>
    <row r="631" spans="1:10" x14ac:dyDescent="0.25">
      <c r="A631" s="334"/>
      <c r="B631" s="337"/>
      <c r="C631" s="337"/>
      <c r="D631" s="337"/>
      <c r="E631" s="295">
        <f>F626+1</f>
        <v>43191</v>
      </c>
      <c r="F631" s="295">
        <v>43220</v>
      </c>
      <c r="G631" s="51" t="s">
        <v>154</v>
      </c>
      <c r="H631" s="67">
        <v>0</v>
      </c>
      <c r="I631" s="372"/>
      <c r="J631" s="348"/>
    </row>
    <row r="632" spans="1:10" x14ac:dyDescent="0.25">
      <c r="A632" s="334"/>
      <c r="B632" s="337"/>
      <c r="C632" s="337"/>
      <c r="D632" s="337"/>
      <c r="E632" s="285"/>
      <c r="F632" s="285"/>
      <c r="G632" s="7" t="s">
        <v>153</v>
      </c>
      <c r="H632" s="68">
        <f t="shared" ref="H632" si="146">H633/2</f>
        <v>37.5</v>
      </c>
      <c r="I632" s="372"/>
      <c r="J632" s="348"/>
    </row>
    <row r="633" spans="1:10" x14ac:dyDescent="0.25">
      <c r="A633" s="334"/>
      <c r="B633" s="337"/>
      <c r="C633" s="337"/>
      <c r="D633" s="337"/>
      <c r="E633" s="285"/>
      <c r="F633" s="285"/>
      <c r="G633" s="70" t="s">
        <v>40</v>
      </c>
      <c r="H633" s="68">
        <v>75</v>
      </c>
      <c r="I633" s="372"/>
      <c r="J633" s="348"/>
    </row>
    <row r="634" spans="1:10" x14ac:dyDescent="0.25">
      <c r="A634" s="334"/>
      <c r="B634" s="337"/>
      <c r="C634" s="337"/>
      <c r="D634" s="337"/>
      <c r="E634" s="285"/>
      <c r="F634" s="285"/>
      <c r="G634" s="70" t="s">
        <v>39</v>
      </c>
      <c r="H634" s="68">
        <f>H633+25</f>
        <v>100</v>
      </c>
      <c r="I634" s="372"/>
      <c r="J634" s="348"/>
    </row>
    <row r="635" spans="1:10" ht="15.75" thickBot="1" x14ac:dyDescent="0.3">
      <c r="A635" s="334"/>
      <c r="B635" s="337"/>
      <c r="C635" s="337"/>
      <c r="D635" s="436"/>
      <c r="E635" s="370"/>
      <c r="F635" s="370"/>
      <c r="G635" s="71" t="s">
        <v>41</v>
      </c>
      <c r="H635" s="69">
        <f t="shared" ref="H635" si="147">H633*0.95</f>
        <v>71.25</v>
      </c>
      <c r="I635" s="444"/>
      <c r="J635" s="348"/>
    </row>
    <row r="636" spans="1:10" ht="15" customHeight="1" x14ac:dyDescent="0.25">
      <c r="A636" s="334"/>
      <c r="B636" s="337"/>
      <c r="C636" s="337"/>
      <c r="D636" s="331" t="s">
        <v>228</v>
      </c>
      <c r="E636" s="298">
        <v>43040</v>
      </c>
      <c r="F636" s="298">
        <v>43090</v>
      </c>
      <c r="G636" s="11" t="s">
        <v>154</v>
      </c>
      <c r="H636" s="67">
        <v>0</v>
      </c>
      <c r="I636" s="486"/>
      <c r="J636" s="348"/>
    </row>
    <row r="637" spans="1:10" x14ac:dyDescent="0.25">
      <c r="A637" s="334"/>
      <c r="B637" s="337"/>
      <c r="C637" s="337"/>
      <c r="D637" s="337"/>
      <c r="E637" s="285"/>
      <c r="F637" s="285"/>
      <c r="G637" s="7" t="s">
        <v>153</v>
      </c>
      <c r="H637" s="68">
        <f t="shared" ref="H637:H657" si="148">H638/2</f>
        <v>39</v>
      </c>
      <c r="I637" s="372"/>
      <c r="J637" s="348"/>
    </row>
    <row r="638" spans="1:10" x14ac:dyDescent="0.25">
      <c r="A638" s="334"/>
      <c r="B638" s="337"/>
      <c r="C638" s="337"/>
      <c r="D638" s="337"/>
      <c r="E638" s="285"/>
      <c r="F638" s="285"/>
      <c r="G638" s="70" t="s">
        <v>40</v>
      </c>
      <c r="H638" s="68">
        <v>78</v>
      </c>
      <c r="I638" s="372"/>
      <c r="J638" s="348"/>
    </row>
    <row r="639" spans="1:10" x14ac:dyDescent="0.25">
      <c r="A639" s="334"/>
      <c r="B639" s="337"/>
      <c r="C639" s="337"/>
      <c r="D639" s="337"/>
      <c r="E639" s="285"/>
      <c r="F639" s="285"/>
      <c r="G639" s="70" t="s">
        <v>39</v>
      </c>
      <c r="H639" s="68">
        <f>H638+25</f>
        <v>103</v>
      </c>
      <c r="I639" s="372"/>
      <c r="J639" s="348"/>
    </row>
    <row r="640" spans="1:10" ht="15.75" thickBot="1" x14ac:dyDescent="0.3">
      <c r="A640" s="334"/>
      <c r="B640" s="337"/>
      <c r="C640" s="337"/>
      <c r="D640" s="337"/>
      <c r="E640" s="370"/>
      <c r="F640" s="370"/>
      <c r="G640" s="74" t="s">
        <v>41</v>
      </c>
      <c r="H640" s="69">
        <f t="shared" ref="H640" si="149">H638*0.95</f>
        <v>74.099999999999994</v>
      </c>
      <c r="I640" s="372"/>
      <c r="J640" s="348"/>
    </row>
    <row r="641" spans="1:10" x14ac:dyDescent="0.25">
      <c r="A641" s="334"/>
      <c r="B641" s="337"/>
      <c r="C641" s="337"/>
      <c r="D641" s="337"/>
      <c r="E641" s="295">
        <f>F636+1</f>
        <v>43091</v>
      </c>
      <c r="F641" s="295">
        <v>43103</v>
      </c>
      <c r="G641" s="51" t="s">
        <v>154</v>
      </c>
      <c r="H641" s="67">
        <v>0</v>
      </c>
      <c r="I641" s="372"/>
      <c r="J641" s="348"/>
    </row>
    <row r="642" spans="1:10" x14ac:dyDescent="0.25">
      <c r="A642" s="334"/>
      <c r="B642" s="337"/>
      <c r="C642" s="337"/>
      <c r="D642" s="337"/>
      <c r="E642" s="285"/>
      <c r="F642" s="285"/>
      <c r="G642" s="7" t="s">
        <v>153</v>
      </c>
      <c r="H642" s="68">
        <f t="shared" si="148"/>
        <v>52.5</v>
      </c>
      <c r="I642" s="372"/>
      <c r="J642" s="348"/>
    </row>
    <row r="643" spans="1:10" x14ac:dyDescent="0.25">
      <c r="A643" s="334"/>
      <c r="B643" s="337"/>
      <c r="C643" s="337"/>
      <c r="D643" s="337"/>
      <c r="E643" s="285"/>
      <c r="F643" s="285"/>
      <c r="G643" s="108" t="s">
        <v>40</v>
      </c>
      <c r="H643" s="68">
        <v>105</v>
      </c>
      <c r="I643" s="372"/>
      <c r="J643" s="348"/>
    </row>
    <row r="644" spans="1:10" x14ac:dyDescent="0.25">
      <c r="A644" s="334"/>
      <c r="B644" s="337"/>
      <c r="C644" s="337"/>
      <c r="D644" s="337"/>
      <c r="E644" s="285"/>
      <c r="F644" s="285"/>
      <c r="G644" s="108" t="s">
        <v>39</v>
      </c>
      <c r="H644" s="68">
        <f>H643+25</f>
        <v>130</v>
      </c>
      <c r="I644" s="372"/>
      <c r="J644" s="348"/>
    </row>
    <row r="645" spans="1:10" ht="15.75" thickBot="1" x14ac:dyDescent="0.3">
      <c r="A645" s="334"/>
      <c r="B645" s="337"/>
      <c r="C645" s="337"/>
      <c r="D645" s="337"/>
      <c r="E645" s="370"/>
      <c r="F645" s="370"/>
      <c r="G645" s="111" t="s">
        <v>41</v>
      </c>
      <c r="H645" s="69">
        <f t="shared" ref="H645:H660" si="150">H643*0.95</f>
        <v>99.75</v>
      </c>
      <c r="I645" s="372"/>
      <c r="J645" s="348"/>
    </row>
    <row r="646" spans="1:10" x14ac:dyDescent="0.25">
      <c r="A646" s="334"/>
      <c r="B646" s="337"/>
      <c r="C646" s="337"/>
      <c r="D646" s="337"/>
      <c r="E646" s="295">
        <f>F641+1</f>
        <v>43104</v>
      </c>
      <c r="F646" s="295">
        <v>43131</v>
      </c>
      <c r="G646" s="51" t="s">
        <v>154</v>
      </c>
      <c r="H646" s="67">
        <v>0</v>
      </c>
      <c r="I646" s="372"/>
      <c r="J646" s="348"/>
    </row>
    <row r="647" spans="1:10" x14ac:dyDescent="0.25">
      <c r="A647" s="334"/>
      <c r="B647" s="337"/>
      <c r="C647" s="337"/>
      <c r="D647" s="337"/>
      <c r="E647" s="285"/>
      <c r="F647" s="285"/>
      <c r="G647" s="7" t="s">
        <v>153</v>
      </c>
      <c r="H647" s="68">
        <f t="shared" si="148"/>
        <v>45</v>
      </c>
      <c r="I647" s="372"/>
      <c r="J647" s="348"/>
    </row>
    <row r="648" spans="1:10" x14ac:dyDescent="0.25">
      <c r="A648" s="334"/>
      <c r="B648" s="337"/>
      <c r="C648" s="337"/>
      <c r="D648" s="337"/>
      <c r="E648" s="285"/>
      <c r="F648" s="285"/>
      <c r="G648" s="108" t="s">
        <v>40</v>
      </c>
      <c r="H648" s="68">
        <v>90</v>
      </c>
      <c r="I648" s="372"/>
      <c r="J648" s="348"/>
    </row>
    <row r="649" spans="1:10" x14ac:dyDescent="0.25">
      <c r="A649" s="334"/>
      <c r="B649" s="337"/>
      <c r="C649" s="337"/>
      <c r="D649" s="337"/>
      <c r="E649" s="285"/>
      <c r="F649" s="285"/>
      <c r="G649" s="108" t="s">
        <v>39</v>
      </c>
      <c r="H649" s="68">
        <f>H648+25</f>
        <v>115</v>
      </c>
      <c r="I649" s="372"/>
      <c r="J649" s="348"/>
    </row>
    <row r="650" spans="1:10" ht="15.75" thickBot="1" x14ac:dyDescent="0.3">
      <c r="A650" s="334"/>
      <c r="B650" s="337"/>
      <c r="C650" s="337"/>
      <c r="D650" s="337"/>
      <c r="E650" s="370"/>
      <c r="F650" s="370"/>
      <c r="G650" s="109" t="s">
        <v>41</v>
      </c>
      <c r="H650" s="69">
        <f t="shared" si="150"/>
        <v>85.5</v>
      </c>
      <c r="I650" s="372"/>
      <c r="J650" s="348"/>
    </row>
    <row r="651" spans="1:10" x14ac:dyDescent="0.25">
      <c r="A651" s="334"/>
      <c r="B651" s="337"/>
      <c r="C651" s="337"/>
      <c r="D651" s="337"/>
      <c r="E651" s="295">
        <f>F646+1</f>
        <v>43132</v>
      </c>
      <c r="F651" s="295">
        <v>43190</v>
      </c>
      <c r="G651" s="51" t="s">
        <v>154</v>
      </c>
      <c r="H651" s="67">
        <v>0</v>
      </c>
      <c r="I651" s="372"/>
      <c r="J651" s="348"/>
    </row>
    <row r="652" spans="1:10" x14ac:dyDescent="0.25">
      <c r="A652" s="334"/>
      <c r="B652" s="337"/>
      <c r="C652" s="337"/>
      <c r="D652" s="337"/>
      <c r="E652" s="285"/>
      <c r="F652" s="285"/>
      <c r="G652" s="7" t="s">
        <v>153</v>
      </c>
      <c r="H652" s="68">
        <f t="shared" si="148"/>
        <v>50</v>
      </c>
      <c r="I652" s="372"/>
      <c r="J652" s="348"/>
    </row>
    <row r="653" spans="1:10" x14ac:dyDescent="0.25">
      <c r="A653" s="334"/>
      <c r="B653" s="337"/>
      <c r="C653" s="337"/>
      <c r="D653" s="337"/>
      <c r="E653" s="285"/>
      <c r="F653" s="285"/>
      <c r="G653" s="70" t="s">
        <v>40</v>
      </c>
      <c r="H653" s="68">
        <v>100</v>
      </c>
      <c r="I653" s="372"/>
      <c r="J653" s="348"/>
    </row>
    <row r="654" spans="1:10" x14ac:dyDescent="0.25">
      <c r="A654" s="334"/>
      <c r="B654" s="337"/>
      <c r="C654" s="337"/>
      <c r="D654" s="337"/>
      <c r="E654" s="285"/>
      <c r="F654" s="285"/>
      <c r="G654" s="70" t="s">
        <v>39</v>
      </c>
      <c r="H654" s="68">
        <f>H653+25</f>
        <v>125</v>
      </c>
      <c r="I654" s="372"/>
      <c r="J654" s="348"/>
    </row>
    <row r="655" spans="1:10" ht="15.75" thickBot="1" x14ac:dyDescent="0.3">
      <c r="A655" s="334"/>
      <c r="B655" s="337"/>
      <c r="C655" s="337"/>
      <c r="D655" s="337"/>
      <c r="E655" s="370"/>
      <c r="F655" s="370"/>
      <c r="G655" s="74" t="s">
        <v>41</v>
      </c>
      <c r="H655" s="69">
        <f t="shared" si="150"/>
        <v>95</v>
      </c>
      <c r="I655" s="372"/>
      <c r="J655" s="348"/>
    </row>
    <row r="656" spans="1:10" x14ac:dyDescent="0.25">
      <c r="A656" s="334"/>
      <c r="B656" s="337"/>
      <c r="C656" s="337"/>
      <c r="D656" s="337"/>
      <c r="E656" s="295">
        <f>F651+1</f>
        <v>43191</v>
      </c>
      <c r="F656" s="295">
        <v>43220</v>
      </c>
      <c r="G656" s="51" t="s">
        <v>154</v>
      </c>
      <c r="H656" s="67">
        <v>0</v>
      </c>
      <c r="I656" s="372"/>
      <c r="J656" s="348"/>
    </row>
    <row r="657" spans="1:10" x14ac:dyDescent="0.25">
      <c r="A657" s="334"/>
      <c r="B657" s="337"/>
      <c r="C657" s="337"/>
      <c r="D657" s="337"/>
      <c r="E657" s="285"/>
      <c r="F657" s="285"/>
      <c r="G657" s="7" t="s">
        <v>153</v>
      </c>
      <c r="H657" s="68">
        <f t="shared" si="148"/>
        <v>42.5</v>
      </c>
      <c r="I657" s="372"/>
      <c r="J657" s="348"/>
    </row>
    <row r="658" spans="1:10" x14ac:dyDescent="0.25">
      <c r="A658" s="334"/>
      <c r="B658" s="337"/>
      <c r="C658" s="337"/>
      <c r="D658" s="337"/>
      <c r="E658" s="285"/>
      <c r="F658" s="285"/>
      <c r="G658" s="70" t="s">
        <v>40</v>
      </c>
      <c r="H658" s="68">
        <v>85</v>
      </c>
      <c r="I658" s="372"/>
      <c r="J658" s="348"/>
    </row>
    <row r="659" spans="1:10" x14ac:dyDescent="0.25">
      <c r="A659" s="334"/>
      <c r="B659" s="337"/>
      <c r="C659" s="337"/>
      <c r="D659" s="337"/>
      <c r="E659" s="285"/>
      <c r="F659" s="285"/>
      <c r="G659" s="70" t="s">
        <v>39</v>
      </c>
      <c r="H659" s="68">
        <f>H658+25</f>
        <v>110</v>
      </c>
      <c r="I659" s="372"/>
      <c r="J659" s="348"/>
    </row>
    <row r="660" spans="1:10" ht="15.75" thickBot="1" x14ac:dyDescent="0.3">
      <c r="A660" s="394"/>
      <c r="B660" s="395"/>
      <c r="C660" s="395"/>
      <c r="D660" s="395"/>
      <c r="E660" s="370"/>
      <c r="F660" s="370"/>
      <c r="G660" s="71" t="s">
        <v>41</v>
      </c>
      <c r="H660" s="69">
        <f t="shared" si="150"/>
        <v>80.75</v>
      </c>
      <c r="I660" s="366"/>
      <c r="J660" s="449"/>
    </row>
  </sheetData>
  <autoFilter ref="A1:J1"/>
  <mergeCells count="340">
    <mergeCell ref="A419:A458"/>
    <mergeCell ref="B419:B458"/>
    <mergeCell ref="C419:C458"/>
    <mergeCell ref="D419:D438"/>
    <mergeCell ref="E419:E423"/>
    <mergeCell ref="F419:F423"/>
    <mergeCell ref="I419:I438"/>
    <mergeCell ref="J419:J458"/>
    <mergeCell ref="E424:E428"/>
    <mergeCell ref="F424:F428"/>
    <mergeCell ref="E434:E438"/>
    <mergeCell ref="F434:F438"/>
    <mergeCell ref="D439:D458"/>
    <mergeCell ref="E439:E443"/>
    <mergeCell ref="F439:F443"/>
    <mergeCell ref="I439:I458"/>
    <mergeCell ref="E454:E458"/>
    <mergeCell ref="F454:F458"/>
    <mergeCell ref="E429:E433"/>
    <mergeCell ref="F429:F433"/>
    <mergeCell ref="E444:E448"/>
    <mergeCell ref="F444:F448"/>
    <mergeCell ref="E449:E453"/>
    <mergeCell ref="F449:F453"/>
    <mergeCell ref="F369:F373"/>
    <mergeCell ref="I369:I393"/>
    <mergeCell ref="J369:J418"/>
    <mergeCell ref="E374:E378"/>
    <mergeCell ref="F374:F378"/>
    <mergeCell ref="E379:E383"/>
    <mergeCell ref="F379:F383"/>
    <mergeCell ref="E384:E388"/>
    <mergeCell ref="F384:F388"/>
    <mergeCell ref="E389:E393"/>
    <mergeCell ref="F389:F393"/>
    <mergeCell ref="E394:E398"/>
    <mergeCell ref="F394:F398"/>
    <mergeCell ref="I394:I418"/>
    <mergeCell ref="E399:E403"/>
    <mergeCell ref="F399:F403"/>
    <mergeCell ref="E404:E408"/>
    <mergeCell ref="F404:F408"/>
    <mergeCell ref="E409:E413"/>
    <mergeCell ref="F409:F413"/>
    <mergeCell ref="E414:E418"/>
    <mergeCell ref="F414:F418"/>
    <mergeCell ref="J3:J82"/>
    <mergeCell ref="E8:E12"/>
    <mergeCell ref="F8:F12"/>
    <mergeCell ref="E13:E17"/>
    <mergeCell ref="F13:F17"/>
    <mergeCell ref="E18:E22"/>
    <mergeCell ref="F18:F22"/>
    <mergeCell ref="E23:E27"/>
    <mergeCell ref="F23:F27"/>
    <mergeCell ref="E28:E32"/>
    <mergeCell ref="F28:F32"/>
    <mergeCell ref="E33:E37"/>
    <mergeCell ref="F33:F37"/>
    <mergeCell ref="E38:E42"/>
    <mergeCell ref="F38:F42"/>
    <mergeCell ref="E43:E47"/>
    <mergeCell ref="F43:F47"/>
    <mergeCell ref="I43:I82"/>
    <mergeCell ref="E48:E52"/>
    <mergeCell ref="F48:F52"/>
    <mergeCell ref="E53:E57"/>
    <mergeCell ref="F53:F57"/>
    <mergeCell ref="E58:E62"/>
    <mergeCell ref="I269:I293"/>
    <mergeCell ref="E284:E288"/>
    <mergeCell ref="F284:F288"/>
    <mergeCell ref="F229:F233"/>
    <mergeCell ref="F249:F253"/>
    <mergeCell ref="F254:F258"/>
    <mergeCell ref="F289:F293"/>
    <mergeCell ref="A3:A82"/>
    <mergeCell ref="B3:B82"/>
    <mergeCell ref="C3:C82"/>
    <mergeCell ref="D3:D42"/>
    <mergeCell ref="E3:E7"/>
    <mergeCell ref="F3:F7"/>
    <mergeCell ref="D43:D82"/>
    <mergeCell ref="F58:F62"/>
    <mergeCell ref="E63:E67"/>
    <mergeCell ref="F63:F67"/>
    <mergeCell ref="E68:E72"/>
    <mergeCell ref="F68:F72"/>
    <mergeCell ref="E73:E77"/>
    <mergeCell ref="F73:F77"/>
    <mergeCell ref="E78:E82"/>
    <mergeCell ref="F78:F82"/>
    <mergeCell ref="I3:I42"/>
    <mergeCell ref="I219:I243"/>
    <mergeCell ref="E234:E238"/>
    <mergeCell ref="F234:F238"/>
    <mergeCell ref="E239:E243"/>
    <mergeCell ref="F239:F243"/>
    <mergeCell ref="D244:D268"/>
    <mergeCell ref="E244:E248"/>
    <mergeCell ref="F244:F248"/>
    <mergeCell ref="I244:I268"/>
    <mergeCell ref="E259:E263"/>
    <mergeCell ref="F259:F263"/>
    <mergeCell ref="E264:E268"/>
    <mergeCell ref="F264:F268"/>
    <mergeCell ref="D219:D243"/>
    <mergeCell ref="E219:E223"/>
    <mergeCell ref="F219:F223"/>
    <mergeCell ref="D319:D343"/>
    <mergeCell ref="E319:E323"/>
    <mergeCell ref="F319:F323"/>
    <mergeCell ref="I319:I343"/>
    <mergeCell ref="E334:E338"/>
    <mergeCell ref="F334:F338"/>
    <mergeCell ref="E339:E343"/>
    <mergeCell ref="F339:F343"/>
    <mergeCell ref="D344:D368"/>
    <mergeCell ref="E344:E348"/>
    <mergeCell ref="F344:F348"/>
    <mergeCell ref="D369:D393"/>
    <mergeCell ref="E369:E373"/>
    <mergeCell ref="J219:J293"/>
    <mergeCell ref="A219:A293"/>
    <mergeCell ref="B219:B293"/>
    <mergeCell ref="C219:C293"/>
    <mergeCell ref="E289:E293"/>
    <mergeCell ref="E249:E253"/>
    <mergeCell ref="E254:E258"/>
    <mergeCell ref="E274:E278"/>
    <mergeCell ref="E279:E283"/>
    <mergeCell ref="E324:E328"/>
    <mergeCell ref="E329:E333"/>
    <mergeCell ref="E349:E353"/>
    <mergeCell ref="E354:E358"/>
    <mergeCell ref="A369:A418"/>
    <mergeCell ref="B369:B418"/>
    <mergeCell ref="C369:C418"/>
    <mergeCell ref="D394:D418"/>
    <mergeCell ref="E224:E228"/>
    <mergeCell ref="F224:F228"/>
    <mergeCell ref="E229:E233"/>
    <mergeCell ref="J294:J368"/>
    <mergeCell ref="D269:D293"/>
    <mergeCell ref="J586:J660"/>
    <mergeCell ref="E601:E605"/>
    <mergeCell ref="F601:F605"/>
    <mergeCell ref="E606:E610"/>
    <mergeCell ref="F606:F610"/>
    <mergeCell ref="D611:D635"/>
    <mergeCell ref="E611:E615"/>
    <mergeCell ref="F611:F615"/>
    <mergeCell ref="I611:I635"/>
    <mergeCell ref="E626:E630"/>
    <mergeCell ref="F626:F630"/>
    <mergeCell ref="E631:E635"/>
    <mergeCell ref="F631:F635"/>
    <mergeCell ref="D636:D660"/>
    <mergeCell ref="E636:E640"/>
    <mergeCell ref="F636:F640"/>
    <mergeCell ref="I636:I660"/>
    <mergeCell ref="E651:E655"/>
    <mergeCell ref="F651:F655"/>
    <mergeCell ref="E656:E660"/>
    <mergeCell ref="F656:F660"/>
    <mergeCell ref="E616:E620"/>
    <mergeCell ref="F616:F620"/>
    <mergeCell ref="E621:E625"/>
    <mergeCell ref="F621:F625"/>
    <mergeCell ref="E641:E645"/>
    <mergeCell ref="F641:F645"/>
    <mergeCell ref="E646:E650"/>
    <mergeCell ref="F646:F650"/>
    <mergeCell ref="I586:I610"/>
    <mergeCell ref="E269:E273"/>
    <mergeCell ref="F274:F278"/>
    <mergeCell ref="F279:F283"/>
    <mergeCell ref="I294:I318"/>
    <mergeCell ref="F304:F308"/>
    <mergeCell ref="F324:F328"/>
    <mergeCell ref="F329:F333"/>
    <mergeCell ref="F349:F353"/>
    <mergeCell ref="I344:I368"/>
    <mergeCell ref="E309:E313"/>
    <mergeCell ref="F309:F313"/>
    <mergeCell ref="E314:E318"/>
    <mergeCell ref="F314:F318"/>
    <mergeCell ref="E500:E504"/>
    <mergeCell ref="F500:F504"/>
    <mergeCell ref="E505:E509"/>
    <mergeCell ref="F505:F509"/>
    <mergeCell ref="F269:F273"/>
    <mergeCell ref="A586:A660"/>
    <mergeCell ref="B586:B660"/>
    <mergeCell ref="C586:C660"/>
    <mergeCell ref="D586:D610"/>
    <mergeCell ref="E586:E590"/>
    <mergeCell ref="F586:F590"/>
    <mergeCell ref="A294:A368"/>
    <mergeCell ref="B294:B368"/>
    <mergeCell ref="C294:C368"/>
    <mergeCell ref="D294:D318"/>
    <mergeCell ref="E294:E298"/>
    <mergeCell ref="F294:F298"/>
    <mergeCell ref="E591:E595"/>
    <mergeCell ref="F591:F595"/>
    <mergeCell ref="E596:E600"/>
    <mergeCell ref="F596:F600"/>
    <mergeCell ref="E359:E363"/>
    <mergeCell ref="F359:F363"/>
    <mergeCell ref="E364:E368"/>
    <mergeCell ref="F364:F368"/>
    <mergeCell ref="E299:E303"/>
    <mergeCell ref="F299:F303"/>
    <mergeCell ref="E304:E308"/>
    <mergeCell ref="F354:F358"/>
    <mergeCell ref="A460:A584"/>
    <mergeCell ref="B460:B584"/>
    <mergeCell ref="C460:C584"/>
    <mergeCell ref="D460:D484"/>
    <mergeCell ref="E460:E464"/>
    <mergeCell ref="F460:F464"/>
    <mergeCell ref="I460:I484"/>
    <mergeCell ref="J460:J584"/>
    <mergeCell ref="E465:E469"/>
    <mergeCell ref="F465:F469"/>
    <mergeCell ref="E470:E474"/>
    <mergeCell ref="F470:F474"/>
    <mergeCell ref="E475:E479"/>
    <mergeCell ref="F475:F479"/>
    <mergeCell ref="E480:E484"/>
    <mergeCell ref="F480:F484"/>
    <mergeCell ref="D485:D509"/>
    <mergeCell ref="E485:E489"/>
    <mergeCell ref="F485:F489"/>
    <mergeCell ref="I485:I509"/>
    <mergeCell ref="E490:E494"/>
    <mergeCell ref="F490:F494"/>
    <mergeCell ref="E495:E499"/>
    <mergeCell ref="F495:F499"/>
    <mergeCell ref="D560:D584"/>
    <mergeCell ref="E560:E564"/>
    <mergeCell ref="F560:F564"/>
    <mergeCell ref="I560:I584"/>
    <mergeCell ref="E565:E569"/>
    <mergeCell ref="F565:F569"/>
    <mergeCell ref="E570:E574"/>
    <mergeCell ref="F570:F574"/>
    <mergeCell ref="E575:E579"/>
    <mergeCell ref="F575:F579"/>
    <mergeCell ref="E580:E584"/>
    <mergeCell ref="F580:F584"/>
    <mergeCell ref="D510:D534"/>
    <mergeCell ref="E510:E514"/>
    <mergeCell ref="F510:F514"/>
    <mergeCell ref="I510:I534"/>
    <mergeCell ref="E515:E519"/>
    <mergeCell ref="F515:F519"/>
    <mergeCell ref="E520:E524"/>
    <mergeCell ref="F520:F524"/>
    <mergeCell ref="E525:E529"/>
    <mergeCell ref="F525:F529"/>
    <mergeCell ref="E530:E534"/>
    <mergeCell ref="F530:F534"/>
    <mergeCell ref="D535:D559"/>
    <mergeCell ref="E535:E539"/>
    <mergeCell ref="F535:F539"/>
    <mergeCell ref="I535:I559"/>
    <mergeCell ref="E540:E544"/>
    <mergeCell ref="F540:F544"/>
    <mergeCell ref="E545:E549"/>
    <mergeCell ref="F545:F549"/>
    <mergeCell ref="E550:E554"/>
    <mergeCell ref="F550:F554"/>
    <mergeCell ref="E555:E559"/>
    <mergeCell ref="F555:F559"/>
    <mergeCell ref="A84:A218"/>
    <mergeCell ref="B84:B218"/>
    <mergeCell ref="C84:C218"/>
    <mergeCell ref="D84:D128"/>
    <mergeCell ref="E84:E88"/>
    <mergeCell ref="F84:F88"/>
    <mergeCell ref="I84:I128"/>
    <mergeCell ref="J84:J218"/>
    <mergeCell ref="E89:E93"/>
    <mergeCell ref="F89:F93"/>
    <mergeCell ref="E94:E98"/>
    <mergeCell ref="F94:F98"/>
    <mergeCell ref="E99:E103"/>
    <mergeCell ref="F99:F103"/>
    <mergeCell ref="E104:E108"/>
    <mergeCell ref="F104:F108"/>
    <mergeCell ref="E109:E113"/>
    <mergeCell ref="F109:F113"/>
    <mergeCell ref="E114:E118"/>
    <mergeCell ref="F114:F118"/>
    <mergeCell ref="E119:E123"/>
    <mergeCell ref="F119:F123"/>
    <mergeCell ref="E124:E128"/>
    <mergeCell ref="F124:F128"/>
    <mergeCell ref="D129:D173"/>
    <mergeCell ref="E129:E133"/>
    <mergeCell ref="F129:F133"/>
    <mergeCell ref="I129:I173"/>
    <mergeCell ref="E134:E138"/>
    <mergeCell ref="F134:F138"/>
    <mergeCell ref="E139:E143"/>
    <mergeCell ref="F139:F143"/>
    <mergeCell ref="E144:E148"/>
    <mergeCell ref="F144:F148"/>
    <mergeCell ref="E149:E153"/>
    <mergeCell ref="F149:F153"/>
    <mergeCell ref="E154:E158"/>
    <mergeCell ref="F154:F158"/>
    <mergeCell ref="E159:E163"/>
    <mergeCell ref="F159:F163"/>
    <mergeCell ref="E164:E168"/>
    <mergeCell ref="F164:F168"/>
    <mergeCell ref="E169:E173"/>
    <mergeCell ref="F169:F173"/>
    <mergeCell ref="D174:D218"/>
    <mergeCell ref="E174:E178"/>
    <mergeCell ref="F174:F178"/>
    <mergeCell ref="I174:I218"/>
    <mergeCell ref="E179:E183"/>
    <mergeCell ref="F179:F183"/>
    <mergeCell ref="E184:E188"/>
    <mergeCell ref="F184:F188"/>
    <mergeCell ref="E189:E193"/>
    <mergeCell ref="F189:F193"/>
    <mergeCell ref="E194:E198"/>
    <mergeCell ref="F194:F198"/>
    <mergeCell ref="E199:E203"/>
    <mergeCell ref="F199:F203"/>
    <mergeCell ref="E204:E208"/>
    <mergeCell ref="F204:F208"/>
    <mergeCell ref="E209:E213"/>
    <mergeCell ref="F209:F213"/>
    <mergeCell ref="E214:E218"/>
    <mergeCell ref="F214:F218"/>
  </mergeCells>
  <phoneticPr fontId="5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J241"/>
  <sheetViews>
    <sheetView zoomScale="80" zoomScaleNormal="80" zoomScalePageLayoutView="80" workbookViewId="0">
      <pane xSplit="1" ySplit="1" topLeftCell="B188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173" t="s">
        <v>112</v>
      </c>
      <c r="B1" s="163" t="s">
        <v>114</v>
      </c>
      <c r="C1" s="163" t="s">
        <v>208</v>
      </c>
      <c r="D1" s="163" t="s">
        <v>113</v>
      </c>
      <c r="E1" s="163" t="s">
        <v>119</v>
      </c>
      <c r="F1" s="163" t="s">
        <v>120</v>
      </c>
      <c r="G1" s="163" t="s">
        <v>121</v>
      </c>
      <c r="H1" s="163" t="s">
        <v>16</v>
      </c>
      <c r="I1" s="163" t="s">
        <v>155</v>
      </c>
      <c r="J1" s="174" t="s">
        <v>156</v>
      </c>
    </row>
    <row r="2" spans="1:10" x14ac:dyDescent="0.25">
      <c r="A2" s="334" t="s">
        <v>361</v>
      </c>
      <c r="B2" s="337" t="s">
        <v>37</v>
      </c>
      <c r="C2" s="337" t="s">
        <v>191</v>
      </c>
      <c r="D2" s="305" t="s">
        <v>38</v>
      </c>
      <c r="E2" s="294">
        <v>43040</v>
      </c>
      <c r="F2" s="294">
        <v>43090</v>
      </c>
      <c r="G2" s="7" t="s">
        <v>154</v>
      </c>
      <c r="H2" s="68">
        <f>H4/2</f>
        <v>32.5</v>
      </c>
      <c r="I2" s="300"/>
      <c r="J2" s="348"/>
    </row>
    <row r="3" spans="1:10" x14ac:dyDescent="0.25">
      <c r="A3" s="334"/>
      <c r="B3" s="337"/>
      <c r="C3" s="337"/>
      <c r="D3" s="305"/>
      <c r="E3" s="285"/>
      <c r="F3" s="285"/>
      <c r="G3" s="7" t="s">
        <v>153</v>
      </c>
      <c r="H3" s="68">
        <f>H4/2</f>
        <v>32.5</v>
      </c>
      <c r="I3" s="365"/>
      <c r="J3" s="348"/>
    </row>
    <row r="4" spans="1:10" x14ac:dyDescent="0.25">
      <c r="A4" s="334"/>
      <c r="B4" s="337"/>
      <c r="C4" s="337"/>
      <c r="D4" s="305"/>
      <c r="E4" s="285"/>
      <c r="F4" s="285"/>
      <c r="G4" s="222" t="s">
        <v>40</v>
      </c>
      <c r="H4" s="68">
        <v>65</v>
      </c>
      <c r="I4" s="365"/>
      <c r="J4" s="348"/>
    </row>
    <row r="5" spans="1:10" x14ac:dyDescent="0.25">
      <c r="A5" s="334"/>
      <c r="B5" s="337"/>
      <c r="C5" s="337"/>
      <c r="D5" s="305"/>
      <c r="E5" s="285"/>
      <c r="F5" s="285"/>
      <c r="G5" s="222" t="s">
        <v>39</v>
      </c>
      <c r="H5" s="68">
        <f>H4+25</f>
        <v>90</v>
      </c>
      <c r="I5" s="365"/>
      <c r="J5" s="348"/>
    </row>
    <row r="6" spans="1:10" ht="15.75" thickBot="1" x14ac:dyDescent="0.3">
      <c r="A6" s="334"/>
      <c r="B6" s="337"/>
      <c r="C6" s="337"/>
      <c r="D6" s="305"/>
      <c r="E6" s="286"/>
      <c r="F6" s="286"/>
      <c r="G6" s="224" t="s">
        <v>41</v>
      </c>
      <c r="H6" s="69">
        <f>H4*0.95</f>
        <v>61.75</v>
      </c>
      <c r="I6" s="365"/>
      <c r="J6" s="348"/>
    </row>
    <row r="7" spans="1:10" x14ac:dyDescent="0.25">
      <c r="A7" s="334"/>
      <c r="B7" s="337"/>
      <c r="C7" s="337"/>
      <c r="D7" s="305"/>
      <c r="E7" s="284">
        <f>F2+1</f>
        <v>43091</v>
      </c>
      <c r="F7" s="284">
        <v>43102</v>
      </c>
      <c r="G7" s="51" t="s">
        <v>154</v>
      </c>
      <c r="H7" s="67">
        <f t="shared" ref="H7" si="0">H9/2</f>
        <v>37.5</v>
      </c>
      <c r="I7" s="365"/>
      <c r="J7" s="348"/>
    </row>
    <row r="8" spans="1:10" x14ac:dyDescent="0.25">
      <c r="A8" s="334"/>
      <c r="B8" s="337"/>
      <c r="C8" s="337"/>
      <c r="D8" s="305"/>
      <c r="E8" s="285"/>
      <c r="F8" s="285"/>
      <c r="G8" s="7" t="s">
        <v>153</v>
      </c>
      <c r="H8" s="68">
        <f>H9/2</f>
        <v>37.5</v>
      </c>
      <c r="I8" s="365"/>
      <c r="J8" s="348"/>
    </row>
    <row r="9" spans="1:10" x14ac:dyDescent="0.25">
      <c r="A9" s="334"/>
      <c r="B9" s="337"/>
      <c r="C9" s="337"/>
      <c r="D9" s="305"/>
      <c r="E9" s="285"/>
      <c r="F9" s="285"/>
      <c r="G9" s="222" t="s">
        <v>40</v>
      </c>
      <c r="H9" s="68">
        <v>75</v>
      </c>
      <c r="I9" s="365"/>
      <c r="J9" s="348"/>
    </row>
    <row r="10" spans="1:10" x14ac:dyDescent="0.25">
      <c r="A10" s="334"/>
      <c r="B10" s="337"/>
      <c r="C10" s="337"/>
      <c r="D10" s="305"/>
      <c r="E10" s="285"/>
      <c r="F10" s="285"/>
      <c r="G10" s="222" t="s">
        <v>39</v>
      </c>
      <c r="H10" s="68">
        <f>H9+25</f>
        <v>100</v>
      </c>
      <c r="I10" s="365"/>
      <c r="J10" s="348"/>
    </row>
    <row r="11" spans="1:10" ht="15.75" thickBot="1" x14ac:dyDescent="0.3">
      <c r="A11" s="334"/>
      <c r="B11" s="337"/>
      <c r="C11" s="337"/>
      <c r="D11" s="305"/>
      <c r="E11" s="286"/>
      <c r="F11" s="286"/>
      <c r="G11" s="224" t="s">
        <v>41</v>
      </c>
      <c r="H11" s="69">
        <f t="shared" ref="H11" si="1">H9*0.95</f>
        <v>71.25</v>
      </c>
      <c r="I11" s="365"/>
      <c r="J11" s="348"/>
    </row>
    <row r="12" spans="1:10" x14ac:dyDescent="0.25">
      <c r="A12" s="334"/>
      <c r="B12" s="337"/>
      <c r="C12" s="337"/>
      <c r="D12" s="305"/>
      <c r="E12" s="284">
        <f>F7+1</f>
        <v>43103</v>
      </c>
      <c r="F12" s="284">
        <v>43121</v>
      </c>
      <c r="G12" s="51" t="s">
        <v>154</v>
      </c>
      <c r="H12" s="67">
        <f t="shared" ref="H12" si="2">H14/2</f>
        <v>35</v>
      </c>
      <c r="I12" s="365"/>
      <c r="J12" s="348"/>
    </row>
    <row r="13" spans="1:10" x14ac:dyDescent="0.25">
      <c r="A13" s="334"/>
      <c r="B13" s="337"/>
      <c r="C13" s="337"/>
      <c r="D13" s="305"/>
      <c r="E13" s="285"/>
      <c r="F13" s="285"/>
      <c r="G13" s="7" t="s">
        <v>153</v>
      </c>
      <c r="H13" s="68">
        <f>H14/2</f>
        <v>35</v>
      </c>
      <c r="I13" s="365"/>
      <c r="J13" s="348"/>
    </row>
    <row r="14" spans="1:10" x14ac:dyDescent="0.25">
      <c r="A14" s="334"/>
      <c r="B14" s="337"/>
      <c r="C14" s="337"/>
      <c r="D14" s="305"/>
      <c r="E14" s="285"/>
      <c r="F14" s="285"/>
      <c r="G14" s="222" t="s">
        <v>40</v>
      </c>
      <c r="H14" s="68">
        <v>70</v>
      </c>
      <c r="I14" s="365"/>
      <c r="J14" s="348"/>
    </row>
    <row r="15" spans="1:10" x14ac:dyDescent="0.25">
      <c r="A15" s="334"/>
      <c r="B15" s="337"/>
      <c r="C15" s="337"/>
      <c r="D15" s="305"/>
      <c r="E15" s="285"/>
      <c r="F15" s="285"/>
      <c r="G15" s="222" t="s">
        <v>39</v>
      </c>
      <c r="H15" s="68">
        <f>H14+25</f>
        <v>95</v>
      </c>
      <c r="I15" s="365"/>
      <c r="J15" s="348"/>
    </row>
    <row r="16" spans="1:10" ht="15.75" thickBot="1" x14ac:dyDescent="0.3">
      <c r="A16" s="334"/>
      <c r="B16" s="337"/>
      <c r="C16" s="337"/>
      <c r="D16" s="305"/>
      <c r="E16" s="286"/>
      <c r="F16" s="286"/>
      <c r="G16" s="223" t="s">
        <v>41</v>
      </c>
      <c r="H16" s="69">
        <f t="shared" ref="H16" si="3">H14*0.95</f>
        <v>66.5</v>
      </c>
      <c r="I16" s="365"/>
      <c r="J16" s="348"/>
    </row>
    <row r="17" spans="1:10" x14ac:dyDescent="0.25">
      <c r="A17" s="334"/>
      <c r="B17" s="337"/>
      <c r="C17" s="337"/>
      <c r="D17" s="337"/>
      <c r="E17" s="295">
        <f>F12+1</f>
        <v>43122</v>
      </c>
      <c r="F17" s="295">
        <v>43190</v>
      </c>
      <c r="G17" s="51" t="s">
        <v>154</v>
      </c>
      <c r="H17" s="67">
        <f t="shared" ref="H17" si="4">H19/2</f>
        <v>37.5</v>
      </c>
      <c r="I17" s="365"/>
      <c r="J17" s="348"/>
    </row>
    <row r="18" spans="1:10" x14ac:dyDescent="0.25">
      <c r="A18" s="334"/>
      <c r="B18" s="337"/>
      <c r="C18" s="337"/>
      <c r="D18" s="337"/>
      <c r="E18" s="285"/>
      <c r="F18" s="285"/>
      <c r="G18" s="7" t="s">
        <v>153</v>
      </c>
      <c r="H18" s="68">
        <f>H19/2</f>
        <v>37.5</v>
      </c>
      <c r="I18" s="365"/>
      <c r="J18" s="348"/>
    </row>
    <row r="19" spans="1:10" x14ac:dyDescent="0.25">
      <c r="A19" s="334"/>
      <c r="B19" s="337"/>
      <c r="C19" s="337"/>
      <c r="D19" s="337"/>
      <c r="E19" s="285"/>
      <c r="F19" s="285"/>
      <c r="G19" s="222" t="s">
        <v>40</v>
      </c>
      <c r="H19" s="68">
        <v>75</v>
      </c>
      <c r="I19" s="365"/>
      <c r="J19" s="348"/>
    </row>
    <row r="20" spans="1:10" x14ac:dyDescent="0.25">
      <c r="A20" s="334"/>
      <c r="B20" s="337"/>
      <c r="C20" s="337"/>
      <c r="D20" s="337"/>
      <c r="E20" s="285"/>
      <c r="F20" s="285"/>
      <c r="G20" s="222" t="s">
        <v>39</v>
      </c>
      <c r="H20" s="68">
        <f>H19+25</f>
        <v>100</v>
      </c>
      <c r="I20" s="365"/>
      <c r="J20" s="348"/>
    </row>
    <row r="21" spans="1:10" ht="15.75" thickBot="1" x14ac:dyDescent="0.3">
      <c r="A21" s="334"/>
      <c r="B21" s="337"/>
      <c r="C21" s="337"/>
      <c r="D21" s="337"/>
      <c r="E21" s="370"/>
      <c r="F21" s="370"/>
      <c r="G21" s="224" t="s">
        <v>41</v>
      </c>
      <c r="H21" s="69">
        <f t="shared" ref="H21" si="5">H19*0.95</f>
        <v>71.25</v>
      </c>
      <c r="I21" s="365"/>
      <c r="J21" s="348"/>
    </row>
    <row r="22" spans="1:10" x14ac:dyDescent="0.25">
      <c r="A22" s="334"/>
      <c r="B22" s="337"/>
      <c r="C22" s="337"/>
      <c r="D22" s="337"/>
      <c r="E22" s="295">
        <f>F17+1</f>
        <v>43191</v>
      </c>
      <c r="F22" s="295">
        <v>43220</v>
      </c>
      <c r="G22" s="51" t="s">
        <v>154</v>
      </c>
      <c r="H22" s="67">
        <f t="shared" ref="H22" si="6">H24/2</f>
        <v>32.5</v>
      </c>
      <c r="I22" s="365"/>
      <c r="J22" s="348"/>
    </row>
    <row r="23" spans="1:10" x14ac:dyDescent="0.25">
      <c r="A23" s="334"/>
      <c r="B23" s="337"/>
      <c r="C23" s="337"/>
      <c r="D23" s="337"/>
      <c r="E23" s="285"/>
      <c r="F23" s="285"/>
      <c r="G23" s="7" t="s">
        <v>153</v>
      </c>
      <c r="H23" s="68">
        <f>H24/2</f>
        <v>32.5</v>
      </c>
      <c r="I23" s="365"/>
      <c r="J23" s="348"/>
    </row>
    <row r="24" spans="1:10" x14ac:dyDescent="0.25">
      <c r="A24" s="334"/>
      <c r="B24" s="337"/>
      <c r="C24" s="337"/>
      <c r="D24" s="337"/>
      <c r="E24" s="285"/>
      <c r="F24" s="285"/>
      <c r="G24" s="222" t="s">
        <v>40</v>
      </c>
      <c r="H24" s="68">
        <v>65</v>
      </c>
      <c r="I24" s="365"/>
      <c r="J24" s="348"/>
    </row>
    <row r="25" spans="1:10" x14ac:dyDescent="0.25">
      <c r="A25" s="334"/>
      <c r="B25" s="337"/>
      <c r="C25" s="337"/>
      <c r="D25" s="337"/>
      <c r="E25" s="285"/>
      <c r="F25" s="285"/>
      <c r="G25" s="222" t="s">
        <v>39</v>
      </c>
      <c r="H25" s="68">
        <f>H24+25</f>
        <v>90</v>
      </c>
      <c r="I25" s="365"/>
      <c r="J25" s="348"/>
    </row>
    <row r="26" spans="1:10" ht="15.75" thickBot="1" x14ac:dyDescent="0.3">
      <c r="A26" s="334"/>
      <c r="B26" s="337"/>
      <c r="C26" s="337"/>
      <c r="D26" s="436"/>
      <c r="E26" s="370"/>
      <c r="F26" s="370"/>
      <c r="G26" s="223" t="s">
        <v>41</v>
      </c>
      <c r="H26" s="69">
        <f t="shared" ref="H26" si="7">H24*0.95</f>
        <v>61.75</v>
      </c>
      <c r="I26" s="443"/>
      <c r="J26" s="348"/>
    </row>
    <row r="27" spans="1:10" x14ac:dyDescent="0.25">
      <c r="A27" s="334"/>
      <c r="B27" s="337"/>
      <c r="C27" s="337"/>
      <c r="D27" s="305" t="s">
        <v>192</v>
      </c>
      <c r="E27" s="294">
        <v>43040</v>
      </c>
      <c r="F27" s="294">
        <v>43090</v>
      </c>
      <c r="G27" s="7" t="s">
        <v>154</v>
      </c>
      <c r="H27" s="68">
        <f>H29/2</f>
        <v>40</v>
      </c>
      <c r="I27" s="300"/>
      <c r="J27" s="348"/>
    </row>
    <row r="28" spans="1:10" x14ac:dyDescent="0.25">
      <c r="A28" s="334"/>
      <c r="B28" s="337"/>
      <c r="C28" s="337"/>
      <c r="D28" s="305"/>
      <c r="E28" s="285"/>
      <c r="F28" s="285"/>
      <c r="G28" s="7" t="s">
        <v>153</v>
      </c>
      <c r="H28" s="68">
        <f>H29/2</f>
        <v>40</v>
      </c>
      <c r="I28" s="365"/>
      <c r="J28" s="348"/>
    </row>
    <row r="29" spans="1:10" x14ac:dyDescent="0.25">
      <c r="A29" s="334"/>
      <c r="B29" s="337"/>
      <c r="C29" s="337"/>
      <c r="D29" s="305"/>
      <c r="E29" s="285"/>
      <c r="F29" s="285"/>
      <c r="G29" s="222" t="s">
        <v>40</v>
      </c>
      <c r="H29" s="68">
        <v>80</v>
      </c>
      <c r="I29" s="365"/>
      <c r="J29" s="348"/>
    </row>
    <row r="30" spans="1:10" x14ac:dyDescent="0.25">
      <c r="A30" s="334"/>
      <c r="B30" s="337"/>
      <c r="C30" s="337"/>
      <c r="D30" s="305"/>
      <c r="E30" s="285"/>
      <c r="F30" s="285"/>
      <c r="G30" s="222" t="s">
        <v>39</v>
      </c>
      <c r="H30" s="68">
        <f>H29+25</f>
        <v>105</v>
      </c>
      <c r="I30" s="365"/>
      <c r="J30" s="348"/>
    </row>
    <row r="31" spans="1:10" ht="15.75" thickBot="1" x14ac:dyDescent="0.3">
      <c r="A31" s="334"/>
      <c r="B31" s="337"/>
      <c r="C31" s="337"/>
      <c r="D31" s="305"/>
      <c r="E31" s="286"/>
      <c r="F31" s="286"/>
      <c r="G31" s="224" t="s">
        <v>41</v>
      </c>
      <c r="H31" s="69">
        <f>H29*0.95</f>
        <v>76</v>
      </c>
      <c r="I31" s="365"/>
      <c r="J31" s="348"/>
    </row>
    <row r="32" spans="1:10" x14ac:dyDescent="0.25">
      <c r="A32" s="334"/>
      <c r="B32" s="337"/>
      <c r="C32" s="337"/>
      <c r="D32" s="305"/>
      <c r="E32" s="284">
        <f>F27+1</f>
        <v>43091</v>
      </c>
      <c r="F32" s="284">
        <v>43102</v>
      </c>
      <c r="G32" s="51" t="s">
        <v>154</v>
      </c>
      <c r="H32" s="67">
        <f t="shared" ref="H32" si="8">H34/2</f>
        <v>45</v>
      </c>
      <c r="I32" s="365"/>
      <c r="J32" s="348"/>
    </row>
    <row r="33" spans="1:10" x14ac:dyDescent="0.25">
      <c r="A33" s="334"/>
      <c r="B33" s="337"/>
      <c r="C33" s="337"/>
      <c r="D33" s="305"/>
      <c r="E33" s="285"/>
      <c r="F33" s="285"/>
      <c r="G33" s="7" t="s">
        <v>153</v>
      </c>
      <c r="H33" s="68">
        <f>H34/2</f>
        <v>45</v>
      </c>
      <c r="I33" s="365"/>
      <c r="J33" s="348"/>
    </row>
    <row r="34" spans="1:10" x14ac:dyDescent="0.25">
      <c r="A34" s="334"/>
      <c r="B34" s="337"/>
      <c r="C34" s="337"/>
      <c r="D34" s="305"/>
      <c r="E34" s="285"/>
      <c r="F34" s="285"/>
      <c r="G34" s="222" t="s">
        <v>40</v>
      </c>
      <c r="H34" s="68">
        <v>90</v>
      </c>
      <c r="I34" s="365"/>
      <c r="J34" s="348"/>
    </row>
    <row r="35" spans="1:10" x14ac:dyDescent="0.25">
      <c r="A35" s="334"/>
      <c r="B35" s="337"/>
      <c r="C35" s="337"/>
      <c r="D35" s="305"/>
      <c r="E35" s="285"/>
      <c r="F35" s="285"/>
      <c r="G35" s="222" t="s">
        <v>39</v>
      </c>
      <c r="H35" s="68">
        <f>H34+25</f>
        <v>115</v>
      </c>
      <c r="I35" s="365"/>
      <c r="J35" s="348"/>
    </row>
    <row r="36" spans="1:10" ht="15.75" thickBot="1" x14ac:dyDescent="0.3">
      <c r="A36" s="334"/>
      <c r="B36" s="337"/>
      <c r="C36" s="337"/>
      <c r="D36" s="305"/>
      <c r="E36" s="286"/>
      <c r="F36" s="286"/>
      <c r="G36" s="224" t="s">
        <v>41</v>
      </c>
      <c r="H36" s="69">
        <f t="shared" ref="H36" si="9">H34*0.95</f>
        <v>85.5</v>
      </c>
      <c r="I36" s="365"/>
      <c r="J36" s="348"/>
    </row>
    <row r="37" spans="1:10" x14ac:dyDescent="0.25">
      <c r="A37" s="334"/>
      <c r="B37" s="337"/>
      <c r="C37" s="337"/>
      <c r="D37" s="305"/>
      <c r="E37" s="284">
        <f>F32+1</f>
        <v>43103</v>
      </c>
      <c r="F37" s="284">
        <v>43121</v>
      </c>
      <c r="G37" s="51" t="s">
        <v>154</v>
      </c>
      <c r="H37" s="67">
        <f t="shared" ref="H37" si="10">H39/2</f>
        <v>42.5</v>
      </c>
      <c r="I37" s="365"/>
      <c r="J37" s="348"/>
    </row>
    <row r="38" spans="1:10" x14ac:dyDescent="0.25">
      <c r="A38" s="334"/>
      <c r="B38" s="337"/>
      <c r="C38" s="337"/>
      <c r="D38" s="305"/>
      <c r="E38" s="285"/>
      <c r="F38" s="285"/>
      <c r="G38" s="7" t="s">
        <v>153</v>
      </c>
      <c r="H38" s="68">
        <f>H39/2</f>
        <v>42.5</v>
      </c>
      <c r="I38" s="365"/>
      <c r="J38" s="348"/>
    </row>
    <row r="39" spans="1:10" x14ac:dyDescent="0.25">
      <c r="A39" s="334"/>
      <c r="B39" s="337"/>
      <c r="C39" s="337"/>
      <c r="D39" s="305"/>
      <c r="E39" s="285"/>
      <c r="F39" s="285"/>
      <c r="G39" s="222" t="s">
        <v>40</v>
      </c>
      <c r="H39" s="68">
        <v>85</v>
      </c>
      <c r="I39" s="365"/>
      <c r="J39" s="348"/>
    </row>
    <row r="40" spans="1:10" x14ac:dyDescent="0.25">
      <c r="A40" s="334"/>
      <c r="B40" s="337"/>
      <c r="C40" s="337"/>
      <c r="D40" s="305"/>
      <c r="E40" s="285"/>
      <c r="F40" s="285"/>
      <c r="G40" s="222" t="s">
        <v>39</v>
      </c>
      <c r="H40" s="68">
        <f>H39+25</f>
        <v>110</v>
      </c>
      <c r="I40" s="365"/>
      <c r="J40" s="348"/>
    </row>
    <row r="41" spans="1:10" ht="15.75" thickBot="1" x14ac:dyDescent="0.3">
      <c r="A41" s="334"/>
      <c r="B41" s="337"/>
      <c r="C41" s="337"/>
      <c r="D41" s="305"/>
      <c r="E41" s="286"/>
      <c r="F41" s="286"/>
      <c r="G41" s="223" t="s">
        <v>41</v>
      </c>
      <c r="H41" s="69">
        <f t="shared" ref="H41" si="11">H39*0.95</f>
        <v>80.75</v>
      </c>
      <c r="I41" s="365"/>
      <c r="J41" s="348"/>
    </row>
    <row r="42" spans="1:10" x14ac:dyDescent="0.25">
      <c r="A42" s="334"/>
      <c r="B42" s="337"/>
      <c r="C42" s="337"/>
      <c r="D42" s="337"/>
      <c r="E42" s="295">
        <f>F37+1</f>
        <v>43122</v>
      </c>
      <c r="F42" s="295">
        <v>43190</v>
      </c>
      <c r="G42" s="51" t="s">
        <v>154</v>
      </c>
      <c r="H42" s="67">
        <f t="shared" ref="H42" si="12">H44/2</f>
        <v>45</v>
      </c>
      <c r="I42" s="365"/>
      <c r="J42" s="348"/>
    </row>
    <row r="43" spans="1:10" x14ac:dyDescent="0.25">
      <c r="A43" s="334"/>
      <c r="B43" s="337"/>
      <c r="C43" s="337"/>
      <c r="D43" s="337"/>
      <c r="E43" s="285"/>
      <c r="F43" s="285"/>
      <c r="G43" s="7" t="s">
        <v>153</v>
      </c>
      <c r="H43" s="68">
        <f>H44/2</f>
        <v>45</v>
      </c>
      <c r="I43" s="365"/>
      <c r="J43" s="348"/>
    </row>
    <row r="44" spans="1:10" x14ac:dyDescent="0.25">
      <c r="A44" s="334"/>
      <c r="B44" s="337"/>
      <c r="C44" s="337"/>
      <c r="D44" s="337"/>
      <c r="E44" s="285"/>
      <c r="F44" s="285"/>
      <c r="G44" s="222" t="s">
        <v>40</v>
      </c>
      <c r="H44" s="68">
        <v>90</v>
      </c>
      <c r="I44" s="365"/>
      <c r="J44" s="348"/>
    </row>
    <row r="45" spans="1:10" x14ac:dyDescent="0.25">
      <c r="A45" s="334"/>
      <c r="B45" s="337"/>
      <c r="C45" s="337"/>
      <c r="D45" s="337"/>
      <c r="E45" s="285"/>
      <c r="F45" s="285"/>
      <c r="G45" s="222" t="s">
        <v>39</v>
      </c>
      <c r="H45" s="68">
        <f>H44+25</f>
        <v>115</v>
      </c>
      <c r="I45" s="365"/>
      <c r="J45" s="348"/>
    </row>
    <row r="46" spans="1:10" ht="15.75" thickBot="1" x14ac:dyDescent="0.3">
      <c r="A46" s="334"/>
      <c r="B46" s="337"/>
      <c r="C46" s="337"/>
      <c r="D46" s="337"/>
      <c r="E46" s="370"/>
      <c r="F46" s="370"/>
      <c r="G46" s="224" t="s">
        <v>41</v>
      </c>
      <c r="H46" s="69">
        <f t="shared" ref="H46" si="13">H44*0.95</f>
        <v>85.5</v>
      </c>
      <c r="I46" s="365"/>
      <c r="J46" s="348"/>
    </row>
    <row r="47" spans="1:10" x14ac:dyDescent="0.25">
      <c r="A47" s="334"/>
      <c r="B47" s="337"/>
      <c r="C47" s="337"/>
      <c r="D47" s="337"/>
      <c r="E47" s="295">
        <f>F42+1</f>
        <v>43191</v>
      </c>
      <c r="F47" s="295">
        <v>43220</v>
      </c>
      <c r="G47" s="51" t="s">
        <v>154</v>
      </c>
      <c r="H47" s="67">
        <f t="shared" ref="H47" si="14">H49/2</f>
        <v>40</v>
      </c>
      <c r="I47" s="365"/>
      <c r="J47" s="348"/>
    </row>
    <row r="48" spans="1:10" x14ac:dyDescent="0.25">
      <c r="A48" s="334"/>
      <c r="B48" s="337"/>
      <c r="C48" s="337"/>
      <c r="D48" s="337"/>
      <c r="E48" s="285"/>
      <c r="F48" s="285"/>
      <c r="G48" s="7" t="s">
        <v>153</v>
      </c>
      <c r="H48" s="68">
        <f>H49/2</f>
        <v>40</v>
      </c>
      <c r="I48" s="365"/>
      <c r="J48" s="348"/>
    </row>
    <row r="49" spans="1:10" x14ac:dyDescent="0.25">
      <c r="A49" s="334"/>
      <c r="B49" s="337"/>
      <c r="C49" s="337"/>
      <c r="D49" s="337"/>
      <c r="E49" s="285"/>
      <c r="F49" s="285"/>
      <c r="G49" s="222" t="s">
        <v>40</v>
      </c>
      <c r="H49" s="68">
        <v>80</v>
      </c>
      <c r="I49" s="365"/>
      <c r="J49" s="348"/>
    </row>
    <row r="50" spans="1:10" x14ac:dyDescent="0.25">
      <c r="A50" s="334"/>
      <c r="B50" s="337"/>
      <c r="C50" s="337"/>
      <c r="D50" s="337"/>
      <c r="E50" s="285"/>
      <c r="F50" s="285"/>
      <c r="G50" s="222" t="s">
        <v>39</v>
      </c>
      <c r="H50" s="68">
        <f>H49+25</f>
        <v>105</v>
      </c>
      <c r="I50" s="365"/>
      <c r="J50" s="348"/>
    </row>
    <row r="51" spans="1:10" ht="15.75" thickBot="1" x14ac:dyDescent="0.3">
      <c r="A51" s="334"/>
      <c r="B51" s="337"/>
      <c r="C51" s="337"/>
      <c r="D51" s="436"/>
      <c r="E51" s="370"/>
      <c r="F51" s="370"/>
      <c r="G51" s="223" t="s">
        <v>41</v>
      </c>
      <c r="H51" s="69">
        <f t="shared" ref="H51" si="15">H49*0.95</f>
        <v>76</v>
      </c>
      <c r="I51" s="443"/>
      <c r="J51" s="348"/>
    </row>
    <row r="52" spans="1:10" x14ac:dyDescent="0.25">
      <c r="A52" s="489"/>
      <c r="B52" s="491"/>
      <c r="C52" s="491"/>
      <c r="D52" s="305" t="s">
        <v>43</v>
      </c>
      <c r="E52" s="294">
        <v>43040</v>
      </c>
      <c r="F52" s="294">
        <v>43090</v>
      </c>
      <c r="G52" s="7" t="s">
        <v>154</v>
      </c>
      <c r="H52" s="68">
        <f>H54/2</f>
        <v>42.5</v>
      </c>
      <c r="I52" s="300"/>
      <c r="J52" s="493"/>
    </row>
    <row r="53" spans="1:10" x14ac:dyDescent="0.25">
      <c r="A53" s="489"/>
      <c r="B53" s="491"/>
      <c r="C53" s="491"/>
      <c r="D53" s="305"/>
      <c r="E53" s="285"/>
      <c r="F53" s="285"/>
      <c r="G53" s="7" t="s">
        <v>153</v>
      </c>
      <c r="H53" s="68">
        <f>H54/2</f>
        <v>42.5</v>
      </c>
      <c r="I53" s="365"/>
      <c r="J53" s="493"/>
    </row>
    <row r="54" spans="1:10" x14ac:dyDescent="0.25">
      <c r="A54" s="489"/>
      <c r="B54" s="491"/>
      <c r="C54" s="491"/>
      <c r="D54" s="305"/>
      <c r="E54" s="285"/>
      <c r="F54" s="285"/>
      <c r="G54" s="222" t="s">
        <v>40</v>
      </c>
      <c r="H54" s="68">
        <v>85</v>
      </c>
      <c r="I54" s="365"/>
      <c r="J54" s="493"/>
    </row>
    <row r="55" spans="1:10" x14ac:dyDescent="0.25">
      <c r="A55" s="489"/>
      <c r="B55" s="491"/>
      <c r="C55" s="491"/>
      <c r="D55" s="305"/>
      <c r="E55" s="285"/>
      <c r="F55" s="285"/>
      <c r="G55" s="222" t="s">
        <v>39</v>
      </c>
      <c r="H55" s="68">
        <f>H54+28</f>
        <v>113</v>
      </c>
      <c r="I55" s="365"/>
      <c r="J55" s="493"/>
    </row>
    <row r="56" spans="1:10" ht="15.75" thickBot="1" x14ac:dyDescent="0.3">
      <c r="A56" s="489"/>
      <c r="B56" s="491"/>
      <c r="C56" s="491"/>
      <c r="D56" s="305"/>
      <c r="E56" s="286"/>
      <c r="F56" s="286"/>
      <c r="G56" s="224" t="s">
        <v>41</v>
      </c>
      <c r="H56" s="69">
        <f>H54*0.95</f>
        <v>80.75</v>
      </c>
      <c r="I56" s="365"/>
      <c r="J56" s="493"/>
    </row>
    <row r="57" spans="1:10" x14ac:dyDescent="0.25">
      <c r="A57" s="489"/>
      <c r="B57" s="491"/>
      <c r="C57" s="491"/>
      <c r="D57" s="305"/>
      <c r="E57" s="284">
        <f>F52+1</f>
        <v>43091</v>
      </c>
      <c r="F57" s="284">
        <v>43102</v>
      </c>
      <c r="G57" s="51" t="s">
        <v>154</v>
      </c>
      <c r="H57" s="67">
        <f t="shared" ref="H57" si="16">H59/2</f>
        <v>47.5</v>
      </c>
      <c r="I57" s="365"/>
      <c r="J57" s="493"/>
    </row>
    <row r="58" spans="1:10" x14ac:dyDescent="0.25">
      <c r="A58" s="489"/>
      <c r="B58" s="491"/>
      <c r="C58" s="491"/>
      <c r="D58" s="305"/>
      <c r="E58" s="285"/>
      <c r="F58" s="285"/>
      <c r="G58" s="7" t="s">
        <v>153</v>
      </c>
      <c r="H58" s="68">
        <f>H59/2</f>
        <v>47.5</v>
      </c>
      <c r="I58" s="365"/>
      <c r="J58" s="493"/>
    </row>
    <row r="59" spans="1:10" x14ac:dyDescent="0.25">
      <c r="A59" s="489"/>
      <c r="B59" s="491"/>
      <c r="C59" s="491"/>
      <c r="D59" s="305"/>
      <c r="E59" s="285"/>
      <c r="F59" s="285"/>
      <c r="G59" s="222" t="s">
        <v>40</v>
      </c>
      <c r="H59" s="68">
        <v>95</v>
      </c>
      <c r="I59" s="365"/>
      <c r="J59" s="493"/>
    </row>
    <row r="60" spans="1:10" x14ac:dyDescent="0.25">
      <c r="A60" s="489"/>
      <c r="B60" s="491"/>
      <c r="C60" s="491"/>
      <c r="D60" s="305"/>
      <c r="E60" s="285"/>
      <c r="F60" s="285"/>
      <c r="G60" s="222" t="s">
        <v>39</v>
      </c>
      <c r="H60" s="68">
        <f>H59+28</f>
        <v>123</v>
      </c>
      <c r="I60" s="365"/>
      <c r="J60" s="493"/>
    </row>
    <row r="61" spans="1:10" ht="15.75" thickBot="1" x14ac:dyDescent="0.3">
      <c r="A61" s="489"/>
      <c r="B61" s="491"/>
      <c r="C61" s="491"/>
      <c r="D61" s="305"/>
      <c r="E61" s="286"/>
      <c r="F61" s="286"/>
      <c r="G61" s="224" t="s">
        <v>41</v>
      </c>
      <c r="H61" s="69">
        <f t="shared" ref="H61" si="17">H59*0.95</f>
        <v>90.25</v>
      </c>
      <c r="I61" s="365"/>
      <c r="J61" s="493"/>
    </row>
    <row r="62" spans="1:10" x14ac:dyDescent="0.25">
      <c r="A62" s="489"/>
      <c r="B62" s="491"/>
      <c r="C62" s="491"/>
      <c r="D62" s="305"/>
      <c r="E62" s="284">
        <f>F57+1</f>
        <v>43103</v>
      </c>
      <c r="F62" s="284">
        <v>43121</v>
      </c>
      <c r="G62" s="51" t="s">
        <v>154</v>
      </c>
      <c r="H62" s="67">
        <f t="shared" ref="H62" si="18">H64/2</f>
        <v>45</v>
      </c>
      <c r="I62" s="365"/>
      <c r="J62" s="493"/>
    </row>
    <row r="63" spans="1:10" x14ac:dyDescent="0.25">
      <c r="A63" s="489"/>
      <c r="B63" s="491"/>
      <c r="C63" s="491"/>
      <c r="D63" s="305"/>
      <c r="E63" s="285"/>
      <c r="F63" s="285"/>
      <c r="G63" s="7" t="s">
        <v>153</v>
      </c>
      <c r="H63" s="68">
        <f>H64/2</f>
        <v>45</v>
      </c>
      <c r="I63" s="365"/>
      <c r="J63" s="493"/>
    </row>
    <row r="64" spans="1:10" x14ac:dyDescent="0.25">
      <c r="A64" s="489"/>
      <c r="B64" s="491"/>
      <c r="C64" s="491"/>
      <c r="D64" s="305"/>
      <c r="E64" s="285"/>
      <c r="F64" s="285"/>
      <c r="G64" s="222" t="s">
        <v>40</v>
      </c>
      <c r="H64" s="68">
        <v>90</v>
      </c>
      <c r="I64" s="365"/>
      <c r="J64" s="493"/>
    </row>
    <row r="65" spans="1:10" x14ac:dyDescent="0.25">
      <c r="A65" s="489"/>
      <c r="B65" s="491"/>
      <c r="C65" s="491"/>
      <c r="D65" s="305"/>
      <c r="E65" s="285"/>
      <c r="F65" s="285"/>
      <c r="G65" s="222" t="s">
        <v>39</v>
      </c>
      <c r="H65" s="68">
        <f>H64+28</f>
        <v>118</v>
      </c>
      <c r="I65" s="365"/>
      <c r="J65" s="493"/>
    </row>
    <row r="66" spans="1:10" ht="15.75" thickBot="1" x14ac:dyDescent="0.3">
      <c r="A66" s="489"/>
      <c r="B66" s="491"/>
      <c r="C66" s="491"/>
      <c r="D66" s="305"/>
      <c r="E66" s="286"/>
      <c r="F66" s="286"/>
      <c r="G66" s="223" t="s">
        <v>41</v>
      </c>
      <c r="H66" s="69">
        <f t="shared" ref="H66" si="19">H64*0.95</f>
        <v>85.5</v>
      </c>
      <c r="I66" s="365"/>
      <c r="J66" s="493"/>
    </row>
    <row r="67" spans="1:10" x14ac:dyDescent="0.25">
      <c r="A67" s="489"/>
      <c r="B67" s="491"/>
      <c r="C67" s="491"/>
      <c r="D67" s="337"/>
      <c r="E67" s="295">
        <f>F62+1</f>
        <v>43122</v>
      </c>
      <c r="F67" s="295">
        <v>43190</v>
      </c>
      <c r="G67" s="51" t="s">
        <v>154</v>
      </c>
      <c r="H67" s="67">
        <f t="shared" ref="H67" si="20">H69/2</f>
        <v>47.5</v>
      </c>
      <c r="I67" s="365"/>
      <c r="J67" s="493"/>
    </row>
    <row r="68" spans="1:10" x14ac:dyDescent="0.25">
      <c r="A68" s="489"/>
      <c r="B68" s="491"/>
      <c r="C68" s="491"/>
      <c r="D68" s="337"/>
      <c r="E68" s="285"/>
      <c r="F68" s="285"/>
      <c r="G68" s="7" t="s">
        <v>153</v>
      </c>
      <c r="H68" s="68">
        <f>H69/2</f>
        <v>47.5</v>
      </c>
      <c r="I68" s="365"/>
      <c r="J68" s="493"/>
    </row>
    <row r="69" spans="1:10" x14ac:dyDescent="0.25">
      <c r="A69" s="489"/>
      <c r="B69" s="491"/>
      <c r="C69" s="491"/>
      <c r="D69" s="337"/>
      <c r="E69" s="285"/>
      <c r="F69" s="285"/>
      <c r="G69" s="222" t="s">
        <v>40</v>
      </c>
      <c r="H69" s="68">
        <v>95</v>
      </c>
      <c r="I69" s="365"/>
      <c r="J69" s="493"/>
    </row>
    <row r="70" spans="1:10" x14ac:dyDescent="0.25">
      <c r="A70" s="489"/>
      <c r="B70" s="491"/>
      <c r="C70" s="491"/>
      <c r="D70" s="337"/>
      <c r="E70" s="285"/>
      <c r="F70" s="285"/>
      <c r="G70" s="222" t="s">
        <v>39</v>
      </c>
      <c r="H70" s="68">
        <f>H69+28</f>
        <v>123</v>
      </c>
      <c r="I70" s="365"/>
      <c r="J70" s="493"/>
    </row>
    <row r="71" spans="1:10" ht="15.75" thickBot="1" x14ac:dyDescent="0.3">
      <c r="A71" s="489"/>
      <c r="B71" s="491"/>
      <c r="C71" s="491"/>
      <c r="D71" s="337"/>
      <c r="E71" s="370"/>
      <c r="F71" s="370"/>
      <c r="G71" s="224" t="s">
        <v>41</v>
      </c>
      <c r="H71" s="69">
        <f t="shared" ref="H71" si="21">H69*0.95</f>
        <v>90.25</v>
      </c>
      <c r="I71" s="365"/>
      <c r="J71" s="493"/>
    </row>
    <row r="72" spans="1:10" x14ac:dyDescent="0.25">
      <c r="A72" s="489"/>
      <c r="B72" s="491"/>
      <c r="C72" s="491"/>
      <c r="D72" s="337"/>
      <c r="E72" s="295">
        <f>F67+1</f>
        <v>43191</v>
      </c>
      <c r="F72" s="295">
        <v>43220</v>
      </c>
      <c r="G72" s="51" t="s">
        <v>154</v>
      </c>
      <c r="H72" s="67">
        <f t="shared" ref="H72" si="22">H74/2</f>
        <v>42.5</v>
      </c>
      <c r="I72" s="365"/>
      <c r="J72" s="493"/>
    </row>
    <row r="73" spans="1:10" x14ac:dyDescent="0.25">
      <c r="A73" s="489"/>
      <c r="B73" s="491"/>
      <c r="C73" s="491"/>
      <c r="D73" s="337"/>
      <c r="E73" s="285"/>
      <c r="F73" s="285"/>
      <c r="G73" s="7" t="s">
        <v>153</v>
      </c>
      <c r="H73" s="68">
        <f>H74/2</f>
        <v>42.5</v>
      </c>
      <c r="I73" s="365"/>
      <c r="J73" s="493"/>
    </row>
    <row r="74" spans="1:10" x14ac:dyDescent="0.25">
      <c r="A74" s="489"/>
      <c r="B74" s="491"/>
      <c r="C74" s="491"/>
      <c r="D74" s="337"/>
      <c r="E74" s="285"/>
      <c r="F74" s="285"/>
      <c r="G74" s="222" t="s">
        <v>40</v>
      </c>
      <c r="H74" s="68">
        <v>85</v>
      </c>
      <c r="I74" s="365"/>
      <c r="J74" s="493"/>
    </row>
    <row r="75" spans="1:10" x14ac:dyDescent="0.25">
      <c r="A75" s="489"/>
      <c r="B75" s="491"/>
      <c r="C75" s="491"/>
      <c r="D75" s="337"/>
      <c r="E75" s="285"/>
      <c r="F75" s="285"/>
      <c r="G75" s="222" t="s">
        <v>39</v>
      </c>
      <c r="H75" s="68">
        <f>H74+28</f>
        <v>113</v>
      </c>
      <c r="I75" s="365"/>
      <c r="J75" s="493"/>
    </row>
    <row r="76" spans="1:10" ht="15.75" thickBot="1" x14ac:dyDescent="0.3">
      <c r="A76" s="490"/>
      <c r="B76" s="492"/>
      <c r="C76" s="492"/>
      <c r="D76" s="436"/>
      <c r="E76" s="370"/>
      <c r="F76" s="370"/>
      <c r="G76" s="223" t="s">
        <v>41</v>
      </c>
      <c r="H76" s="69">
        <f t="shared" ref="H76" si="23">H74*0.95</f>
        <v>80.75</v>
      </c>
      <c r="I76" s="443"/>
      <c r="J76" s="494"/>
    </row>
    <row r="77" spans="1:10" x14ac:dyDescent="0.25">
      <c r="A77" s="398" t="s">
        <v>312</v>
      </c>
      <c r="B77" s="400" t="s">
        <v>37</v>
      </c>
      <c r="C77" s="400" t="s">
        <v>191</v>
      </c>
      <c r="D77" s="359" t="s">
        <v>38</v>
      </c>
      <c r="E77" s="294">
        <v>43040</v>
      </c>
      <c r="F77" s="294">
        <v>43090</v>
      </c>
      <c r="G77" s="160" t="s">
        <v>154</v>
      </c>
      <c r="H77" s="152">
        <v>0</v>
      </c>
      <c r="I77" s="309" t="s">
        <v>385</v>
      </c>
      <c r="J77" s="396"/>
    </row>
    <row r="78" spans="1:10" x14ac:dyDescent="0.25">
      <c r="A78" s="303"/>
      <c r="B78" s="305"/>
      <c r="C78" s="305"/>
      <c r="D78" s="360"/>
      <c r="E78" s="285"/>
      <c r="F78" s="285"/>
      <c r="G78" s="7" t="s">
        <v>153</v>
      </c>
      <c r="H78" s="68">
        <f>H79/2</f>
        <v>22.5</v>
      </c>
      <c r="I78" s="300"/>
      <c r="J78" s="312"/>
    </row>
    <row r="79" spans="1:10" x14ac:dyDescent="0.25">
      <c r="A79" s="303"/>
      <c r="B79" s="305"/>
      <c r="C79" s="305"/>
      <c r="D79" s="361"/>
      <c r="E79" s="285"/>
      <c r="F79" s="285"/>
      <c r="G79" s="266" t="s">
        <v>40</v>
      </c>
      <c r="H79" s="75">
        <v>45</v>
      </c>
      <c r="I79" s="300"/>
      <c r="J79" s="312"/>
    </row>
    <row r="80" spans="1:10" x14ac:dyDescent="0.25">
      <c r="A80" s="303"/>
      <c r="B80" s="305"/>
      <c r="C80" s="305"/>
      <c r="D80" s="361"/>
      <c r="E80" s="285"/>
      <c r="F80" s="285"/>
      <c r="G80" s="266" t="s">
        <v>39</v>
      </c>
      <c r="H80" s="75">
        <f>H79+20</f>
        <v>65</v>
      </c>
      <c r="I80" s="300"/>
      <c r="J80" s="312"/>
    </row>
    <row r="81" spans="1:10" ht="15.75" thickBot="1" x14ac:dyDescent="0.3">
      <c r="A81" s="303"/>
      <c r="B81" s="305"/>
      <c r="C81" s="305"/>
      <c r="D81" s="361"/>
      <c r="E81" s="350"/>
      <c r="F81" s="350"/>
      <c r="G81" s="267" t="s">
        <v>41</v>
      </c>
      <c r="H81" s="268">
        <f>H79*0.95</f>
        <v>42.75</v>
      </c>
      <c r="I81" s="300"/>
      <c r="J81" s="312"/>
    </row>
    <row r="82" spans="1:10" x14ac:dyDescent="0.25">
      <c r="A82" s="303"/>
      <c r="B82" s="305"/>
      <c r="C82" s="305"/>
      <c r="D82" s="361"/>
      <c r="E82" s="284">
        <f>F77+1</f>
        <v>43091</v>
      </c>
      <c r="F82" s="284">
        <v>43092</v>
      </c>
      <c r="G82" s="162" t="s">
        <v>154</v>
      </c>
      <c r="H82" s="157">
        <f>H84/2</f>
        <v>40</v>
      </c>
      <c r="I82" s="300"/>
      <c r="J82" s="312"/>
    </row>
    <row r="83" spans="1:10" x14ac:dyDescent="0.25">
      <c r="A83" s="303"/>
      <c r="B83" s="305"/>
      <c r="C83" s="305"/>
      <c r="D83" s="361"/>
      <c r="E83" s="285"/>
      <c r="F83" s="285"/>
      <c r="G83" s="7" t="s">
        <v>153</v>
      </c>
      <c r="H83" s="68">
        <f>H84/2</f>
        <v>40</v>
      </c>
      <c r="I83" s="300"/>
      <c r="J83" s="312"/>
    </row>
    <row r="84" spans="1:10" x14ac:dyDescent="0.25">
      <c r="A84" s="303"/>
      <c r="B84" s="305"/>
      <c r="C84" s="305"/>
      <c r="D84" s="361"/>
      <c r="E84" s="285"/>
      <c r="F84" s="285"/>
      <c r="G84" s="266" t="s">
        <v>40</v>
      </c>
      <c r="H84" s="75">
        <v>80</v>
      </c>
      <c r="I84" s="300"/>
      <c r="J84" s="312"/>
    </row>
    <row r="85" spans="1:10" x14ac:dyDescent="0.25">
      <c r="A85" s="303"/>
      <c r="B85" s="305"/>
      <c r="C85" s="305"/>
      <c r="D85" s="361"/>
      <c r="E85" s="285"/>
      <c r="F85" s="285"/>
      <c r="G85" s="266" t="s">
        <v>39</v>
      </c>
      <c r="H85" s="75">
        <f>H84+20</f>
        <v>100</v>
      </c>
      <c r="I85" s="300"/>
      <c r="J85" s="312"/>
    </row>
    <row r="86" spans="1:10" ht="15.75" thickBot="1" x14ac:dyDescent="0.3">
      <c r="A86" s="303"/>
      <c r="B86" s="305"/>
      <c r="C86" s="305"/>
      <c r="D86" s="361"/>
      <c r="E86" s="350"/>
      <c r="F86" s="350"/>
      <c r="G86" s="267" t="s">
        <v>41</v>
      </c>
      <c r="H86" s="268">
        <f>H84*0.95</f>
        <v>76</v>
      </c>
      <c r="I86" s="300"/>
      <c r="J86" s="312"/>
    </row>
    <row r="87" spans="1:10" x14ac:dyDescent="0.25">
      <c r="A87" s="303"/>
      <c r="B87" s="305"/>
      <c r="C87" s="305"/>
      <c r="D87" s="361"/>
      <c r="E87" s="284">
        <f>F82+1</f>
        <v>43093</v>
      </c>
      <c r="F87" s="284">
        <v>43093</v>
      </c>
      <c r="G87" s="162" t="s">
        <v>154</v>
      </c>
      <c r="H87" s="157">
        <v>61.5</v>
      </c>
      <c r="I87" s="300"/>
      <c r="J87" s="312"/>
    </row>
    <row r="88" spans="1:10" x14ac:dyDescent="0.25">
      <c r="A88" s="303"/>
      <c r="B88" s="305"/>
      <c r="C88" s="305"/>
      <c r="D88" s="361"/>
      <c r="E88" s="285"/>
      <c r="F88" s="285"/>
      <c r="G88" s="7" t="s">
        <v>153</v>
      </c>
      <c r="H88" s="68">
        <v>61.5</v>
      </c>
      <c r="I88" s="300"/>
      <c r="J88" s="312"/>
    </row>
    <row r="89" spans="1:10" x14ac:dyDescent="0.25">
      <c r="A89" s="303"/>
      <c r="B89" s="305"/>
      <c r="C89" s="305"/>
      <c r="D89" s="361"/>
      <c r="E89" s="285"/>
      <c r="F89" s="285"/>
      <c r="G89" s="266" t="s">
        <v>40</v>
      </c>
      <c r="H89" s="75">
        <f>H84+45</f>
        <v>125</v>
      </c>
      <c r="I89" s="300"/>
      <c r="J89" s="312"/>
    </row>
    <row r="90" spans="1:10" x14ac:dyDescent="0.25">
      <c r="A90" s="303"/>
      <c r="B90" s="305"/>
      <c r="C90" s="305"/>
      <c r="D90" s="361"/>
      <c r="E90" s="285"/>
      <c r="F90" s="285"/>
      <c r="G90" s="266" t="s">
        <v>39</v>
      </c>
      <c r="H90" s="75">
        <f>H89+20</f>
        <v>145</v>
      </c>
      <c r="I90" s="300"/>
      <c r="J90" s="312"/>
    </row>
    <row r="91" spans="1:10" ht="15.75" thickBot="1" x14ac:dyDescent="0.3">
      <c r="A91" s="303"/>
      <c r="B91" s="305"/>
      <c r="C91" s="305"/>
      <c r="D91" s="361"/>
      <c r="E91" s="350"/>
      <c r="F91" s="350"/>
      <c r="G91" s="267" t="s">
        <v>41</v>
      </c>
      <c r="H91" s="268">
        <f>H89*0.95</f>
        <v>118.75</v>
      </c>
      <c r="I91" s="300"/>
      <c r="J91" s="312"/>
    </row>
    <row r="92" spans="1:10" x14ac:dyDescent="0.25">
      <c r="A92" s="303"/>
      <c r="B92" s="305"/>
      <c r="C92" s="305"/>
      <c r="D92" s="361"/>
      <c r="E92" s="284">
        <f>F87+1</f>
        <v>43094</v>
      </c>
      <c r="F92" s="284">
        <v>43099</v>
      </c>
      <c r="G92" s="162" t="s">
        <v>154</v>
      </c>
      <c r="H92" s="157">
        <v>39</v>
      </c>
      <c r="I92" s="300"/>
      <c r="J92" s="312"/>
    </row>
    <row r="93" spans="1:10" x14ac:dyDescent="0.25">
      <c r="A93" s="303"/>
      <c r="B93" s="305"/>
      <c r="C93" s="305"/>
      <c r="D93" s="361"/>
      <c r="E93" s="285"/>
      <c r="F93" s="285"/>
      <c r="G93" s="7" t="s">
        <v>153</v>
      </c>
      <c r="H93" s="68">
        <v>39</v>
      </c>
      <c r="I93" s="300"/>
      <c r="J93" s="312"/>
    </row>
    <row r="94" spans="1:10" x14ac:dyDescent="0.25">
      <c r="A94" s="303"/>
      <c r="B94" s="305"/>
      <c r="C94" s="305"/>
      <c r="D94" s="361"/>
      <c r="E94" s="285"/>
      <c r="F94" s="285"/>
      <c r="G94" s="266" t="s">
        <v>40</v>
      </c>
      <c r="H94" s="75">
        <f>H84</f>
        <v>80</v>
      </c>
      <c r="I94" s="300"/>
      <c r="J94" s="312"/>
    </row>
    <row r="95" spans="1:10" x14ac:dyDescent="0.25">
      <c r="A95" s="303"/>
      <c r="B95" s="305"/>
      <c r="C95" s="305"/>
      <c r="D95" s="361"/>
      <c r="E95" s="285"/>
      <c r="F95" s="285"/>
      <c r="G95" s="266" t="s">
        <v>39</v>
      </c>
      <c r="H95" s="75">
        <f>H94+20</f>
        <v>100</v>
      </c>
      <c r="I95" s="300"/>
      <c r="J95" s="312"/>
    </row>
    <row r="96" spans="1:10" ht="15.75" thickBot="1" x14ac:dyDescent="0.3">
      <c r="A96" s="303"/>
      <c r="B96" s="305"/>
      <c r="C96" s="305"/>
      <c r="D96" s="361"/>
      <c r="E96" s="350"/>
      <c r="F96" s="350"/>
      <c r="G96" s="267" t="s">
        <v>41</v>
      </c>
      <c r="H96" s="268">
        <f>H94*0.95</f>
        <v>76</v>
      </c>
      <c r="I96" s="300"/>
      <c r="J96" s="312"/>
    </row>
    <row r="97" spans="1:10" x14ac:dyDescent="0.25">
      <c r="A97" s="303"/>
      <c r="B97" s="305"/>
      <c r="C97" s="305"/>
      <c r="D97" s="361"/>
      <c r="E97" s="284">
        <f>F92+1</f>
        <v>43100</v>
      </c>
      <c r="F97" s="284">
        <v>43100</v>
      </c>
      <c r="G97" s="162" t="s">
        <v>154</v>
      </c>
      <c r="H97" s="157">
        <v>61.5</v>
      </c>
      <c r="I97" s="300"/>
      <c r="J97" s="312"/>
    </row>
    <row r="98" spans="1:10" x14ac:dyDescent="0.25">
      <c r="A98" s="303"/>
      <c r="B98" s="305"/>
      <c r="C98" s="305"/>
      <c r="D98" s="361"/>
      <c r="E98" s="285"/>
      <c r="F98" s="285"/>
      <c r="G98" s="7" t="s">
        <v>153</v>
      </c>
      <c r="H98" s="68">
        <v>61.5</v>
      </c>
      <c r="I98" s="300"/>
      <c r="J98" s="312"/>
    </row>
    <row r="99" spans="1:10" x14ac:dyDescent="0.25">
      <c r="A99" s="303"/>
      <c r="B99" s="305"/>
      <c r="C99" s="305"/>
      <c r="D99" s="361"/>
      <c r="E99" s="285"/>
      <c r="F99" s="285"/>
      <c r="G99" s="266" t="s">
        <v>40</v>
      </c>
      <c r="H99" s="75">
        <f>H89</f>
        <v>125</v>
      </c>
      <c r="I99" s="300"/>
      <c r="J99" s="312"/>
    </row>
    <row r="100" spans="1:10" x14ac:dyDescent="0.25">
      <c r="A100" s="303"/>
      <c r="B100" s="305"/>
      <c r="C100" s="305"/>
      <c r="D100" s="361"/>
      <c r="E100" s="285"/>
      <c r="F100" s="285"/>
      <c r="G100" s="266" t="s">
        <v>39</v>
      </c>
      <c r="H100" s="75">
        <f>H99+20</f>
        <v>145</v>
      </c>
      <c r="I100" s="300"/>
      <c r="J100" s="312"/>
    </row>
    <row r="101" spans="1:10" ht="15.75" thickBot="1" x14ac:dyDescent="0.3">
      <c r="A101" s="303"/>
      <c r="B101" s="305"/>
      <c r="C101" s="305"/>
      <c r="D101" s="361"/>
      <c r="E101" s="350"/>
      <c r="F101" s="350"/>
      <c r="G101" s="267" t="s">
        <v>41</v>
      </c>
      <c r="H101" s="268">
        <f>H99*0.95</f>
        <v>118.75</v>
      </c>
      <c r="I101" s="300"/>
      <c r="J101" s="312"/>
    </row>
    <row r="102" spans="1:10" x14ac:dyDescent="0.25">
      <c r="A102" s="303"/>
      <c r="B102" s="305"/>
      <c r="C102" s="305"/>
      <c r="D102" s="361"/>
      <c r="E102" s="284">
        <f>F97+1</f>
        <v>43101</v>
      </c>
      <c r="F102" s="284">
        <v>43102</v>
      </c>
      <c r="G102" s="162" t="s">
        <v>154</v>
      </c>
      <c r="H102" s="157">
        <v>39</v>
      </c>
      <c r="I102" s="300"/>
      <c r="J102" s="312"/>
    </row>
    <row r="103" spans="1:10" x14ac:dyDescent="0.25">
      <c r="A103" s="303"/>
      <c r="B103" s="305"/>
      <c r="C103" s="305"/>
      <c r="D103" s="361"/>
      <c r="E103" s="285"/>
      <c r="F103" s="285"/>
      <c r="G103" s="7" t="s">
        <v>153</v>
      </c>
      <c r="H103" s="68">
        <v>39</v>
      </c>
      <c r="I103" s="300"/>
      <c r="J103" s="312"/>
    </row>
    <row r="104" spans="1:10" x14ac:dyDescent="0.25">
      <c r="A104" s="303"/>
      <c r="B104" s="305"/>
      <c r="C104" s="305"/>
      <c r="D104" s="361"/>
      <c r="E104" s="285"/>
      <c r="F104" s="285"/>
      <c r="G104" s="266" t="s">
        <v>40</v>
      </c>
      <c r="H104" s="75">
        <f>H94</f>
        <v>80</v>
      </c>
      <c r="I104" s="300"/>
      <c r="J104" s="312"/>
    </row>
    <row r="105" spans="1:10" x14ac:dyDescent="0.25">
      <c r="A105" s="303"/>
      <c r="B105" s="305"/>
      <c r="C105" s="305"/>
      <c r="D105" s="361"/>
      <c r="E105" s="285"/>
      <c r="F105" s="285"/>
      <c r="G105" s="266" t="s">
        <v>39</v>
      </c>
      <c r="H105" s="75">
        <f>H104+20</f>
        <v>100</v>
      </c>
      <c r="I105" s="300"/>
      <c r="J105" s="312"/>
    </row>
    <row r="106" spans="1:10" ht="15.75" thickBot="1" x14ac:dyDescent="0.3">
      <c r="A106" s="303"/>
      <c r="B106" s="305"/>
      <c r="C106" s="305"/>
      <c r="D106" s="361"/>
      <c r="E106" s="350"/>
      <c r="F106" s="350"/>
      <c r="G106" s="267" t="s">
        <v>41</v>
      </c>
      <c r="H106" s="268">
        <f>H104*0.95</f>
        <v>76</v>
      </c>
      <c r="I106" s="300"/>
      <c r="J106" s="312"/>
    </row>
    <row r="107" spans="1:10" x14ac:dyDescent="0.25">
      <c r="A107" s="303"/>
      <c r="B107" s="305"/>
      <c r="C107" s="305"/>
      <c r="D107" s="361"/>
      <c r="E107" s="284">
        <f>F102+1</f>
        <v>43103</v>
      </c>
      <c r="F107" s="284">
        <v>43131</v>
      </c>
      <c r="G107" s="162" t="s">
        <v>154</v>
      </c>
      <c r="H107" s="157">
        <v>29</v>
      </c>
      <c r="I107" s="300"/>
      <c r="J107" s="312"/>
    </row>
    <row r="108" spans="1:10" x14ac:dyDescent="0.25">
      <c r="A108" s="303"/>
      <c r="B108" s="305"/>
      <c r="C108" s="305"/>
      <c r="D108" s="361"/>
      <c r="E108" s="285"/>
      <c r="F108" s="285"/>
      <c r="G108" s="7" t="s">
        <v>153</v>
      </c>
      <c r="H108" s="68">
        <v>29</v>
      </c>
      <c r="I108" s="300"/>
      <c r="J108" s="312"/>
    </row>
    <row r="109" spans="1:10" x14ac:dyDescent="0.25">
      <c r="A109" s="303"/>
      <c r="B109" s="305"/>
      <c r="C109" s="305"/>
      <c r="D109" s="361"/>
      <c r="E109" s="285"/>
      <c r="F109" s="285"/>
      <c r="G109" s="266" t="s">
        <v>40</v>
      </c>
      <c r="H109" s="75">
        <v>62</v>
      </c>
      <c r="I109" s="300"/>
      <c r="J109" s="312"/>
    </row>
    <row r="110" spans="1:10" x14ac:dyDescent="0.25">
      <c r="A110" s="303"/>
      <c r="B110" s="305"/>
      <c r="C110" s="305"/>
      <c r="D110" s="361"/>
      <c r="E110" s="285"/>
      <c r="F110" s="285"/>
      <c r="G110" s="266" t="s">
        <v>39</v>
      </c>
      <c r="H110" s="75">
        <f>H109+20</f>
        <v>82</v>
      </c>
      <c r="I110" s="300"/>
      <c r="J110" s="312"/>
    </row>
    <row r="111" spans="1:10" ht="15.75" thickBot="1" x14ac:dyDescent="0.3">
      <c r="A111" s="303"/>
      <c r="B111" s="305"/>
      <c r="C111" s="305"/>
      <c r="D111" s="361"/>
      <c r="E111" s="350"/>
      <c r="F111" s="350"/>
      <c r="G111" s="267" t="s">
        <v>41</v>
      </c>
      <c r="H111" s="268">
        <f>H109*0.95</f>
        <v>58.9</v>
      </c>
      <c r="I111" s="300"/>
      <c r="J111" s="312"/>
    </row>
    <row r="112" spans="1:10" x14ac:dyDescent="0.25">
      <c r="A112" s="303"/>
      <c r="B112" s="305"/>
      <c r="C112" s="305"/>
      <c r="D112" s="361"/>
      <c r="E112" s="284">
        <f>F107+1</f>
        <v>43132</v>
      </c>
      <c r="F112" s="284">
        <v>43190</v>
      </c>
      <c r="G112" s="162" t="s">
        <v>154</v>
      </c>
      <c r="H112" s="157">
        <v>33</v>
      </c>
      <c r="I112" s="300"/>
      <c r="J112" s="312"/>
    </row>
    <row r="113" spans="1:10" x14ac:dyDescent="0.25">
      <c r="A113" s="303"/>
      <c r="B113" s="305"/>
      <c r="C113" s="305"/>
      <c r="D113" s="361"/>
      <c r="E113" s="285"/>
      <c r="F113" s="285"/>
      <c r="G113" s="7" t="s">
        <v>153</v>
      </c>
      <c r="H113" s="68">
        <v>33</v>
      </c>
      <c r="I113" s="300"/>
      <c r="J113" s="312"/>
    </row>
    <row r="114" spans="1:10" x14ac:dyDescent="0.25">
      <c r="A114" s="303"/>
      <c r="B114" s="305"/>
      <c r="C114" s="305"/>
      <c r="D114" s="361"/>
      <c r="E114" s="285"/>
      <c r="F114" s="285"/>
      <c r="G114" s="266" t="s">
        <v>40</v>
      </c>
      <c r="H114" s="75">
        <v>68</v>
      </c>
      <c r="I114" s="300"/>
      <c r="J114" s="312"/>
    </row>
    <row r="115" spans="1:10" x14ac:dyDescent="0.25">
      <c r="A115" s="303"/>
      <c r="B115" s="305"/>
      <c r="C115" s="305"/>
      <c r="D115" s="361"/>
      <c r="E115" s="285"/>
      <c r="F115" s="285"/>
      <c r="G115" s="266" t="s">
        <v>39</v>
      </c>
      <c r="H115" s="75">
        <f>H114+20</f>
        <v>88</v>
      </c>
      <c r="I115" s="300"/>
      <c r="J115" s="312"/>
    </row>
    <row r="116" spans="1:10" ht="15.75" thickBot="1" x14ac:dyDescent="0.3">
      <c r="A116" s="303"/>
      <c r="B116" s="305"/>
      <c r="C116" s="305"/>
      <c r="D116" s="361"/>
      <c r="E116" s="350"/>
      <c r="F116" s="350"/>
      <c r="G116" s="267" t="s">
        <v>41</v>
      </c>
      <c r="H116" s="268">
        <f>H114*0.95</f>
        <v>64.599999999999994</v>
      </c>
      <c r="I116" s="300"/>
      <c r="J116" s="312"/>
    </row>
    <row r="117" spans="1:10" x14ac:dyDescent="0.25">
      <c r="A117" s="303"/>
      <c r="B117" s="305"/>
      <c r="C117" s="305"/>
      <c r="D117" s="361"/>
      <c r="E117" s="284">
        <f>F112+1</f>
        <v>43191</v>
      </c>
      <c r="F117" s="284">
        <v>43220</v>
      </c>
      <c r="G117" s="162" t="s">
        <v>154</v>
      </c>
      <c r="H117" s="157">
        <v>0</v>
      </c>
      <c r="I117" s="300"/>
      <c r="J117" s="312"/>
    </row>
    <row r="118" spans="1:10" x14ac:dyDescent="0.25">
      <c r="A118" s="303"/>
      <c r="B118" s="305"/>
      <c r="C118" s="305"/>
      <c r="D118" s="361"/>
      <c r="E118" s="285"/>
      <c r="F118" s="285"/>
      <c r="G118" s="7" t="s">
        <v>153</v>
      </c>
      <c r="H118" s="68">
        <v>27.5</v>
      </c>
      <c r="I118" s="300"/>
      <c r="J118" s="312"/>
    </row>
    <row r="119" spans="1:10" x14ac:dyDescent="0.25">
      <c r="A119" s="303"/>
      <c r="B119" s="305"/>
      <c r="C119" s="305"/>
      <c r="D119" s="361"/>
      <c r="E119" s="285"/>
      <c r="F119" s="285"/>
      <c r="G119" s="266" t="s">
        <v>40</v>
      </c>
      <c r="H119" s="75">
        <v>55</v>
      </c>
      <c r="I119" s="300"/>
      <c r="J119" s="312"/>
    </row>
    <row r="120" spans="1:10" x14ac:dyDescent="0.25">
      <c r="A120" s="303"/>
      <c r="B120" s="305"/>
      <c r="C120" s="305"/>
      <c r="D120" s="361"/>
      <c r="E120" s="285"/>
      <c r="F120" s="285"/>
      <c r="G120" s="266" t="s">
        <v>39</v>
      </c>
      <c r="H120" s="75">
        <f>H119+20</f>
        <v>75</v>
      </c>
      <c r="I120" s="300"/>
      <c r="J120" s="312"/>
    </row>
    <row r="121" spans="1:10" ht="15.75" thickBot="1" x14ac:dyDescent="0.3">
      <c r="A121" s="303"/>
      <c r="B121" s="305"/>
      <c r="C121" s="305"/>
      <c r="D121" s="308"/>
      <c r="E121" s="287"/>
      <c r="F121" s="287"/>
      <c r="G121" s="267" t="s">
        <v>41</v>
      </c>
      <c r="H121" s="268">
        <f>H119*0.95</f>
        <v>52.25</v>
      </c>
      <c r="I121" s="310"/>
      <c r="J121" s="312"/>
    </row>
    <row r="122" spans="1:10" x14ac:dyDescent="0.25">
      <c r="A122" s="303"/>
      <c r="B122" s="305"/>
      <c r="C122" s="305"/>
      <c r="D122" s="359" t="s">
        <v>49</v>
      </c>
      <c r="E122" s="294">
        <v>43040</v>
      </c>
      <c r="F122" s="294">
        <v>43090</v>
      </c>
      <c r="G122" s="160" t="s">
        <v>154</v>
      </c>
      <c r="H122" s="152">
        <v>0</v>
      </c>
      <c r="I122" s="309" t="s">
        <v>385</v>
      </c>
      <c r="J122" s="312"/>
    </row>
    <row r="123" spans="1:10" x14ac:dyDescent="0.25">
      <c r="A123" s="303"/>
      <c r="B123" s="305"/>
      <c r="C123" s="305"/>
      <c r="D123" s="360"/>
      <c r="E123" s="285"/>
      <c r="F123" s="285"/>
      <c r="G123" s="7" t="s">
        <v>153</v>
      </c>
      <c r="H123" s="68">
        <f>H124/2</f>
        <v>25.5</v>
      </c>
      <c r="I123" s="300"/>
      <c r="J123" s="312"/>
    </row>
    <row r="124" spans="1:10" x14ac:dyDescent="0.25">
      <c r="A124" s="303"/>
      <c r="B124" s="305"/>
      <c r="C124" s="305"/>
      <c r="D124" s="361"/>
      <c r="E124" s="285"/>
      <c r="F124" s="285"/>
      <c r="G124" s="266" t="s">
        <v>40</v>
      </c>
      <c r="H124" s="75">
        <v>51</v>
      </c>
      <c r="I124" s="300"/>
      <c r="J124" s="312"/>
    </row>
    <row r="125" spans="1:10" x14ac:dyDescent="0.25">
      <c r="A125" s="303"/>
      <c r="B125" s="305"/>
      <c r="C125" s="305"/>
      <c r="D125" s="361"/>
      <c r="E125" s="285"/>
      <c r="F125" s="285"/>
      <c r="G125" s="266" t="s">
        <v>39</v>
      </c>
      <c r="H125" s="75">
        <f>H124+20</f>
        <v>71</v>
      </c>
      <c r="I125" s="300"/>
      <c r="J125" s="312"/>
    </row>
    <row r="126" spans="1:10" ht="15.75" thickBot="1" x14ac:dyDescent="0.3">
      <c r="A126" s="303"/>
      <c r="B126" s="305"/>
      <c r="C126" s="305"/>
      <c r="D126" s="361"/>
      <c r="E126" s="350"/>
      <c r="F126" s="350"/>
      <c r="G126" s="267" t="s">
        <v>41</v>
      </c>
      <c r="H126" s="268">
        <f>H124*0.95</f>
        <v>48.449999999999996</v>
      </c>
      <c r="I126" s="300"/>
      <c r="J126" s="312"/>
    </row>
    <row r="127" spans="1:10" x14ac:dyDescent="0.25">
      <c r="A127" s="303"/>
      <c r="B127" s="305"/>
      <c r="C127" s="305"/>
      <c r="D127" s="361"/>
      <c r="E127" s="284">
        <f>F122+1</f>
        <v>43091</v>
      </c>
      <c r="F127" s="284">
        <v>43092</v>
      </c>
      <c r="G127" s="162" t="s">
        <v>154</v>
      </c>
      <c r="H127" s="157">
        <f>H129/2</f>
        <v>43</v>
      </c>
      <c r="I127" s="300"/>
      <c r="J127" s="312"/>
    </row>
    <row r="128" spans="1:10" x14ac:dyDescent="0.25">
      <c r="A128" s="303"/>
      <c r="B128" s="305"/>
      <c r="C128" s="305"/>
      <c r="D128" s="361"/>
      <c r="E128" s="285"/>
      <c r="F128" s="285"/>
      <c r="G128" s="7" t="s">
        <v>153</v>
      </c>
      <c r="H128" s="68">
        <f>H129/2</f>
        <v>43</v>
      </c>
      <c r="I128" s="300"/>
      <c r="J128" s="312"/>
    </row>
    <row r="129" spans="1:10" x14ac:dyDescent="0.25">
      <c r="A129" s="303"/>
      <c r="B129" s="305"/>
      <c r="C129" s="305"/>
      <c r="D129" s="361"/>
      <c r="E129" s="285"/>
      <c r="F129" s="285"/>
      <c r="G129" s="266" t="s">
        <v>40</v>
      </c>
      <c r="H129" s="75">
        <v>86</v>
      </c>
      <c r="I129" s="300"/>
      <c r="J129" s="312"/>
    </row>
    <row r="130" spans="1:10" x14ac:dyDescent="0.25">
      <c r="A130" s="303"/>
      <c r="B130" s="305"/>
      <c r="C130" s="305"/>
      <c r="D130" s="361"/>
      <c r="E130" s="285"/>
      <c r="F130" s="285"/>
      <c r="G130" s="266" t="s">
        <v>39</v>
      </c>
      <c r="H130" s="75">
        <f>H129+20</f>
        <v>106</v>
      </c>
      <c r="I130" s="300"/>
      <c r="J130" s="312"/>
    </row>
    <row r="131" spans="1:10" ht="15.75" thickBot="1" x14ac:dyDescent="0.3">
      <c r="A131" s="303"/>
      <c r="B131" s="305"/>
      <c r="C131" s="305"/>
      <c r="D131" s="361"/>
      <c r="E131" s="350"/>
      <c r="F131" s="350"/>
      <c r="G131" s="267" t="s">
        <v>41</v>
      </c>
      <c r="H131" s="268">
        <f>H129*0.95</f>
        <v>81.7</v>
      </c>
      <c r="I131" s="300"/>
      <c r="J131" s="312"/>
    </row>
    <row r="132" spans="1:10" x14ac:dyDescent="0.25">
      <c r="A132" s="303"/>
      <c r="B132" s="305"/>
      <c r="C132" s="305"/>
      <c r="D132" s="361"/>
      <c r="E132" s="284">
        <f>F127+1</f>
        <v>43093</v>
      </c>
      <c r="F132" s="284">
        <v>43093</v>
      </c>
      <c r="G132" s="162" t="s">
        <v>154</v>
      </c>
      <c r="H132" s="157">
        <v>61.5</v>
      </c>
      <c r="I132" s="300"/>
      <c r="J132" s="312"/>
    </row>
    <row r="133" spans="1:10" x14ac:dyDescent="0.25">
      <c r="A133" s="303"/>
      <c r="B133" s="305"/>
      <c r="C133" s="305"/>
      <c r="D133" s="361"/>
      <c r="E133" s="285"/>
      <c r="F133" s="285"/>
      <c r="G133" s="7" t="s">
        <v>153</v>
      </c>
      <c r="H133" s="68">
        <v>61.5</v>
      </c>
      <c r="I133" s="300"/>
      <c r="J133" s="312"/>
    </row>
    <row r="134" spans="1:10" x14ac:dyDescent="0.25">
      <c r="A134" s="303"/>
      <c r="B134" s="305"/>
      <c r="C134" s="305"/>
      <c r="D134" s="361"/>
      <c r="E134" s="285"/>
      <c r="F134" s="285"/>
      <c r="G134" s="266" t="s">
        <v>40</v>
      </c>
      <c r="H134" s="75">
        <f>H129+45</f>
        <v>131</v>
      </c>
      <c r="I134" s="300"/>
      <c r="J134" s="312"/>
    </row>
    <row r="135" spans="1:10" x14ac:dyDescent="0.25">
      <c r="A135" s="303"/>
      <c r="B135" s="305"/>
      <c r="C135" s="305"/>
      <c r="D135" s="361"/>
      <c r="E135" s="285"/>
      <c r="F135" s="285"/>
      <c r="G135" s="266" t="s">
        <v>39</v>
      </c>
      <c r="H135" s="75">
        <f>H134+20</f>
        <v>151</v>
      </c>
      <c r="I135" s="300"/>
      <c r="J135" s="312"/>
    </row>
    <row r="136" spans="1:10" ht="15.75" thickBot="1" x14ac:dyDescent="0.3">
      <c r="A136" s="303"/>
      <c r="B136" s="305"/>
      <c r="C136" s="305"/>
      <c r="D136" s="361"/>
      <c r="E136" s="350"/>
      <c r="F136" s="350"/>
      <c r="G136" s="267" t="s">
        <v>41</v>
      </c>
      <c r="H136" s="268">
        <f>H134*0.95</f>
        <v>124.44999999999999</v>
      </c>
      <c r="I136" s="300"/>
      <c r="J136" s="312"/>
    </row>
    <row r="137" spans="1:10" x14ac:dyDescent="0.25">
      <c r="A137" s="303"/>
      <c r="B137" s="305"/>
      <c r="C137" s="305"/>
      <c r="D137" s="361"/>
      <c r="E137" s="284">
        <f>F132+1</f>
        <v>43094</v>
      </c>
      <c r="F137" s="284">
        <v>43099</v>
      </c>
      <c r="G137" s="162" t="s">
        <v>154</v>
      </c>
      <c r="H137" s="157">
        <v>39</v>
      </c>
      <c r="I137" s="300"/>
      <c r="J137" s="312"/>
    </row>
    <row r="138" spans="1:10" x14ac:dyDescent="0.25">
      <c r="A138" s="303"/>
      <c r="B138" s="305"/>
      <c r="C138" s="305"/>
      <c r="D138" s="361"/>
      <c r="E138" s="285"/>
      <c r="F138" s="285"/>
      <c r="G138" s="7" t="s">
        <v>153</v>
      </c>
      <c r="H138" s="68">
        <v>39</v>
      </c>
      <c r="I138" s="300"/>
      <c r="J138" s="312"/>
    </row>
    <row r="139" spans="1:10" x14ac:dyDescent="0.25">
      <c r="A139" s="303"/>
      <c r="B139" s="305"/>
      <c r="C139" s="305"/>
      <c r="D139" s="361"/>
      <c r="E139" s="285"/>
      <c r="F139" s="285"/>
      <c r="G139" s="266" t="s">
        <v>40</v>
      </c>
      <c r="H139" s="75">
        <f>H129</f>
        <v>86</v>
      </c>
      <c r="I139" s="300"/>
      <c r="J139" s="312"/>
    </row>
    <row r="140" spans="1:10" x14ac:dyDescent="0.25">
      <c r="A140" s="303"/>
      <c r="B140" s="305"/>
      <c r="C140" s="305"/>
      <c r="D140" s="361"/>
      <c r="E140" s="285"/>
      <c r="F140" s="285"/>
      <c r="G140" s="266" t="s">
        <v>39</v>
      </c>
      <c r="H140" s="75">
        <f>H139+20</f>
        <v>106</v>
      </c>
      <c r="I140" s="300"/>
      <c r="J140" s="312"/>
    </row>
    <row r="141" spans="1:10" ht="15.75" thickBot="1" x14ac:dyDescent="0.3">
      <c r="A141" s="303"/>
      <c r="B141" s="305"/>
      <c r="C141" s="305"/>
      <c r="D141" s="361"/>
      <c r="E141" s="350"/>
      <c r="F141" s="350"/>
      <c r="G141" s="267" t="s">
        <v>41</v>
      </c>
      <c r="H141" s="268">
        <f>H139*0.95</f>
        <v>81.7</v>
      </c>
      <c r="I141" s="300"/>
      <c r="J141" s="312"/>
    </row>
    <row r="142" spans="1:10" x14ac:dyDescent="0.25">
      <c r="A142" s="303"/>
      <c r="B142" s="305"/>
      <c r="C142" s="305"/>
      <c r="D142" s="361"/>
      <c r="E142" s="284">
        <f>F137+1</f>
        <v>43100</v>
      </c>
      <c r="F142" s="284">
        <v>43100</v>
      </c>
      <c r="G142" s="162" t="s">
        <v>154</v>
      </c>
      <c r="H142" s="157">
        <v>61.5</v>
      </c>
      <c r="I142" s="300"/>
      <c r="J142" s="312"/>
    </row>
    <row r="143" spans="1:10" x14ac:dyDescent="0.25">
      <c r="A143" s="303"/>
      <c r="B143" s="305"/>
      <c r="C143" s="305"/>
      <c r="D143" s="361"/>
      <c r="E143" s="285"/>
      <c r="F143" s="285"/>
      <c r="G143" s="7" t="s">
        <v>153</v>
      </c>
      <c r="H143" s="68">
        <v>61.5</v>
      </c>
      <c r="I143" s="300"/>
      <c r="J143" s="312"/>
    </row>
    <row r="144" spans="1:10" x14ac:dyDescent="0.25">
      <c r="A144" s="303"/>
      <c r="B144" s="305"/>
      <c r="C144" s="305"/>
      <c r="D144" s="361"/>
      <c r="E144" s="285"/>
      <c r="F144" s="285"/>
      <c r="G144" s="266" t="s">
        <v>40</v>
      </c>
      <c r="H144" s="75">
        <f>H134</f>
        <v>131</v>
      </c>
      <c r="I144" s="300"/>
      <c r="J144" s="312"/>
    </row>
    <row r="145" spans="1:10" x14ac:dyDescent="0.25">
      <c r="A145" s="303"/>
      <c r="B145" s="305"/>
      <c r="C145" s="305"/>
      <c r="D145" s="361"/>
      <c r="E145" s="285"/>
      <c r="F145" s="285"/>
      <c r="G145" s="266" t="s">
        <v>39</v>
      </c>
      <c r="H145" s="75">
        <f>H144+20</f>
        <v>151</v>
      </c>
      <c r="I145" s="300"/>
      <c r="J145" s="312"/>
    </row>
    <row r="146" spans="1:10" ht="15.75" thickBot="1" x14ac:dyDescent="0.3">
      <c r="A146" s="303"/>
      <c r="B146" s="305"/>
      <c r="C146" s="305"/>
      <c r="D146" s="361"/>
      <c r="E146" s="350"/>
      <c r="F146" s="350"/>
      <c r="G146" s="267" t="s">
        <v>41</v>
      </c>
      <c r="H146" s="268">
        <f>H144*0.95</f>
        <v>124.44999999999999</v>
      </c>
      <c r="I146" s="300"/>
      <c r="J146" s="312"/>
    </row>
    <row r="147" spans="1:10" x14ac:dyDescent="0.25">
      <c r="A147" s="303"/>
      <c r="B147" s="305"/>
      <c r="C147" s="305"/>
      <c r="D147" s="361"/>
      <c r="E147" s="284">
        <f>F142+1</f>
        <v>43101</v>
      </c>
      <c r="F147" s="284">
        <v>43102</v>
      </c>
      <c r="G147" s="162" t="s">
        <v>154</v>
      </c>
      <c r="H147" s="157">
        <v>39</v>
      </c>
      <c r="I147" s="300"/>
      <c r="J147" s="312"/>
    </row>
    <row r="148" spans="1:10" x14ac:dyDescent="0.25">
      <c r="A148" s="303"/>
      <c r="B148" s="305"/>
      <c r="C148" s="305"/>
      <c r="D148" s="361"/>
      <c r="E148" s="285"/>
      <c r="F148" s="285"/>
      <c r="G148" s="7" t="s">
        <v>153</v>
      </c>
      <c r="H148" s="68">
        <v>39</v>
      </c>
      <c r="I148" s="300"/>
      <c r="J148" s="312"/>
    </row>
    <row r="149" spans="1:10" x14ac:dyDescent="0.25">
      <c r="A149" s="303"/>
      <c r="B149" s="305"/>
      <c r="C149" s="305"/>
      <c r="D149" s="361"/>
      <c r="E149" s="285"/>
      <c r="F149" s="285"/>
      <c r="G149" s="266" t="s">
        <v>40</v>
      </c>
      <c r="H149" s="75">
        <f>H139</f>
        <v>86</v>
      </c>
      <c r="I149" s="300"/>
      <c r="J149" s="312"/>
    </row>
    <row r="150" spans="1:10" x14ac:dyDescent="0.25">
      <c r="A150" s="303"/>
      <c r="B150" s="305"/>
      <c r="C150" s="305"/>
      <c r="D150" s="361"/>
      <c r="E150" s="285"/>
      <c r="F150" s="285"/>
      <c r="G150" s="266" t="s">
        <v>39</v>
      </c>
      <c r="H150" s="75">
        <f>H149+20</f>
        <v>106</v>
      </c>
      <c r="I150" s="300"/>
      <c r="J150" s="312"/>
    </row>
    <row r="151" spans="1:10" ht="15.75" thickBot="1" x14ac:dyDescent="0.3">
      <c r="A151" s="303"/>
      <c r="B151" s="305"/>
      <c r="C151" s="305"/>
      <c r="D151" s="361"/>
      <c r="E151" s="350"/>
      <c r="F151" s="350"/>
      <c r="G151" s="267" t="s">
        <v>41</v>
      </c>
      <c r="H151" s="268">
        <f>H149*0.95</f>
        <v>81.7</v>
      </c>
      <c r="I151" s="300"/>
      <c r="J151" s="312"/>
    </row>
    <row r="152" spans="1:10" x14ac:dyDescent="0.25">
      <c r="A152" s="303"/>
      <c r="B152" s="305"/>
      <c r="C152" s="305"/>
      <c r="D152" s="361"/>
      <c r="E152" s="284">
        <f>F147+1</f>
        <v>43103</v>
      </c>
      <c r="F152" s="284">
        <v>43131</v>
      </c>
      <c r="G152" s="162" t="s">
        <v>154</v>
      </c>
      <c r="H152" s="157">
        <v>29</v>
      </c>
      <c r="I152" s="300"/>
      <c r="J152" s="312"/>
    </row>
    <row r="153" spans="1:10" x14ac:dyDescent="0.25">
      <c r="A153" s="303"/>
      <c r="B153" s="305"/>
      <c r="C153" s="305"/>
      <c r="D153" s="361"/>
      <c r="E153" s="285"/>
      <c r="F153" s="285"/>
      <c r="G153" s="7" t="s">
        <v>153</v>
      </c>
      <c r="H153" s="68">
        <v>29</v>
      </c>
      <c r="I153" s="300"/>
      <c r="J153" s="312"/>
    </row>
    <row r="154" spans="1:10" x14ac:dyDescent="0.25">
      <c r="A154" s="303"/>
      <c r="B154" s="305"/>
      <c r="C154" s="305"/>
      <c r="D154" s="361"/>
      <c r="E154" s="285"/>
      <c r="F154" s="285"/>
      <c r="G154" s="266" t="s">
        <v>40</v>
      </c>
      <c r="H154" s="75">
        <v>68</v>
      </c>
      <c r="I154" s="300"/>
      <c r="J154" s="312"/>
    </row>
    <row r="155" spans="1:10" x14ac:dyDescent="0.25">
      <c r="A155" s="303"/>
      <c r="B155" s="305"/>
      <c r="C155" s="305"/>
      <c r="D155" s="361"/>
      <c r="E155" s="285"/>
      <c r="F155" s="285"/>
      <c r="G155" s="266" t="s">
        <v>39</v>
      </c>
      <c r="H155" s="75">
        <f>H154+20</f>
        <v>88</v>
      </c>
      <c r="I155" s="300"/>
      <c r="J155" s="312"/>
    </row>
    <row r="156" spans="1:10" ht="15.75" thickBot="1" x14ac:dyDescent="0.3">
      <c r="A156" s="303"/>
      <c r="B156" s="305"/>
      <c r="C156" s="305"/>
      <c r="D156" s="361"/>
      <c r="E156" s="350"/>
      <c r="F156" s="350"/>
      <c r="G156" s="267" t="s">
        <v>41</v>
      </c>
      <c r="H156" s="268">
        <f>H154*0.95</f>
        <v>64.599999999999994</v>
      </c>
      <c r="I156" s="300"/>
      <c r="J156" s="312"/>
    </row>
    <row r="157" spans="1:10" x14ac:dyDescent="0.25">
      <c r="A157" s="303"/>
      <c r="B157" s="305"/>
      <c r="C157" s="305"/>
      <c r="D157" s="361"/>
      <c r="E157" s="284">
        <f>F152+1</f>
        <v>43132</v>
      </c>
      <c r="F157" s="284">
        <v>43190</v>
      </c>
      <c r="G157" s="162" t="s">
        <v>154</v>
      </c>
      <c r="H157" s="157">
        <v>33</v>
      </c>
      <c r="I157" s="300"/>
      <c r="J157" s="312"/>
    </row>
    <row r="158" spans="1:10" x14ac:dyDescent="0.25">
      <c r="A158" s="303"/>
      <c r="B158" s="305"/>
      <c r="C158" s="305"/>
      <c r="D158" s="361"/>
      <c r="E158" s="285"/>
      <c r="F158" s="285"/>
      <c r="G158" s="7" t="s">
        <v>153</v>
      </c>
      <c r="H158" s="68">
        <v>33</v>
      </c>
      <c r="I158" s="300"/>
      <c r="J158" s="312"/>
    </row>
    <row r="159" spans="1:10" x14ac:dyDescent="0.25">
      <c r="A159" s="303"/>
      <c r="B159" s="305"/>
      <c r="C159" s="305"/>
      <c r="D159" s="361"/>
      <c r="E159" s="285"/>
      <c r="F159" s="285"/>
      <c r="G159" s="266" t="s">
        <v>40</v>
      </c>
      <c r="H159" s="75">
        <v>74</v>
      </c>
      <c r="I159" s="300"/>
      <c r="J159" s="312"/>
    </row>
    <row r="160" spans="1:10" x14ac:dyDescent="0.25">
      <c r="A160" s="303"/>
      <c r="B160" s="305"/>
      <c r="C160" s="305"/>
      <c r="D160" s="361"/>
      <c r="E160" s="285"/>
      <c r="F160" s="285"/>
      <c r="G160" s="266" t="s">
        <v>39</v>
      </c>
      <c r="H160" s="75">
        <f>H159+20</f>
        <v>94</v>
      </c>
      <c r="I160" s="300"/>
      <c r="J160" s="312"/>
    </row>
    <row r="161" spans="1:10" ht="15.75" thickBot="1" x14ac:dyDescent="0.3">
      <c r="A161" s="303"/>
      <c r="B161" s="305"/>
      <c r="C161" s="305"/>
      <c r="D161" s="361"/>
      <c r="E161" s="350"/>
      <c r="F161" s="350"/>
      <c r="G161" s="267" t="s">
        <v>41</v>
      </c>
      <c r="H161" s="268">
        <f>H159*0.95</f>
        <v>70.3</v>
      </c>
      <c r="I161" s="300"/>
      <c r="J161" s="312"/>
    </row>
    <row r="162" spans="1:10" x14ac:dyDescent="0.25">
      <c r="A162" s="303"/>
      <c r="B162" s="305"/>
      <c r="C162" s="305"/>
      <c r="D162" s="361"/>
      <c r="E162" s="284">
        <f>F157+1</f>
        <v>43191</v>
      </c>
      <c r="F162" s="284">
        <v>43220</v>
      </c>
      <c r="G162" s="162" t="s">
        <v>154</v>
      </c>
      <c r="H162" s="157">
        <v>0</v>
      </c>
      <c r="I162" s="300"/>
      <c r="J162" s="312"/>
    </row>
    <row r="163" spans="1:10" x14ac:dyDescent="0.25">
      <c r="A163" s="303"/>
      <c r="B163" s="305"/>
      <c r="C163" s="305"/>
      <c r="D163" s="361"/>
      <c r="E163" s="285"/>
      <c r="F163" s="285"/>
      <c r="G163" s="7" t="s">
        <v>153</v>
      </c>
      <c r="H163" s="68">
        <v>27.5</v>
      </c>
      <c r="I163" s="300"/>
      <c r="J163" s="312"/>
    </row>
    <row r="164" spans="1:10" x14ac:dyDescent="0.25">
      <c r="A164" s="303"/>
      <c r="B164" s="305"/>
      <c r="C164" s="305"/>
      <c r="D164" s="361"/>
      <c r="E164" s="285"/>
      <c r="F164" s="285"/>
      <c r="G164" s="266" t="s">
        <v>40</v>
      </c>
      <c r="H164" s="75">
        <v>61</v>
      </c>
      <c r="I164" s="300"/>
      <c r="J164" s="312"/>
    </row>
    <row r="165" spans="1:10" x14ac:dyDescent="0.25">
      <c r="A165" s="303"/>
      <c r="B165" s="305"/>
      <c r="C165" s="305"/>
      <c r="D165" s="361"/>
      <c r="E165" s="285"/>
      <c r="F165" s="285"/>
      <c r="G165" s="266" t="s">
        <v>39</v>
      </c>
      <c r="H165" s="75">
        <f>H164+20</f>
        <v>81</v>
      </c>
      <c r="I165" s="300"/>
      <c r="J165" s="312"/>
    </row>
    <row r="166" spans="1:10" ht="15.75" thickBot="1" x14ac:dyDescent="0.3">
      <c r="A166" s="303"/>
      <c r="B166" s="305"/>
      <c r="C166" s="305"/>
      <c r="D166" s="308"/>
      <c r="E166" s="287"/>
      <c r="F166" s="287"/>
      <c r="G166" s="267" t="s">
        <v>41</v>
      </c>
      <c r="H166" s="268">
        <f>H164*0.95</f>
        <v>57.949999999999996</v>
      </c>
      <c r="I166" s="310"/>
      <c r="J166" s="312"/>
    </row>
    <row r="167" spans="1:10" x14ac:dyDescent="0.25">
      <c r="A167" s="303"/>
      <c r="B167" s="305"/>
      <c r="C167" s="305"/>
      <c r="D167" s="359" t="s">
        <v>228</v>
      </c>
      <c r="E167" s="294">
        <v>43040</v>
      </c>
      <c r="F167" s="294">
        <v>43090</v>
      </c>
      <c r="G167" s="160" t="s">
        <v>154</v>
      </c>
      <c r="H167" s="152" t="e">
        <f>NA()</f>
        <v>#N/A</v>
      </c>
      <c r="I167" s="309"/>
      <c r="J167" s="312"/>
    </row>
    <row r="168" spans="1:10" x14ac:dyDescent="0.25">
      <c r="A168" s="303"/>
      <c r="B168" s="305"/>
      <c r="C168" s="305"/>
      <c r="D168" s="360"/>
      <c r="E168" s="285"/>
      <c r="F168" s="285"/>
      <c r="G168" s="7" t="s">
        <v>153</v>
      </c>
      <c r="H168" s="68" t="e">
        <f>NA()</f>
        <v>#N/A</v>
      </c>
      <c r="I168" s="300"/>
      <c r="J168" s="312"/>
    </row>
    <row r="169" spans="1:10" x14ac:dyDescent="0.25">
      <c r="A169" s="303"/>
      <c r="B169" s="305"/>
      <c r="C169" s="305"/>
      <c r="D169" s="361"/>
      <c r="E169" s="285"/>
      <c r="F169" s="285"/>
      <c r="G169" s="266" t="s">
        <v>40</v>
      </c>
      <c r="H169" s="75">
        <v>60</v>
      </c>
      <c r="I169" s="300"/>
      <c r="J169" s="312"/>
    </row>
    <row r="170" spans="1:10" x14ac:dyDescent="0.25">
      <c r="A170" s="303"/>
      <c r="B170" s="305"/>
      <c r="C170" s="305"/>
      <c r="D170" s="361"/>
      <c r="E170" s="285"/>
      <c r="F170" s="285"/>
      <c r="G170" s="266" t="s">
        <v>39</v>
      </c>
      <c r="H170" s="75">
        <f>H169+20</f>
        <v>80</v>
      </c>
      <c r="I170" s="300"/>
      <c r="J170" s="312"/>
    </row>
    <row r="171" spans="1:10" ht="15.75" thickBot="1" x14ac:dyDescent="0.3">
      <c r="A171" s="303"/>
      <c r="B171" s="305"/>
      <c r="C171" s="305"/>
      <c r="D171" s="361"/>
      <c r="E171" s="350"/>
      <c r="F171" s="350"/>
      <c r="G171" s="267" t="s">
        <v>41</v>
      </c>
      <c r="H171" s="68" t="e">
        <f>NA()</f>
        <v>#N/A</v>
      </c>
      <c r="I171" s="300"/>
      <c r="J171" s="312"/>
    </row>
    <row r="172" spans="1:10" x14ac:dyDescent="0.25">
      <c r="A172" s="303"/>
      <c r="B172" s="305"/>
      <c r="C172" s="305"/>
      <c r="D172" s="361"/>
      <c r="E172" s="284">
        <f>F167+1</f>
        <v>43091</v>
      </c>
      <c r="F172" s="284">
        <v>43092</v>
      </c>
      <c r="G172" s="162" t="s">
        <v>154</v>
      </c>
      <c r="H172" s="152" t="e">
        <f>NA()</f>
        <v>#N/A</v>
      </c>
      <c r="I172" s="300"/>
      <c r="J172" s="312"/>
    </row>
    <row r="173" spans="1:10" x14ac:dyDescent="0.25">
      <c r="A173" s="303"/>
      <c r="B173" s="305"/>
      <c r="C173" s="305"/>
      <c r="D173" s="361"/>
      <c r="E173" s="285"/>
      <c r="F173" s="285"/>
      <c r="G173" s="7" t="s">
        <v>153</v>
      </c>
      <c r="H173" s="68" t="e">
        <f>NA()</f>
        <v>#N/A</v>
      </c>
      <c r="I173" s="300"/>
      <c r="J173" s="312"/>
    </row>
    <row r="174" spans="1:10" x14ac:dyDescent="0.25">
      <c r="A174" s="303"/>
      <c r="B174" s="305"/>
      <c r="C174" s="305"/>
      <c r="D174" s="361"/>
      <c r="E174" s="285"/>
      <c r="F174" s="285"/>
      <c r="G174" s="266" t="s">
        <v>40</v>
      </c>
      <c r="H174" s="75">
        <v>95</v>
      </c>
      <c r="I174" s="300"/>
      <c r="J174" s="312"/>
    </row>
    <row r="175" spans="1:10" x14ac:dyDescent="0.25">
      <c r="A175" s="303"/>
      <c r="B175" s="305"/>
      <c r="C175" s="305"/>
      <c r="D175" s="361"/>
      <c r="E175" s="285"/>
      <c r="F175" s="285"/>
      <c r="G175" s="266" t="s">
        <v>39</v>
      </c>
      <c r="H175" s="75">
        <f>H174+20</f>
        <v>115</v>
      </c>
      <c r="I175" s="300"/>
      <c r="J175" s="312"/>
    </row>
    <row r="176" spans="1:10" ht="15.75" thickBot="1" x14ac:dyDescent="0.3">
      <c r="A176" s="303"/>
      <c r="B176" s="305"/>
      <c r="C176" s="305"/>
      <c r="D176" s="361"/>
      <c r="E176" s="350"/>
      <c r="F176" s="350"/>
      <c r="G176" s="267" t="s">
        <v>41</v>
      </c>
      <c r="H176" s="68" t="e">
        <f>NA()</f>
        <v>#N/A</v>
      </c>
      <c r="I176" s="300"/>
      <c r="J176" s="312"/>
    </row>
    <row r="177" spans="1:10" x14ac:dyDescent="0.25">
      <c r="A177" s="303"/>
      <c r="B177" s="305"/>
      <c r="C177" s="305"/>
      <c r="D177" s="361"/>
      <c r="E177" s="284">
        <f>F172+1</f>
        <v>43093</v>
      </c>
      <c r="F177" s="284">
        <v>43093</v>
      </c>
      <c r="G177" s="162" t="s">
        <v>154</v>
      </c>
      <c r="H177" s="152" t="e">
        <f>NA()</f>
        <v>#N/A</v>
      </c>
      <c r="I177" s="300"/>
      <c r="J177" s="312"/>
    </row>
    <row r="178" spans="1:10" x14ac:dyDescent="0.25">
      <c r="A178" s="303"/>
      <c r="B178" s="305"/>
      <c r="C178" s="305"/>
      <c r="D178" s="361"/>
      <c r="E178" s="285"/>
      <c r="F178" s="285"/>
      <c r="G178" s="7" t="s">
        <v>153</v>
      </c>
      <c r="H178" s="68" t="e">
        <f>NA()</f>
        <v>#N/A</v>
      </c>
      <c r="I178" s="300"/>
      <c r="J178" s="312"/>
    </row>
    <row r="179" spans="1:10" x14ac:dyDescent="0.25">
      <c r="A179" s="303"/>
      <c r="B179" s="305"/>
      <c r="C179" s="305"/>
      <c r="D179" s="361"/>
      <c r="E179" s="285"/>
      <c r="F179" s="285"/>
      <c r="G179" s="266" t="s">
        <v>40</v>
      </c>
      <c r="H179" s="75">
        <f>H174+45</f>
        <v>140</v>
      </c>
      <c r="I179" s="300"/>
      <c r="J179" s="312"/>
    </row>
    <row r="180" spans="1:10" x14ac:dyDescent="0.25">
      <c r="A180" s="303"/>
      <c r="B180" s="305"/>
      <c r="C180" s="305"/>
      <c r="D180" s="361"/>
      <c r="E180" s="285"/>
      <c r="F180" s="285"/>
      <c r="G180" s="266" t="s">
        <v>39</v>
      </c>
      <c r="H180" s="75">
        <f>H179+20</f>
        <v>160</v>
      </c>
      <c r="I180" s="300"/>
      <c r="J180" s="312"/>
    </row>
    <row r="181" spans="1:10" ht="15.75" thickBot="1" x14ac:dyDescent="0.3">
      <c r="A181" s="303"/>
      <c r="B181" s="305"/>
      <c r="C181" s="305"/>
      <c r="D181" s="361"/>
      <c r="E181" s="350"/>
      <c r="F181" s="350"/>
      <c r="G181" s="267" t="s">
        <v>41</v>
      </c>
      <c r="H181" s="68" t="e">
        <f>NA()</f>
        <v>#N/A</v>
      </c>
      <c r="I181" s="300"/>
      <c r="J181" s="312"/>
    </row>
    <row r="182" spans="1:10" x14ac:dyDescent="0.25">
      <c r="A182" s="303"/>
      <c r="B182" s="305"/>
      <c r="C182" s="305"/>
      <c r="D182" s="361"/>
      <c r="E182" s="284">
        <f>F177+1</f>
        <v>43094</v>
      </c>
      <c r="F182" s="284">
        <v>43099</v>
      </c>
      <c r="G182" s="162" t="s">
        <v>154</v>
      </c>
      <c r="H182" s="152" t="e">
        <f>NA()</f>
        <v>#N/A</v>
      </c>
      <c r="I182" s="300"/>
      <c r="J182" s="312"/>
    </row>
    <row r="183" spans="1:10" x14ac:dyDescent="0.25">
      <c r="A183" s="303"/>
      <c r="B183" s="305"/>
      <c r="C183" s="305"/>
      <c r="D183" s="361"/>
      <c r="E183" s="285"/>
      <c r="F183" s="285"/>
      <c r="G183" s="7" t="s">
        <v>153</v>
      </c>
      <c r="H183" s="68" t="e">
        <f>NA()</f>
        <v>#N/A</v>
      </c>
      <c r="I183" s="300"/>
      <c r="J183" s="312"/>
    </row>
    <row r="184" spans="1:10" x14ac:dyDescent="0.25">
      <c r="A184" s="303"/>
      <c r="B184" s="305"/>
      <c r="C184" s="305"/>
      <c r="D184" s="361"/>
      <c r="E184" s="285"/>
      <c r="F184" s="285"/>
      <c r="G184" s="266" t="s">
        <v>40</v>
      </c>
      <c r="H184" s="75">
        <f>H174</f>
        <v>95</v>
      </c>
      <c r="I184" s="300"/>
      <c r="J184" s="312"/>
    </row>
    <row r="185" spans="1:10" x14ac:dyDescent="0.25">
      <c r="A185" s="303"/>
      <c r="B185" s="305"/>
      <c r="C185" s="305"/>
      <c r="D185" s="361"/>
      <c r="E185" s="285"/>
      <c r="F185" s="285"/>
      <c r="G185" s="266" t="s">
        <v>39</v>
      </c>
      <c r="H185" s="75">
        <f>H184+20</f>
        <v>115</v>
      </c>
      <c r="I185" s="300"/>
      <c r="J185" s="312"/>
    </row>
    <row r="186" spans="1:10" ht="15.75" thickBot="1" x14ac:dyDescent="0.3">
      <c r="A186" s="303"/>
      <c r="B186" s="305"/>
      <c r="C186" s="305"/>
      <c r="D186" s="361"/>
      <c r="E186" s="350"/>
      <c r="F186" s="350"/>
      <c r="G186" s="267" t="s">
        <v>41</v>
      </c>
      <c r="H186" s="68" t="e">
        <f>NA()</f>
        <v>#N/A</v>
      </c>
      <c r="I186" s="300"/>
      <c r="J186" s="312"/>
    </row>
    <row r="187" spans="1:10" x14ac:dyDescent="0.25">
      <c r="A187" s="303"/>
      <c r="B187" s="305"/>
      <c r="C187" s="305"/>
      <c r="D187" s="361"/>
      <c r="E187" s="284">
        <f>F182+1</f>
        <v>43100</v>
      </c>
      <c r="F187" s="284">
        <v>43100</v>
      </c>
      <c r="G187" s="162" t="s">
        <v>154</v>
      </c>
      <c r="H187" s="152" t="e">
        <f>NA()</f>
        <v>#N/A</v>
      </c>
      <c r="I187" s="300"/>
      <c r="J187" s="312"/>
    </row>
    <row r="188" spans="1:10" x14ac:dyDescent="0.25">
      <c r="A188" s="303"/>
      <c r="B188" s="305"/>
      <c r="C188" s="305"/>
      <c r="D188" s="361"/>
      <c r="E188" s="285"/>
      <c r="F188" s="285"/>
      <c r="G188" s="7" t="s">
        <v>153</v>
      </c>
      <c r="H188" s="68" t="e">
        <f>NA()</f>
        <v>#N/A</v>
      </c>
      <c r="I188" s="300"/>
      <c r="J188" s="312"/>
    </row>
    <row r="189" spans="1:10" x14ac:dyDescent="0.25">
      <c r="A189" s="303"/>
      <c r="B189" s="305"/>
      <c r="C189" s="305"/>
      <c r="D189" s="361"/>
      <c r="E189" s="285"/>
      <c r="F189" s="285"/>
      <c r="G189" s="266" t="s">
        <v>40</v>
      </c>
      <c r="H189" s="75">
        <f>H179</f>
        <v>140</v>
      </c>
      <c r="I189" s="300"/>
      <c r="J189" s="312"/>
    </row>
    <row r="190" spans="1:10" x14ac:dyDescent="0.25">
      <c r="A190" s="303"/>
      <c r="B190" s="305"/>
      <c r="C190" s="305"/>
      <c r="D190" s="361"/>
      <c r="E190" s="285"/>
      <c r="F190" s="285"/>
      <c r="G190" s="266" t="s">
        <v>39</v>
      </c>
      <c r="H190" s="75">
        <f>H189+20</f>
        <v>160</v>
      </c>
      <c r="I190" s="300"/>
      <c r="J190" s="312"/>
    </row>
    <row r="191" spans="1:10" ht="15.75" thickBot="1" x14ac:dyDescent="0.3">
      <c r="A191" s="303"/>
      <c r="B191" s="305"/>
      <c r="C191" s="305"/>
      <c r="D191" s="361"/>
      <c r="E191" s="350"/>
      <c r="F191" s="350"/>
      <c r="G191" s="267" t="s">
        <v>41</v>
      </c>
      <c r="H191" s="68" t="e">
        <f>NA()</f>
        <v>#N/A</v>
      </c>
      <c r="I191" s="300"/>
      <c r="J191" s="312"/>
    </row>
    <row r="192" spans="1:10" x14ac:dyDescent="0.25">
      <c r="A192" s="303"/>
      <c r="B192" s="305"/>
      <c r="C192" s="305"/>
      <c r="D192" s="361"/>
      <c r="E192" s="284">
        <f>F187+1</f>
        <v>43101</v>
      </c>
      <c r="F192" s="284">
        <v>43102</v>
      </c>
      <c r="G192" s="162" t="s">
        <v>154</v>
      </c>
      <c r="H192" s="152" t="e">
        <f>NA()</f>
        <v>#N/A</v>
      </c>
      <c r="I192" s="300"/>
      <c r="J192" s="312"/>
    </row>
    <row r="193" spans="1:10" x14ac:dyDescent="0.25">
      <c r="A193" s="303"/>
      <c r="B193" s="305"/>
      <c r="C193" s="305"/>
      <c r="D193" s="361"/>
      <c r="E193" s="285"/>
      <c r="F193" s="285"/>
      <c r="G193" s="7" t="s">
        <v>153</v>
      </c>
      <c r="H193" s="68" t="e">
        <f>NA()</f>
        <v>#N/A</v>
      </c>
      <c r="I193" s="300"/>
      <c r="J193" s="312"/>
    </row>
    <row r="194" spans="1:10" x14ac:dyDescent="0.25">
      <c r="A194" s="303"/>
      <c r="B194" s="305"/>
      <c r="C194" s="305"/>
      <c r="D194" s="361"/>
      <c r="E194" s="285"/>
      <c r="F194" s="285"/>
      <c r="G194" s="266" t="s">
        <v>40</v>
      </c>
      <c r="H194" s="75">
        <f>H184</f>
        <v>95</v>
      </c>
      <c r="I194" s="300"/>
      <c r="J194" s="312"/>
    </row>
    <row r="195" spans="1:10" x14ac:dyDescent="0.25">
      <c r="A195" s="303"/>
      <c r="B195" s="305"/>
      <c r="C195" s="305"/>
      <c r="D195" s="361"/>
      <c r="E195" s="285"/>
      <c r="F195" s="285"/>
      <c r="G195" s="266" t="s">
        <v>39</v>
      </c>
      <c r="H195" s="75">
        <f>H194+20</f>
        <v>115</v>
      </c>
      <c r="I195" s="300"/>
      <c r="J195" s="312"/>
    </row>
    <row r="196" spans="1:10" ht="15.75" thickBot="1" x14ac:dyDescent="0.3">
      <c r="A196" s="303"/>
      <c r="B196" s="305"/>
      <c r="C196" s="305"/>
      <c r="D196" s="361"/>
      <c r="E196" s="350"/>
      <c r="F196" s="350"/>
      <c r="G196" s="267" t="s">
        <v>41</v>
      </c>
      <c r="H196" s="68" t="e">
        <f>NA()</f>
        <v>#N/A</v>
      </c>
      <c r="I196" s="300"/>
      <c r="J196" s="312"/>
    </row>
    <row r="197" spans="1:10" x14ac:dyDescent="0.25">
      <c r="A197" s="303"/>
      <c r="B197" s="305"/>
      <c r="C197" s="305"/>
      <c r="D197" s="361"/>
      <c r="E197" s="284">
        <f>F192+1</f>
        <v>43103</v>
      </c>
      <c r="F197" s="284">
        <v>43131</v>
      </c>
      <c r="G197" s="162" t="s">
        <v>154</v>
      </c>
      <c r="H197" s="152" t="e">
        <f>NA()</f>
        <v>#N/A</v>
      </c>
      <c r="I197" s="300"/>
      <c r="J197" s="312"/>
    </row>
    <row r="198" spans="1:10" x14ac:dyDescent="0.25">
      <c r="A198" s="303"/>
      <c r="B198" s="305"/>
      <c r="C198" s="305"/>
      <c r="D198" s="361"/>
      <c r="E198" s="285"/>
      <c r="F198" s="285"/>
      <c r="G198" s="7" t="s">
        <v>153</v>
      </c>
      <c r="H198" s="68" t="e">
        <f>NA()</f>
        <v>#N/A</v>
      </c>
      <c r="I198" s="300"/>
      <c r="J198" s="312"/>
    </row>
    <row r="199" spans="1:10" x14ac:dyDescent="0.25">
      <c r="A199" s="303"/>
      <c r="B199" s="305"/>
      <c r="C199" s="305"/>
      <c r="D199" s="361"/>
      <c r="E199" s="285"/>
      <c r="F199" s="285"/>
      <c r="G199" s="266" t="s">
        <v>40</v>
      </c>
      <c r="H199" s="75">
        <v>77</v>
      </c>
      <c r="I199" s="300"/>
      <c r="J199" s="312"/>
    </row>
    <row r="200" spans="1:10" x14ac:dyDescent="0.25">
      <c r="A200" s="303"/>
      <c r="B200" s="305"/>
      <c r="C200" s="305"/>
      <c r="D200" s="361"/>
      <c r="E200" s="285"/>
      <c r="F200" s="285"/>
      <c r="G200" s="266" t="s">
        <v>39</v>
      </c>
      <c r="H200" s="75">
        <f>H199+20</f>
        <v>97</v>
      </c>
      <c r="I200" s="300"/>
      <c r="J200" s="312"/>
    </row>
    <row r="201" spans="1:10" ht="15.75" thickBot="1" x14ac:dyDescent="0.3">
      <c r="A201" s="303"/>
      <c r="B201" s="305"/>
      <c r="C201" s="305"/>
      <c r="D201" s="361"/>
      <c r="E201" s="350"/>
      <c r="F201" s="350"/>
      <c r="G201" s="267" t="s">
        <v>41</v>
      </c>
      <c r="H201" s="68" t="e">
        <f>NA()</f>
        <v>#N/A</v>
      </c>
      <c r="I201" s="300"/>
      <c r="J201" s="312"/>
    </row>
    <row r="202" spans="1:10" x14ac:dyDescent="0.25">
      <c r="A202" s="303"/>
      <c r="B202" s="305"/>
      <c r="C202" s="305"/>
      <c r="D202" s="361"/>
      <c r="E202" s="284">
        <f>F197+1</f>
        <v>43132</v>
      </c>
      <c r="F202" s="284">
        <v>43190</v>
      </c>
      <c r="G202" s="162" t="s">
        <v>154</v>
      </c>
      <c r="H202" s="152" t="e">
        <f>NA()</f>
        <v>#N/A</v>
      </c>
      <c r="I202" s="300"/>
      <c r="J202" s="312"/>
    </row>
    <row r="203" spans="1:10" x14ac:dyDescent="0.25">
      <c r="A203" s="303"/>
      <c r="B203" s="305"/>
      <c r="C203" s="305"/>
      <c r="D203" s="361"/>
      <c r="E203" s="285"/>
      <c r="F203" s="285"/>
      <c r="G203" s="7" t="s">
        <v>153</v>
      </c>
      <c r="H203" s="68" t="e">
        <f>NA()</f>
        <v>#N/A</v>
      </c>
      <c r="I203" s="300"/>
      <c r="J203" s="312"/>
    </row>
    <row r="204" spans="1:10" x14ac:dyDescent="0.25">
      <c r="A204" s="303"/>
      <c r="B204" s="305"/>
      <c r="C204" s="305"/>
      <c r="D204" s="361"/>
      <c r="E204" s="285"/>
      <c r="F204" s="285"/>
      <c r="G204" s="266" t="s">
        <v>40</v>
      </c>
      <c r="H204" s="75">
        <v>83</v>
      </c>
      <c r="I204" s="300"/>
      <c r="J204" s="312"/>
    </row>
    <row r="205" spans="1:10" x14ac:dyDescent="0.25">
      <c r="A205" s="303"/>
      <c r="B205" s="305"/>
      <c r="C205" s="305"/>
      <c r="D205" s="361"/>
      <c r="E205" s="285"/>
      <c r="F205" s="285"/>
      <c r="G205" s="266" t="s">
        <v>39</v>
      </c>
      <c r="H205" s="75">
        <f>H204+20</f>
        <v>103</v>
      </c>
      <c r="I205" s="300"/>
      <c r="J205" s="312"/>
    </row>
    <row r="206" spans="1:10" ht="15.75" thickBot="1" x14ac:dyDescent="0.3">
      <c r="A206" s="303"/>
      <c r="B206" s="305"/>
      <c r="C206" s="305"/>
      <c r="D206" s="361"/>
      <c r="E206" s="350"/>
      <c r="F206" s="350"/>
      <c r="G206" s="267" t="s">
        <v>41</v>
      </c>
      <c r="H206" s="68" t="e">
        <f>NA()</f>
        <v>#N/A</v>
      </c>
      <c r="I206" s="300"/>
      <c r="J206" s="312"/>
    </row>
    <row r="207" spans="1:10" x14ac:dyDescent="0.25">
      <c r="A207" s="303"/>
      <c r="B207" s="305"/>
      <c r="C207" s="305"/>
      <c r="D207" s="361"/>
      <c r="E207" s="284">
        <f>F202+1</f>
        <v>43191</v>
      </c>
      <c r="F207" s="284">
        <v>43220</v>
      </c>
      <c r="G207" s="162" t="s">
        <v>154</v>
      </c>
      <c r="H207" s="152" t="e">
        <f>NA()</f>
        <v>#N/A</v>
      </c>
      <c r="I207" s="300"/>
      <c r="J207" s="312"/>
    </row>
    <row r="208" spans="1:10" x14ac:dyDescent="0.25">
      <c r="A208" s="303"/>
      <c r="B208" s="305"/>
      <c r="C208" s="305"/>
      <c r="D208" s="361"/>
      <c r="E208" s="285"/>
      <c r="F208" s="285"/>
      <c r="G208" s="7" t="s">
        <v>153</v>
      </c>
      <c r="H208" s="68" t="e">
        <f>NA()</f>
        <v>#N/A</v>
      </c>
      <c r="I208" s="300"/>
      <c r="J208" s="312"/>
    </row>
    <row r="209" spans="1:10" x14ac:dyDescent="0.25">
      <c r="A209" s="303"/>
      <c r="B209" s="305"/>
      <c r="C209" s="305"/>
      <c r="D209" s="361"/>
      <c r="E209" s="285"/>
      <c r="F209" s="285"/>
      <c r="G209" s="266" t="s">
        <v>40</v>
      </c>
      <c r="H209" s="75">
        <v>70</v>
      </c>
      <c r="I209" s="300"/>
      <c r="J209" s="312"/>
    </row>
    <row r="210" spans="1:10" x14ac:dyDescent="0.25">
      <c r="A210" s="303"/>
      <c r="B210" s="305"/>
      <c r="C210" s="305"/>
      <c r="D210" s="361"/>
      <c r="E210" s="285"/>
      <c r="F210" s="285"/>
      <c r="G210" s="266" t="s">
        <v>39</v>
      </c>
      <c r="H210" s="75">
        <f>H209+20</f>
        <v>90</v>
      </c>
      <c r="I210" s="300"/>
      <c r="J210" s="312"/>
    </row>
    <row r="211" spans="1:10" ht="15.75" thickBot="1" x14ac:dyDescent="0.3">
      <c r="A211" s="303"/>
      <c r="B211" s="305"/>
      <c r="C211" s="305"/>
      <c r="D211" s="308"/>
      <c r="E211" s="287"/>
      <c r="F211" s="287"/>
      <c r="G211" s="267" t="s">
        <v>41</v>
      </c>
      <c r="H211" s="68" t="e">
        <f>NA()</f>
        <v>#N/A</v>
      </c>
      <c r="I211" s="310"/>
      <c r="J211" s="312"/>
    </row>
    <row r="212" spans="1:10" s="181" customFormat="1" ht="15.75" thickBot="1" x14ac:dyDescent="0.3">
      <c r="A212" s="182" t="s">
        <v>230</v>
      </c>
      <c r="B212" s="183" t="e">
        <f>NA()</f>
        <v>#N/A</v>
      </c>
      <c r="C212" s="183"/>
      <c r="D212" s="183"/>
      <c r="E212" s="183"/>
      <c r="F212" s="183"/>
      <c r="G212" s="183"/>
      <c r="H212" s="183"/>
      <c r="I212" s="183"/>
      <c r="J212" s="184"/>
    </row>
    <row r="213" spans="1:10" x14ac:dyDescent="0.25">
      <c r="A213" s="334" t="s">
        <v>145</v>
      </c>
      <c r="B213" s="337" t="s">
        <v>37</v>
      </c>
      <c r="C213" s="337" t="s">
        <v>191</v>
      </c>
      <c r="D213" s="305" t="s">
        <v>337</v>
      </c>
      <c r="E213" s="298">
        <v>43040</v>
      </c>
      <c r="F213" s="298">
        <v>43090</v>
      </c>
      <c r="G213" s="7" t="s">
        <v>154</v>
      </c>
      <c r="H213" s="68">
        <f>H215/2</f>
        <v>30</v>
      </c>
      <c r="I213" s="300"/>
      <c r="J213" s="348"/>
    </row>
    <row r="214" spans="1:10" x14ac:dyDescent="0.25">
      <c r="A214" s="334"/>
      <c r="B214" s="337"/>
      <c r="C214" s="337"/>
      <c r="D214" s="305"/>
      <c r="E214" s="285"/>
      <c r="F214" s="285"/>
      <c r="G214" s="7" t="s">
        <v>153</v>
      </c>
      <c r="H214" s="68" t="e">
        <f>NA()</f>
        <v>#N/A</v>
      </c>
      <c r="I214" s="365"/>
      <c r="J214" s="348"/>
    </row>
    <row r="215" spans="1:10" x14ac:dyDescent="0.25">
      <c r="A215" s="334"/>
      <c r="B215" s="337"/>
      <c r="C215" s="337"/>
      <c r="D215" s="305"/>
      <c r="E215" s="285"/>
      <c r="F215" s="285"/>
      <c r="G215" s="70" t="s">
        <v>40</v>
      </c>
      <c r="H215" s="68">
        <v>60</v>
      </c>
      <c r="I215" s="365"/>
      <c r="J215" s="348"/>
    </row>
    <row r="216" spans="1:10" x14ac:dyDescent="0.25">
      <c r="A216" s="334"/>
      <c r="B216" s="337"/>
      <c r="C216" s="337"/>
      <c r="D216" s="305"/>
      <c r="E216" s="285"/>
      <c r="F216" s="285"/>
      <c r="G216" s="70" t="s">
        <v>39</v>
      </c>
      <c r="H216" s="68">
        <f>H215+30</f>
        <v>90</v>
      </c>
      <c r="I216" s="365"/>
      <c r="J216" s="348"/>
    </row>
    <row r="217" spans="1:10" ht="15.75" thickBot="1" x14ac:dyDescent="0.3">
      <c r="A217" s="334"/>
      <c r="B217" s="337"/>
      <c r="C217" s="337"/>
      <c r="D217" s="305"/>
      <c r="E217" s="370"/>
      <c r="F217" s="370"/>
      <c r="G217" s="74" t="s">
        <v>41</v>
      </c>
      <c r="H217" s="69">
        <f>H215*0.95</f>
        <v>57</v>
      </c>
      <c r="I217" s="365"/>
      <c r="J217" s="348"/>
    </row>
    <row r="218" spans="1:10" x14ac:dyDescent="0.25">
      <c r="A218" s="334"/>
      <c r="B218" s="337"/>
      <c r="C218" s="337"/>
      <c r="D218" s="305"/>
      <c r="E218" s="295">
        <f>F213+1</f>
        <v>43091</v>
      </c>
      <c r="F218" s="295">
        <v>43103</v>
      </c>
      <c r="G218" s="51" t="s">
        <v>154</v>
      </c>
      <c r="H218" s="67">
        <f t="shared" ref="H218" si="24">H220/2</f>
        <v>47.5</v>
      </c>
      <c r="I218" s="365"/>
      <c r="J218" s="348"/>
    </row>
    <row r="219" spans="1:10" x14ac:dyDescent="0.25">
      <c r="A219" s="334"/>
      <c r="B219" s="337"/>
      <c r="C219" s="337"/>
      <c r="D219" s="305"/>
      <c r="E219" s="285"/>
      <c r="F219" s="285"/>
      <c r="G219" s="7" t="s">
        <v>153</v>
      </c>
      <c r="H219" s="68" t="e">
        <f>NA()</f>
        <v>#N/A</v>
      </c>
      <c r="I219" s="365"/>
      <c r="J219" s="348"/>
    </row>
    <row r="220" spans="1:10" x14ac:dyDescent="0.25">
      <c r="A220" s="334"/>
      <c r="B220" s="337"/>
      <c r="C220" s="337"/>
      <c r="D220" s="305"/>
      <c r="E220" s="285"/>
      <c r="F220" s="285"/>
      <c r="G220" s="108" t="s">
        <v>40</v>
      </c>
      <c r="H220" s="68">
        <v>95</v>
      </c>
      <c r="I220" s="365"/>
      <c r="J220" s="348"/>
    </row>
    <row r="221" spans="1:10" x14ac:dyDescent="0.25">
      <c r="A221" s="334"/>
      <c r="B221" s="337"/>
      <c r="C221" s="337"/>
      <c r="D221" s="305"/>
      <c r="E221" s="285"/>
      <c r="F221" s="285"/>
      <c r="G221" s="108" t="s">
        <v>39</v>
      </c>
      <c r="H221" s="68">
        <f>H220+30</f>
        <v>125</v>
      </c>
      <c r="I221" s="365"/>
      <c r="J221" s="348"/>
    </row>
    <row r="222" spans="1:10" ht="15.75" thickBot="1" x14ac:dyDescent="0.3">
      <c r="A222" s="334"/>
      <c r="B222" s="337"/>
      <c r="C222" s="337"/>
      <c r="D222" s="305"/>
      <c r="E222" s="370"/>
      <c r="F222" s="370"/>
      <c r="G222" s="111" t="s">
        <v>41</v>
      </c>
      <c r="H222" s="69">
        <f t="shared" ref="H222" si="25">H220*0.95</f>
        <v>90.25</v>
      </c>
      <c r="I222" s="365"/>
      <c r="J222" s="348"/>
    </row>
    <row r="223" spans="1:10" x14ac:dyDescent="0.25">
      <c r="A223" s="334"/>
      <c r="B223" s="337"/>
      <c r="C223" s="337"/>
      <c r="D223" s="305"/>
      <c r="E223" s="295">
        <f>F218+1</f>
        <v>43104</v>
      </c>
      <c r="F223" s="295">
        <v>43131</v>
      </c>
      <c r="G223" s="51" t="s">
        <v>154</v>
      </c>
      <c r="H223" s="67">
        <f t="shared" ref="H223" si="26">H225/2</f>
        <v>40</v>
      </c>
      <c r="I223" s="365"/>
      <c r="J223" s="348"/>
    </row>
    <row r="224" spans="1:10" x14ac:dyDescent="0.25">
      <c r="A224" s="334"/>
      <c r="B224" s="337"/>
      <c r="C224" s="337"/>
      <c r="D224" s="305"/>
      <c r="E224" s="285"/>
      <c r="F224" s="285"/>
      <c r="G224" s="7" t="s">
        <v>153</v>
      </c>
      <c r="H224" s="68" t="e">
        <f>NA()</f>
        <v>#N/A</v>
      </c>
      <c r="I224" s="365"/>
      <c r="J224" s="348"/>
    </row>
    <row r="225" spans="1:10" x14ac:dyDescent="0.25">
      <c r="A225" s="334"/>
      <c r="B225" s="337"/>
      <c r="C225" s="337"/>
      <c r="D225" s="305"/>
      <c r="E225" s="285"/>
      <c r="F225" s="285"/>
      <c r="G225" s="108" t="s">
        <v>40</v>
      </c>
      <c r="H225" s="68">
        <v>80</v>
      </c>
      <c r="I225" s="365"/>
      <c r="J225" s="348"/>
    </row>
    <row r="226" spans="1:10" x14ac:dyDescent="0.25">
      <c r="A226" s="334"/>
      <c r="B226" s="337"/>
      <c r="C226" s="337"/>
      <c r="D226" s="305"/>
      <c r="E226" s="285"/>
      <c r="F226" s="285"/>
      <c r="G226" s="108" t="s">
        <v>39</v>
      </c>
      <c r="H226" s="68">
        <f>H225+30</f>
        <v>110</v>
      </c>
      <c r="I226" s="365"/>
      <c r="J226" s="348"/>
    </row>
    <row r="227" spans="1:10" ht="15.75" thickBot="1" x14ac:dyDescent="0.3">
      <c r="A227" s="334"/>
      <c r="B227" s="337"/>
      <c r="C227" s="337"/>
      <c r="D227" s="305"/>
      <c r="E227" s="370"/>
      <c r="F227" s="370"/>
      <c r="G227" s="109" t="s">
        <v>41</v>
      </c>
      <c r="H227" s="69">
        <f t="shared" ref="H227" si="27">H225*0.95</f>
        <v>76</v>
      </c>
      <c r="I227" s="365"/>
      <c r="J227" s="348"/>
    </row>
    <row r="228" spans="1:10" x14ac:dyDescent="0.25">
      <c r="A228" s="334"/>
      <c r="B228" s="337"/>
      <c r="C228" s="337"/>
      <c r="D228" s="337"/>
      <c r="E228" s="295">
        <f>F223+1</f>
        <v>43132</v>
      </c>
      <c r="F228" s="295">
        <v>43190</v>
      </c>
      <c r="G228" s="51" t="s">
        <v>154</v>
      </c>
      <c r="H228" s="67">
        <f t="shared" ref="H228" si="28">H230/2</f>
        <v>47.5</v>
      </c>
      <c r="I228" s="365"/>
      <c r="J228" s="348"/>
    </row>
    <row r="229" spans="1:10" x14ac:dyDescent="0.25">
      <c r="A229" s="334"/>
      <c r="B229" s="337"/>
      <c r="C229" s="337"/>
      <c r="D229" s="337"/>
      <c r="E229" s="285"/>
      <c r="F229" s="285"/>
      <c r="G229" s="7" t="s">
        <v>153</v>
      </c>
      <c r="H229" s="68" t="e">
        <f>NA()</f>
        <v>#N/A</v>
      </c>
      <c r="I229" s="365"/>
      <c r="J229" s="348"/>
    </row>
    <row r="230" spans="1:10" x14ac:dyDescent="0.25">
      <c r="A230" s="334"/>
      <c r="B230" s="337"/>
      <c r="C230" s="337"/>
      <c r="D230" s="337"/>
      <c r="E230" s="285"/>
      <c r="F230" s="285"/>
      <c r="G230" s="70" t="s">
        <v>40</v>
      </c>
      <c r="H230" s="68">
        <v>95</v>
      </c>
      <c r="I230" s="365"/>
      <c r="J230" s="348"/>
    </row>
    <row r="231" spans="1:10" x14ac:dyDescent="0.25">
      <c r="A231" s="334"/>
      <c r="B231" s="337"/>
      <c r="C231" s="337"/>
      <c r="D231" s="337"/>
      <c r="E231" s="285"/>
      <c r="F231" s="285"/>
      <c r="G231" s="70" t="s">
        <v>39</v>
      </c>
      <c r="H231" s="68">
        <f>H230+30</f>
        <v>125</v>
      </c>
      <c r="I231" s="365"/>
      <c r="J231" s="348"/>
    </row>
    <row r="232" spans="1:10" ht="15.75" thickBot="1" x14ac:dyDescent="0.3">
      <c r="A232" s="334"/>
      <c r="B232" s="337"/>
      <c r="C232" s="337"/>
      <c r="D232" s="337"/>
      <c r="E232" s="370"/>
      <c r="F232" s="370"/>
      <c r="G232" s="74" t="s">
        <v>41</v>
      </c>
      <c r="H232" s="69">
        <f t="shared" ref="H232" si="29">H230*0.95</f>
        <v>90.25</v>
      </c>
      <c r="I232" s="365"/>
      <c r="J232" s="348"/>
    </row>
    <row r="233" spans="1:10" x14ac:dyDescent="0.25">
      <c r="A233" s="334"/>
      <c r="B233" s="337"/>
      <c r="C233" s="337"/>
      <c r="D233" s="337"/>
      <c r="E233" s="295">
        <f>F228+1</f>
        <v>43191</v>
      </c>
      <c r="F233" s="295">
        <v>43220</v>
      </c>
      <c r="G233" s="51" t="s">
        <v>154</v>
      </c>
      <c r="H233" s="67">
        <f t="shared" ref="H233" si="30">H235/2</f>
        <v>37.5</v>
      </c>
      <c r="I233" s="365"/>
      <c r="J233" s="348"/>
    </row>
    <row r="234" spans="1:10" x14ac:dyDescent="0.25">
      <c r="A234" s="334"/>
      <c r="B234" s="337"/>
      <c r="C234" s="337"/>
      <c r="D234" s="337"/>
      <c r="E234" s="285"/>
      <c r="F234" s="285"/>
      <c r="G234" s="7" t="s">
        <v>153</v>
      </c>
      <c r="H234" s="68" t="e">
        <f>NA()</f>
        <v>#N/A</v>
      </c>
      <c r="I234" s="365"/>
      <c r="J234" s="348"/>
    </row>
    <row r="235" spans="1:10" x14ac:dyDescent="0.25">
      <c r="A235" s="334"/>
      <c r="B235" s="337"/>
      <c r="C235" s="337"/>
      <c r="D235" s="337"/>
      <c r="E235" s="285"/>
      <c r="F235" s="285"/>
      <c r="G235" s="70" t="s">
        <v>40</v>
      </c>
      <c r="H235" s="68">
        <v>75</v>
      </c>
      <c r="I235" s="365"/>
      <c r="J235" s="348"/>
    </row>
    <row r="236" spans="1:10" x14ac:dyDescent="0.25">
      <c r="A236" s="334"/>
      <c r="B236" s="337"/>
      <c r="C236" s="337"/>
      <c r="D236" s="337"/>
      <c r="E236" s="285"/>
      <c r="F236" s="285"/>
      <c r="G236" s="70" t="s">
        <v>39</v>
      </c>
      <c r="H236" s="68">
        <f>H235+30</f>
        <v>105</v>
      </c>
      <c r="I236" s="365"/>
      <c r="J236" s="348"/>
    </row>
    <row r="237" spans="1:10" ht="15.75" thickBot="1" x14ac:dyDescent="0.3">
      <c r="A237" s="334"/>
      <c r="B237" s="337"/>
      <c r="C237" s="337"/>
      <c r="D237" s="436"/>
      <c r="E237" s="370"/>
      <c r="F237" s="370"/>
      <c r="G237" s="71" t="s">
        <v>41</v>
      </c>
      <c r="H237" s="69">
        <f t="shared" ref="H237" si="31">H235*0.95</f>
        <v>71.25</v>
      </c>
      <c r="I237" s="443"/>
      <c r="J237" s="348"/>
    </row>
    <row r="238" spans="1:10" x14ac:dyDescent="0.25">
      <c r="A238" s="73" t="s">
        <v>146</v>
      </c>
      <c r="B238" s="73" t="e">
        <f>NA()</f>
        <v>#N/A</v>
      </c>
      <c r="C238" s="73"/>
      <c r="D238" s="80"/>
      <c r="E238" s="79"/>
      <c r="F238" s="79"/>
      <c r="G238" s="73"/>
      <c r="H238" s="81"/>
      <c r="I238" s="82"/>
      <c r="J238" s="83"/>
    </row>
    <row r="241" spans="6:6" x14ac:dyDescent="0.25">
      <c r="F241" t="s">
        <v>196</v>
      </c>
    </row>
  </sheetData>
  <autoFilter ref="A1:J1"/>
  <mergeCells count="120">
    <mergeCell ref="A213:A237"/>
    <mergeCell ref="B213:B237"/>
    <mergeCell ref="C213:C237"/>
    <mergeCell ref="D213:D237"/>
    <mergeCell ref="E213:E217"/>
    <mergeCell ref="E223:E227"/>
    <mergeCell ref="J213:J237"/>
    <mergeCell ref="E228:E232"/>
    <mergeCell ref="F228:F232"/>
    <mergeCell ref="E233:E237"/>
    <mergeCell ref="F233:F237"/>
    <mergeCell ref="E218:E222"/>
    <mergeCell ref="F218:F222"/>
    <mergeCell ref="F223:F227"/>
    <mergeCell ref="F213:F217"/>
    <mergeCell ref="I213:I237"/>
    <mergeCell ref="J2:J76"/>
    <mergeCell ref="E27:E31"/>
    <mergeCell ref="F27:F31"/>
    <mergeCell ref="I27:I51"/>
    <mergeCell ref="E32:E36"/>
    <mergeCell ref="F2:F6"/>
    <mergeCell ref="I2:I26"/>
    <mergeCell ref="F7:F11"/>
    <mergeCell ref="F12:F16"/>
    <mergeCell ref="F17:F21"/>
    <mergeCell ref="F22:F26"/>
    <mergeCell ref="F52:F56"/>
    <mergeCell ref="I52:I76"/>
    <mergeCell ref="E57:E61"/>
    <mergeCell ref="F57:F61"/>
    <mergeCell ref="E62:E66"/>
    <mergeCell ref="E52:E56"/>
    <mergeCell ref="E47:E51"/>
    <mergeCell ref="E7:E11"/>
    <mergeCell ref="E12:E16"/>
    <mergeCell ref="E17:E21"/>
    <mergeCell ref="E22:E26"/>
    <mergeCell ref="E2:E6"/>
    <mergeCell ref="F32:F36"/>
    <mergeCell ref="E37:E41"/>
    <mergeCell ref="F37:F41"/>
    <mergeCell ref="E42:E46"/>
    <mergeCell ref="F42:F46"/>
    <mergeCell ref="F62:F66"/>
    <mergeCell ref="E67:E71"/>
    <mergeCell ref="F67:F71"/>
    <mergeCell ref="E72:E76"/>
    <mergeCell ref="F72:F76"/>
    <mergeCell ref="A77:A211"/>
    <mergeCell ref="B77:B211"/>
    <mergeCell ref="C77:C211"/>
    <mergeCell ref="D77:D121"/>
    <mergeCell ref="E77:E81"/>
    <mergeCell ref="D167:D211"/>
    <mergeCell ref="E167:E171"/>
    <mergeCell ref="E207:E211"/>
    <mergeCell ref="F47:F51"/>
    <mergeCell ref="D52:D76"/>
    <mergeCell ref="A2:A76"/>
    <mergeCell ref="B2:B76"/>
    <mergeCell ref="C2:C76"/>
    <mergeCell ref="D27:D51"/>
    <mergeCell ref="D2:D26"/>
    <mergeCell ref="D122:D166"/>
    <mergeCell ref="F127:F131"/>
    <mergeCell ref="E132:E136"/>
    <mergeCell ref="F132:F136"/>
    <mergeCell ref="E137:E141"/>
    <mergeCell ref="F137:F141"/>
    <mergeCell ref="E142:E146"/>
    <mergeCell ref="F142:F146"/>
    <mergeCell ref="E147:E151"/>
    <mergeCell ref="J77:J211"/>
    <mergeCell ref="E82:E86"/>
    <mergeCell ref="F82:F86"/>
    <mergeCell ref="E87:E91"/>
    <mergeCell ref="F87:F91"/>
    <mergeCell ref="E92:E96"/>
    <mergeCell ref="F92:F96"/>
    <mergeCell ref="E97:E101"/>
    <mergeCell ref="F97:F101"/>
    <mergeCell ref="E102:E106"/>
    <mergeCell ref="F102:F106"/>
    <mergeCell ref="E107:E111"/>
    <mergeCell ref="F107:F111"/>
    <mergeCell ref="E112:E116"/>
    <mergeCell ref="F112:F116"/>
    <mergeCell ref="E117:E121"/>
    <mergeCell ref="F117:F121"/>
    <mergeCell ref="E122:E126"/>
    <mergeCell ref="F122:F126"/>
    <mergeCell ref="F162:F166"/>
    <mergeCell ref="F77:F81"/>
    <mergeCell ref="I77:I121"/>
    <mergeCell ref="I122:I166"/>
    <mergeCell ref="E127:E131"/>
    <mergeCell ref="F147:F151"/>
    <mergeCell ref="E152:E156"/>
    <mergeCell ref="F152:F156"/>
    <mergeCell ref="E157:E161"/>
    <mergeCell ref="F157:F161"/>
    <mergeCell ref="E162:E166"/>
    <mergeCell ref="F207:F211"/>
    <mergeCell ref="F167:F171"/>
    <mergeCell ref="I167:I211"/>
    <mergeCell ref="E172:E176"/>
    <mergeCell ref="F172:F176"/>
    <mergeCell ref="E177:E181"/>
    <mergeCell ref="F177:F181"/>
    <mergeCell ref="E182:E186"/>
    <mergeCell ref="F182:F186"/>
    <mergeCell ref="E187:E191"/>
    <mergeCell ref="F187:F191"/>
    <mergeCell ref="E192:E196"/>
    <mergeCell ref="F192:F196"/>
    <mergeCell ref="E197:E201"/>
    <mergeCell ref="F197:F201"/>
    <mergeCell ref="E202:E206"/>
    <mergeCell ref="F202:F206"/>
  </mergeCells>
  <phoneticPr fontId="5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K554"/>
  <sheetViews>
    <sheetView zoomScale="85" zoomScaleNormal="85" workbookViewId="0">
      <pane xSplit="1" ySplit="1" topLeftCell="B20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22" t="s">
        <v>119</v>
      </c>
      <c r="F1" s="22" t="s">
        <v>120</v>
      </c>
      <c r="G1" s="22" t="s">
        <v>121</v>
      </c>
      <c r="H1" s="22" t="s">
        <v>16</v>
      </c>
      <c r="I1" s="5" t="s">
        <v>155</v>
      </c>
      <c r="J1" s="3" t="s">
        <v>156</v>
      </c>
    </row>
    <row r="2" spans="1:10" x14ac:dyDescent="0.25">
      <c r="A2" s="333" t="s">
        <v>406</v>
      </c>
      <c r="B2" s="336" t="s">
        <v>37</v>
      </c>
      <c r="C2" s="336" t="s">
        <v>191</v>
      </c>
      <c r="D2" s="304" t="s">
        <v>284</v>
      </c>
      <c r="E2" s="298">
        <v>43040</v>
      </c>
      <c r="F2" s="298">
        <v>43090</v>
      </c>
      <c r="G2" s="11" t="s">
        <v>154</v>
      </c>
      <c r="H2" s="67">
        <v>0</v>
      </c>
      <c r="I2" s="304"/>
      <c r="J2" s="347"/>
    </row>
    <row r="3" spans="1:10" x14ac:dyDescent="0.25">
      <c r="A3" s="334"/>
      <c r="B3" s="337"/>
      <c r="C3" s="337"/>
      <c r="D3" s="305"/>
      <c r="E3" s="285"/>
      <c r="F3" s="285"/>
      <c r="G3" s="7" t="s">
        <v>153</v>
      </c>
      <c r="H3" s="68" t="e">
        <f>NA()</f>
        <v>#N/A</v>
      </c>
      <c r="I3" s="305"/>
      <c r="J3" s="348"/>
    </row>
    <row r="4" spans="1:10" x14ac:dyDescent="0.25">
      <c r="A4" s="334"/>
      <c r="B4" s="337"/>
      <c r="C4" s="337"/>
      <c r="D4" s="305"/>
      <c r="E4" s="285"/>
      <c r="F4" s="285"/>
      <c r="G4" s="278" t="s">
        <v>40</v>
      </c>
      <c r="H4" s="68">
        <v>70</v>
      </c>
      <c r="I4" s="305"/>
      <c r="J4" s="348"/>
    </row>
    <row r="5" spans="1:10" x14ac:dyDescent="0.25">
      <c r="A5" s="334"/>
      <c r="B5" s="337"/>
      <c r="C5" s="337"/>
      <c r="D5" s="305"/>
      <c r="E5" s="285"/>
      <c r="F5" s="285"/>
      <c r="G5" s="278" t="s">
        <v>39</v>
      </c>
      <c r="H5" s="68">
        <v>105</v>
      </c>
      <c r="I5" s="305"/>
      <c r="J5" s="348"/>
    </row>
    <row r="6" spans="1:10" ht="15.75" thickBot="1" x14ac:dyDescent="0.3">
      <c r="A6" s="334"/>
      <c r="B6" s="337"/>
      <c r="C6" s="337"/>
      <c r="D6" s="305"/>
      <c r="E6" s="370"/>
      <c r="F6" s="370"/>
      <c r="G6" s="280" t="s">
        <v>41</v>
      </c>
      <c r="H6" s="69" t="e">
        <f>NA()</f>
        <v>#N/A</v>
      </c>
      <c r="I6" s="305"/>
      <c r="J6" s="348"/>
    </row>
    <row r="7" spans="1:10" x14ac:dyDescent="0.25">
      <c r="A7" s="334"/>
      <c r="B7" s="337"/>
      <c r="C7" s="337"/>
      <c r="D7" s="305"/>
      <c r="E7" s="295">
        <f>F2+1</f>
        <v>43091</v>
      </c>
      <c r="F7" s="295">
        <v>43092</v>
      </c>
      <c r="G7" s="51" t="s">
        <v>154</v>
      </c>
      <c r="H7" s="67">
        <v>45</v>
      </c>
      <c r="I7" s="305"/>
      <c r="J7" s="348"/>
    </row>
    <row r="8" spans="1:10" x14ac:dyDescent="0.25">
      <c r="A8" s="334"/>
      <c r="B8" s="337"/>
      <c r="C8" s="337"/>
      <c r="D8" s="305"/>
      <c r="E8" s="285"/>
      <c r="F8" s="285"/>
      <c r="G8" s="7" t="s">
        <v>153</v>
      </c>
      <c r="H8" s="68" t="e">
        <f>NA()</f>
        <v>#N/A</v>
      </c>
      <c r="I8" s="305"/>
      <c r="J8" s="348"/>
    </row>
    <row r="9" spans="1:10" x14ac:dyDescent="0.25">
      <c r="A9" s="334"/>
      <c r="B9" s="337"/>
      <c r="C9" s="337"/>
      <c r="D9" s="305"/>
      <c r="E9" s="285"/>
      <c r="F9" s="285"/>
      <c r="G9" s="278" t="s">
        <v>40</v>
      </c>
      <c r="H9" s="68">
        <v>95</v>
      </c>
      <c r="I9" s="305"/>
      <c r="J9" s="348"/>
    </row>
    <row r="10" spans="1:10" x14ac:dyDescent="0.25">
      <c r="A10" s="334"/>
      <c r="B10" s="337"/>
      <c r="C10" s="337"/>
      <c r="D10" s="305"/>
      <c r="E10" s="285"/>
      <c r="F10" s="285"/>
      <c r="G10" s="278" t="s">
        <v>39</v>
      </c>
      <c r="H10" s="68">
        <v>130</v>
      </c>
      <c r="I10" s="305"/>
      <c r="J10" s="348"/>
    </row>
    <row r="11" spans="1:10" ht="15.75" thickBot="1" x14ac:dyDescent="0.3">
      <c r="A11" s="334"/>
      <c r="B11" s="337"/>
      <c r="C11" s="337"/>
      <c r="D11" s="305"/>
      <c r="E11" s="370"/>
      <c r="F11" s="370"/>
      <c r="G11" s="280" t="s">
        <v>41</v>
      </c>
      <c r="H11" s="69" t="e">
        <f>NA()</f>
        <v>#N/A</v>
      </c>
      <c r="I11" s="305"/>
      <c r="J11" s="348"/>
    </row>
    <row r="12" spans="1:10" x14ac:dyDescent="0.25">
      <c r="A12" s="334"/>
      <c r="B12" s="337"/>
      <c r="C12" s="337"/>
      <c r="D12" s="305"/>
      <c r="E12" s="295">
        <f>F7+1</f>
        <v>43093</v>
      </c>
      <c r="F12" s="295">
        <v>43093</v>
      </c>
      <c r="G12" s="51" t="s">
        <v>154</v>
      </c>
      <c r="H12" s="67">
        <f>45+12.5</f>
        <v>57.5</v>
      </c>
      <c r="I12" s="305"/>
      <c r="J12" s="348"/>
    </row>
    <row r="13" spans="1:10" x14ac:dyDescent="0.25">
      <c r="A13" s="334"/>
      <c r="B13" s="337"/>
      <c r="C13" s="337"/>
      <c r="D13" s="305"/>
      <c r="E13" s="285"/>
      <c r="F13" s="285"/>
      <c r="G13" s="7" t="s">
        <v>153</v>
      </c>
      <c r="H13" s="68" t="e">
        <f>NA()</f>
        <v>#N/A</v>
      </c>
      <c r="I13" s="305"/>
      <c r="J13" s="348"/>
    </row>
    <row r="14" spans="1:10" x14ac:dyDescent="0.25">
      <c r="A14" s="334"/>
      <c r="B14" s="337"/>
      <c r="C14" s="337"/>
      <c r="D14" s="305"/>
      <c r="E14" s="285"/>
      <c r="F14" s="285"/>
      <c r="G14" s="278" t="s">
        <v>40</v>
      </c>
      <c r="H14" s="68">
        <f>H9+25</f>
        <v>120</v>
      </c>
      <c r="I14" s="305"/>
      <c r="J14" s="348"/>
    </row>
    <row r="15" spans="1:10" x14ac:dyDescent="0.25">
      <c r="A15" s="334"/>
      <c r="B15" s="337"/>
      <c r="C15" s="337"/>
      <c r="D15" s="305"/>
      <c r="E15" s="285"/>
      <c r="F15" s="285"/>
      <c r="G15" s="278" t="s">
        <v>39</v>
      </c>
      <c r="H15" s="68">
        <f>H10+25</f>
        <v>155</v>
      </c>
      <c r="I15" s="305"/>
      <c r="J15" s="348"/>
    </row>
    <row r="16" spans="1:10" ht="15.75" thickBot="1" x14ac:dyDescent="0.3">
      <c r="A16" s="334"/>
      <c r="B16" s="337"/>
      <c r="C16" s="337"/>
      <c r="D16" s="305"/>
      <c r="E16" s="370"/>
      <c r="F16" s="370"/>
      <c r="G16" s="279" t="s">
        <v>41</v>
      </c>
      <c r="H16" s="69" t="e">
        <f>NA()</f>
        <v>#N/A</v>
      </c>
      <c r="I16" s="305"/>
      <c r="J16" s="348"/>
    </row>
    <row r="17" spans="1:10" x14ac:dyDescent="0.25">
      <c r="A17" s="334"/>
      <c r="B17" s="337"/>
      <c r="C17" s="337"/>
      <c r="D17" s="305"/>
      <c r="E17" s="295">
        <f>F12+1</f>
        <v>43094</v>
      </c>
      <c r="F17" s="295">
        <v>43099</v>
      </c>
      <c r="G17" s="51" t="s">
        <v>154</v>
      </c>
      <c r="H17" s="67">
        <v>45</v>
      </c>
      <c r="I17" s="305"/>
      <c r="J17" s="348"/>
    </row>
    <row r="18" spans="1:10" x14ac:dyDescent="0.25">
      <c r="A18" s="334"/>
      <c r="B18" s="337"/>
      <c r="C18" s="337"/>
      <c r="D18" s="305"/>
      <c r="E18" s="285"/>
      <c r="F18" s="285"/>
      <c r="G18" s="7" t="s">
        <v>153</v>
      </c>
      <c r="H18" s="68" t="e">
        <f>NA()</f>
        <v>#N/A</v>
      </c>
      <c r="I18" s="305"/>
      <c r="J18" s="348"/>
    </row>
    <row r="19" spans="1:10" x14ac:dyDescent="0.25">
      <c r="A19" s="334"/>
      <c r="B19" s="337"/>
      <c r="C19" s="337"/>
      <c r="D19" s="305"/>
      <c r="E19" s="285"/>
      <c r="F19" s="285"/>
      <c r="G19" s="278" t="s">
        <v>40</v>
      </c>
      <c r="H19" s="68">
        <f>H9</f>
        <v>95</v>
      </c>
      <c r="I19" s="305"/>
      <c r="J19" s="348"/>
    </row>
    <row r="20" spans="1:10" x14ac:dyDescent="0.25">
      <c r="A20" s="334"/>
      <c r="B20" s="337"/>
      <c r="C20" s="337"/>
      <c r="D20" s="305"/>
      <c r="E20" s="285"/>
      <c r="F20" s="285"/>
      <c r="G20" s="278" t="s">
        <v>39</v>
      </c>
      <c r="H20" s="68">
        <f>H10</f>
        <v>130</v>
      </c>
      <c r="I20" s="305"/>
      <c r="J20" s="348"/>
    </row>
    <row r="21" spans="1:10" ht="15.75" thickBot="1" x14ac:dyDescent="0.3">
      <c r="A21" s="334"/>
      <c r="B21" s="337"/>
      <c r="C21" s="337"/>
      <c r="D21" s="305"/>
      <c r="E21" s="370"/>
      <c r="F21" s="370"/>
      <c r="G21" s="280" t="s">
        <v>41</v>
      </c>
      <c r="H21" s="69" t="e">
        <f>NA()</f>
        <v>#N/A</v>
      </c>
      <c r="I21" s="305"/>
      <c r="J21" s="348"/>
    </row>
    <row r="22" spans="1:10" x14ac:dyDescent="0.25">
      <c r="A22" s="334"/>
      <c r="B22" s="337"/>
      <c r="C22" s="337"/>
      <c r="D22" s="305"/>
      <c r="E22" s="295">
        <f>F17+1</f>
        <v>43100</v>
      </c>
      <c r="F22" s="295">
        <v>43100</v>
      </c>
      <c r="G22" s="51" t="s">
        <v>154</v>
      </c>
      <c r="H22" s="67">
        <f>45+12.5</f>
        <v>57.5</v>
      </c>
      <c r="I22" s="305"/>
      <c r="J22" s="348"/>
    </row>
    <row r="23" spans="1:10" x14ac:dyDescent="0.25">
      <c r="A23" s="334"/>
      <c r="B23" s="337"/>
      <c r="C23" s="337"/>
      <c r="D23" s="305"/>
      <c r="E23" s="285"/>
      <c r="F23" s="285"/>
      <c r="G23" s="7" t="s">
        <v>153</v>
      </c>
      <c r="H23" s="68" t="e">
        <f>NA()</f>
        <v>#N/A</v>
      </c>
      <c r="I23" s="305"/>
      <c r="J23" s="348"/>
    </row>
    <row r="24" spans="1:10" x14ac:dyDescent="0.25">
      <c r="A24" s="334"/>
      <c r="B24" s="337"/>
      <c r="C24" s="337"/>
      <c r="D24" s="305"/>
      <c r="E24" s="285"/>
      <c r="F24" s="285"/>
      <c r="G24" s="278" t="s">
        <v>40</v>
      </c>
      <c r="H24" s="68">
        <f>H19+25</f>
        <v>120</v>
      </c>
      <c r="I24" s="305"/>
      <c r="J24" s="348"/>
    </row>
    <row r="25" spans="1:10" x14ac:dyDescent="0.25">
      <c r="A25" s="334"/>
      <c r="B25" s="337"/>
      <c r="C25" s="337"/>
      <c r="D25" s="305"/>
      <c r="E25" s="285"/>
      <c r="F25" s="285"/>
      <c r="G25" s="278" t="s">
        <v>39</v>
      </c>
      <c r="H25" s="68">
        <f>H20+25</f>
        <v>155</v>
      </c>
      <c r="I25" s="305"/>
      <c r="J25" s="348"/>
    </row>
    <row r="26" spans="1:10" ht="15.75" thickBot="1" x14ac:dyDescent="0.3">
      <c r="A26" s="334"/>
      <c r="B26" s="337"/>
      <c r="C26" s="337"/>
      <c r="D26" s="305"/>
      <c r="E26" s="370"/>
      <c r="F26" s="370"/>
      <c r="G26" s="279" t="s">
        <v>41</v>
      </c>
      <c r="H26" s="69" t="e">
        <f>NA()</f>
        <v>#N/A</v>
      </c>
      <c r="I26" s="305"/>
      <c r="J26" s="348"/>
    </row>
    <row r="27" spans="1:10" x14ac:dyDescent="0.25">
      <c r="A27" s="334"/>
      <c r="B27" s="337"/>
      <c r="C27" s="337"/>
      <c r="D27" s="305"/>
      <c r="E27" s="295">
        <f>F22+1</f>
        <v>43101</v>
      </c>
      <c r="F27" s="295">
        <v>43102</v>
      </c>
      <c r="G27" s="51" t="s">
        <v>154</v>
      </c>
      <c r="H27" s="67">
        <v>45</v>
      </c>
      <c r="I27" s="305"/>
      <c r="J27" s="348"/>
    </row>
    <row r="28" spans="1:10" x14ac:dyDescent="0.25">
      <c r="A28" s="334"/>
      <c r="B28" s="337"/>
      <c r="C28" s="337"/>
      <c r="D28" s="305"/>
      <c r="E28" s="285"/>
      <c r="F28" s="285"/>
      <c r="G28" s="7" t="s">
        <v>153</v>
      </c>
      <c r="H28" s="68" t="e">
        <f>NA()</f>
        <v>#N/A</v>
      </c>
      <c r="I28" s="305"/>
      <c r="J28" s="348"/>
    </row>
    <row r="29" spans="1:10" x14ac:dyDescent="0.25">
      <c r="A29" s="334"/>
      <c r="B29" s="337"/>
      <c r="C29" s="337"/>
      <c r="D29" s="305"/>
      <c r="E29" s="285"/>
      <c r="F29" s="285"/>
      <c r="G29" s="278" t="s">
        <v>40</v>
      </c>
      <c r="H29" s="68">
        <f>H19</f>
        <v>95</v>
      </c>
      <c r="I29" s="305"/>
      <c r="J29" s="348"/>
    </row>
    <row r="30" spans="1:10" x14ac:dyDescent="0.25">
      <c r="A30" s="334"/>
      <c r="B30" s="337"/>
      <c r="C30" s="337"/>
      <c r="D30" s="305"/>
      <c r="E30" s="285"/>
      <c r="F30" s="285"/>
      <c r="G30" s="278" t="s">
        <v>39</v>
      </c>
      <c r="H30" s="68">
        <f>H20</f>
        <v>130</v>
      </c>
      <c r="I30" s="305"/>
      <c r="J30" s="348"/>
    </row>
    <row r="31" spans="1:10" ht="15.75" thickBot="1" x14ac:dyDescent="0.3">
      <c r="A31" s="334"/>
      <c r="B31" s="337"/>
      <c r="C31" s="337"/>
      <c r="D31" s="305"/>
      <c r="E31" s="370"/>
      <c r="F31" s="370"/>
      <c r="G31" s="280" t="s">
        <v>41</v>
      </c>
      <c r="H31" s="69">
        <f t="shared" ref="H31" si="0">H29*0.95</f>
        <v>90.25</v>
      </c>
      <c r="I31" s="305"/>
      <c r="J31" s="348"/>
    </row>
    <row r="32" spans="1:10" x14ac:dyDescent="0.25">
      <c r="A32" s="334"/>
      <c r="B32" s="337"/>
      <c r="C32" s="337"/>
      <c r="D32" s="305"/>
      <c r="E32" s="295">
        <f>F27+1</f>
        <v>43103</v>
      </c>
      <c r="F32" s="295">
        <v>43131</v>
      </c>
      <c r="G32" s="51" t="s">
        <v>154</v>
      </c>
      <c r="H32" s="67">
        <v>0</v>
      </c>
      <c r="I32" s="305"/>
      <c r="J32" s="348"/>
    </row>
    <row r="33" spans="1:10" x14ac:dyDescent="0.25">
      <c r="A33" s="334"/>
      <c r="B33" s="337"/>
      <c r="C33" s="337"/>
      <c r="D33" s="305"/>
      <c r="E33" s="285"/>
      <c r="F33" s="285"/>
      <c r="G33" s="7" t="s">
        <v>153</v>
      </c>
      <c r="H33" s="68" t="e">
        <f>NA()</f>
        <v>#N/A</v>
      </c>
      <c r="I33" s="305"/>
      <c r="J33" s="348"/>
    </row>
    <row r="34" spans="1:10" x14ac:dyDescent="0.25">
      <c r="A34" s="334"/>
      <c r="B34" s="337"/>
      <c r="C34" s="337"/>
      <c r="D34" s="305"/>
      <c r="E34" s="285"/>
      <c r="F34" s="285"/>
      <c r="G34" s="278" t="s">
        <v>40</v>
      </c>
      <c r="H34" s="68">
        <v>75</v>
      </c>
      <c r="I34" s="305"/>
      <c r="J34" s="348"/>
    </row>
    <row r="35" spans="1:10" x14ac:dyDescent="0.25">
      <c r="A35" s="334"/>
      <c r="B35" s="337"/>
      <c r="C35" s="337"/>
      <c r="D35" s="305"/>
      <c r="E35" s="285"/>
      <c r="F35" s="285"/>
      <c r="G35" s="278" t="s">
        <v>39</v>
      </c>
      <c r="H35" s="68">
        <v>110</v>
      </c>
      <c r="I35" s="305"/>
      <c r="J35" s="348"/>
    </row>
    <row r="36" spans="1:10" ht="15.75" thickBot="1" x14ac:dyDescent="0.3">
      <c r="A36" s="334"/>
      <c r="B36" s="337"/>
      <c r="C36" s="337"/>
      <c r="D36" s="305"/>
      <c r="E36" s="370"/>
      <c r="F36" s="370"/>
      <c r="G36" s="279" t="s">
        <v>41</v>
      </c>
      <c r="H36" s="69" t="e">
        <f>NA()</f>
        <v>#N/A</v>
      </c>
      <c r="I36" s="305"/>
      <c r="J36" s="348"/>
    </row>
    <row r="37" spans="1:10" x14ac:dyDescent="0.25">
      <c r="A37" s="334"/>
      <c r="B37" s="337"/>
      <c r="C37" s="337"/>
      <c r="D37" s="305"/>
      <c r="E37" s="295">
        <f>F32+1</f>
        <v>43132</v>
      </c>
      <c r="F37" s="295">
        <v>43220</v>
      </c>
      <c r="G37" s="51" t="s">
        <v>154</v>
      </c>
      <c r="H37" s="67">
        <v>45</v>
      </c>
      <c r="I37" s="305"/>
      <c r="J37" s="348"/>
    </row>
    <row r="38" spans="1:10" x14ac:dyDescent="0.25">
      <c r="A38" s="334"/>
      <c r="B38" s="337"/>
      <c r="C38" s="337"/>
      <c r="D38" s="305"/>
      <c r="E38" s="285"/>
      <c r="F38" s="285"/>
      <c r="G38" s="7" t="s">
        <v>153</v>
      </c>
      <c r="H38" s="68" t="e">
        <f>NA()</f>
        <v>#N/A</v>
      </c>
      <c r="I38" s="305"/>
      <c r="J38" s="348"/>
    </row>
    <row r="39" spans="1:10" x14ac:dyDescent="0.25">
      <c r="A39" s="334"/>
      <c r="B39" s="337"/>
      <c r="C39" s="337"/>
      <c r="D39" s="305"/>
      <c r="E39" s="285"/>
      <c r="F39" s="285"/>
      <c r="G39" s="278" t="s">
        <v>40</v>
      </c>
      <c r="H39" s="68">
        <v>75</v>
      </c>
      <c r="I39" s="305"/>
      <c r="J39" s="348"/>
    </row>
    <row r="40" spans="1:10" x14ac:dyDescent="0.25">
      <c r="A40" s="334"/>
      <c r="B40" s="337"/>
      <c r="C40" s="337"/>
      <c r="D40" s="305"/>
      <c r="E40" s="285"/>
      <c r="F40" s="285"/>
      <c r="G40" s="278" t="s">
        <v>39</v>
      </c>
      <c r="H40" s="68">
        <v>110</v>
      </c>
      <c r="I40" s="305"/>
      <c r="J40" s="348"/>
    </row>
    <row r="41" spans="1:10" ht="15.75" thickBot="1" x14ac:dyDescent="0.3">
      <c r="A41" s="334"/>
      <c r="B41" s="337"/>
      <c r="C41" s="337"/>
      <c r="D41" s="305"/>
      <c r="E41" s="370"/>
      <c r="F41" s="370"/>
      <c r="G41" s="279" t="s">
        <v>41</v>
      </c>
      <c r="H41" s="69" t="e">
        <f>NA()</f>
        <v>#N/A</v>
      </c>
      <c r="I41" s="305"/>
      <c r="J41" s="348"/>
    </row>
    <row r="42" spans="1:10" x14ac:dyDescent="0.25">
      <c r="A42" s="334"/>
      <c r="B42" s="337"/>
      <c r="C42" s="337"/>
      <c r="D42" s="304" t="s">
        <v>327</v>
      </c>
      <c r="E42" s="298">
        <v>43040</v>
      </c>
      <c r="F42" s="298">
        <v>43090</v>
      </c>
      <c r="G42" s="11" t="s">
        <v>154</v>
      </c>
      <c r="H42" s="67">
        <v>0</v>
      </c>
      <c r="I42" s="304"/>
      <c r="J42" s="348"/>
    </row>
    <row r="43" spans="1:10" x14ac:dyDescent="0.25">
      <c r="A43" s="334"/>
      <c r="B43" s="337"/>
      <c r="C43" s="337"/>
      <c r="D43" s="305"/>
      <c r="E43" s="285"/>
      <c r="F43" s="285"/>
      <c r="G43" s="7" t="s">
        <v>153</v>
      </c>
      <c r="H43" s="68" t="e">
        <f>NA()</f>
        <v>#N/A</v>
      </c>
      <c r="I43" s="305"/>
      <c r="J43" s="348"/>
    </row>
    <row r="44" spans="1:10" x14ac:dyDescent="0.25">
      <c r="A44" s="334"/>
      <c r="B44" s="337"/>
      <c r="C44" s="337"/>
      <c r="D44" s="305"/>
      <c r="E44" s="285"/>
      <c r="F44" s="285"/>
      <c r="G44" s="278" t="s">
        <v>40</v>
      </c>
      <c r="H44" s="68">
        <v>77.5</v>
      </c>
      <c r="I44" s="305"/>
      <c r="J44" s="348"/>
    </row>
    <row r="45" spans="1:10" x14ac:dyDescent="0.25">
      <c r="A45" s="334"/>
      <c r="B45" s="337"/>
      <c r="C45" s="337"/>
      <c r="D45" s="305"/>
      <c r="E45" s="285"/>
      <c r="F45" s="285"/>
      <c r="G45" s="278" t="s">
        <v>39</v>
      </c>
      <c r="H45" s="68">
        <v>112.5</v>
      </c>
      <c r="I45" s="305"/>
      <c r="J45" s="348"/>
    </row>
    <row r="46" spans="1:10" ht="15.75" thickBot="1" x14ac:dyDescent="0.3">
      <c r="A46" s="334"/>
      <c r="B46" s="337"/>
      <c r="C46" s="337"/>
      <c r="D46" s="305"/>
      <c r="E46" s="370"/>
      <c r="F46" s="370"/>
      <c r="G46" s="280" t="s">
        <v>41</v>
      </c>
      <c r="H46" s="69" t="e">
        <f>NA()</f>
        <v>#N/A</v>
      </c>
      <c r="I46" s="305"/>
      <c r="J46" s="348"/>
    </row>
    <row r="47" spans="1:10" x14ac:dyDescent="0.25">
      <c r="A47" s="334"/>
      <c r="B47" s="337"/>
      <c r="C47" s="337"/>
      <c r="D47" s="305"/>
      <c r="E47" s="295">
        <f>F42+1</f>
        <v>43091</v>
      </c>
      <c r="F47" s="295">
        <v>43092</v>
      </c>
      <c r="G47" s="51" t="s">
        <v>154</v>
      </c>
      <c r="H47" s="67">
        <v>45</v>
      </c>
      <c r="I47" s="305"/>
      <c r="J47" s="348"/>
    </row>
    <row r="48" spans="1:10" x14ac:dyDescent="0.25">
      <c r="A48" s="334"/>
      <c r="B48" s="337"/>
      <c r="C48" s="337"/>
      <c r="D48" s="305"/>
      <c r="E48" s="285"/>
      <c r="F48" s="285"/>
      <c r="G48" s="7" t="s">
        <v>153</v>
      </c>
      <c r="H48" s="68" t="e">
        <f>NA()</f>
        <v>#N/A</v>
      </c>
      <c r="I48" s="305"/>
      <c r="J48" s="348"/>
    </row>
    <row r="49" spans="1:10" x14ac:dyDescent="0.25">
      <c r="A49" s="334"/>
      <c r="B49" s="337"/>
      <c r="C49" s="337"/>
      <c r="D49" s="305"/>
      <c r="E49" s="285"/>
      <c r="F49" s="285"/>
      <c r="G49" s="278" t="s">
        <v>40</v>
      </c>
      <c r="H49" s="68">
        <v>102.5</v>
      </c>
      <c r="I49" s="305"/>
      <c r="J49" s="348"/>
    </row>
    <row r="50" spans="1:10" x14ac:dyDescent="0.25">
      <c r="A50" s="334"/>
      <c r="B50" s="337"/>
      <c r="C50" s="337"/>
      <c r="D50" s="305"/>
      <c r="E50" s="285"/>
      <c r="F50" s="285"/>
      <c r="G50" s="278" t="s">
        <v>39</v>
      </c>
      <c r="H50" s="68">
        <v>137.5</v>
      </c>
      <c r="I50" s="305"/>
      <c r="J50" s="348"/>
    </row>
    <row r="51" spans="1:10" ht="15.75" thickBot="1" x14ac:dyDescent="0.3">
      <c r="A51" s="334"/>
      <c r="B51" s="337"/>
      <c r="C51" s="337"/>
      <c r="D51" s="305"/>
      <c r="E51" s="370"/>
      <c r="F51" s="370"/>
      <c r="G51" s="280" t="s">
        <v>41</v>
      </c>
      <c r="H51" s="69" t="e">
        <f>NA()</f>
        <v>#N/A</v>
      </c>
      <c r="I51" s="305"/>
      <c r="J51" s="348"/>
    </row>
    <row r="52" spans="1:10" x14ac:dyDescent="0.25">
      <c r="A52" s="334"/>
      <c r="B52" s="337"/>
      <c r="C52" s="337"/>
      <c r="D52" s="305"/>
      <c r="E52" s="295">
        <f>F47+1</f>
        <v>43093</v>
      </c>
      <c r="F52" s="295">
        <v>43093</v>
      </c>
      <c r="G52" s="51" t="s">
        <v>154</v>
      </c>
      <c r="H52" s="67">
        <f>45+12.5</f>
        <v>57.5</v>
      </c>
      <c r="I52" s="305"/>
      <c r="J52" s="348"/>
    </row>
    <row r="53" spans="1:10" x14ac:dyDescent="0.25">
      <c r="A53" s="334"/>
      <c r="B53" s="337"/>
      <c r="C53" s="337"/>
      <c r="D53" s="305"/>
      <c r="E53" s="285"/>
      <c r="F53" s="285"/>
      <c r="G53" s="7" t="s">
        <v>153</v>
      </c>
      <c r="H53" s="68" t="e">
        <f>NA()</f>
        <v>#N/A</v>
      </c>
      <c r="I53" s="305"/>
      <c r="J53" s="348"/>
    </row>
    <row r="54" spans="1:10" x14ac:dyDescent="0.25">
      <c r="A54" s="334"/>
      <c r="B54" s="337"/>
      <c r="C54" s="337"/>
      <c r="D54" s="305"/>
      <c r="E54" s="285"/>
      <c r="F54" s="285"/>
      <c r="G54" s="278" t="s">
        <v>40</v>
      </c>
      <c r="H54" s="68">
        <f>H49+25</f>
        <v>127.5</v>
      </c>
      <c r="I54" s="305"/>
      <c r="J54" s="348"/>
    </row>
    <row r="55" spans="1:10" x14ac:dyDescent="0.25">
      <c r="A55" s="334"/>
      <c r="B55" s="337"/>
      <c r="C55" s="337"/>
      <c r="D55" s="305"/>
      <c r="E55" s="285"/>
      <c r="F55" s="285"/>
      <c r="G55" s="278" t="s">
        <v>39</v>
      </c>
      <c r="H55" s="68">
        <f>H50+25</f>
        <v>162.5</v>
      </c>
      <c r="I55" s="305"/>
      <c r="J55" s="348"/>
    </row>
    <row r="56" spans="1:10" ht="15.75" thickBot="1" x14ac:dyDescent="0.3">
      <c r="A56" s="334"/>
      <c r="B56" s="337"/>
      <c r="C56" s="337"/>
      <c r="D56" s="305"/>
      <c r="E56" s="370"/>
      <c r="F56" s="370"/>
      <c r="G56" s="279" t="s">
        <v>41</v>
      </c>
      <c r="H56" s="69" t="e">
        <f>NA()</f>
        <v>#N/A</v>
      </c>
      <c r="I56" s="305"/>
      <c r="J56" s="348"/>
    </row>
    <row r="57" spans="1:10" x14ac:dyDescent="0.25">
      <c r="A57" s="334"/>
      <c r="B57" s="337"/>
      <c r="C57" s="337"/>
      <c r="D57" s="305"/>
      <c r="E57" s="295">
        <f>F52+1</f>
        <v>43094</v>
      </c>
      <c r="F57" s="295">
        <v>43099</v>
      </c>
      <c r="G57" s="51" t="s">
        <v>154</v>
      </c>
      <c r="H57" s="67">
        <v>45</v>
      </c>
      <c r="I57" s="305"/>
      <c r="J57" s="348"/>
    </row>
    <row r="58" spans="1:10" x14ac:dyDescent="0.25">
      <c r="A58" s="334"/>
      <c r="B58" s="337"/>
      <c r="C58" s="337"/>
      <c r="D58" s="305"/>
      <c r="E58" s="285"/>
      <c r="F58" s="285"/>
      <c r="G58" s="7" t="s">
        <v>153</v>
      </c>
      <c r="H58" s="68" t="e">
        <f>NA()</f>
        <v>#N/A</v>
      </c>
      <c r="I58" s="305"/>
      <c r="J58" s="348"/>
    </row>
    <row r="59" spans="1:10" x14ac:dyDescent="0.25">
      <c r="A59" s="334"/>
      <c r="B59" s="337"/>
      <c r="C59" s="337"/>
      <c r="D59" s="305"/>
      <c r="E59" s="285"/>
      <c r="F59" s="285"/>
      <c r="G59" s="278" t="s">
        <v>40</v>
      </c>
      <c r="H59" s="68">
        <f>H49</f>
        <v>102.5</v>
      </c>
      <c r="I59" s="305"/>
      <c r="J59" s="348"/>
    </row>
    <row r="60" spans="1:10" x14ac:dyDescent="0.25">
      <c r="A60" s="334"/>
      <c r="B60" s="337"/>
      <c r="C60" s="337"/>
      <c r="D60" s="305"/>
      <c r="E60" s="285"/>
      <c r="F60" s="285"/>
      <c r="G60" s="278" t="s">
        <v>39</v>
      </c>
      <c r="H60" s="68">
        <f>H50</f>
        <v>137.5</v>
      </c>
      <c r="I60" s="305"/>
      <c r="J60" s="348"/>
    </row>
    <row r="61" spans="1:10" ht="15.75" thickBot="1" x14ac:dyDescent="0.3">
      <c r="A61" s="334"/>
      <c r="B61" s="337"/>
      <c r="C61" s="337"/>
      <c r="D61" s="305"/>
      <c r="E61" s="370"/>
      <c r="F61" s="370"/>
      <c r="G61" s="280" t="s">
        <v>41</v>
      </c>
      <c r="H61" s="69" t="e">
        <f>NA()</f>
        <v>#N/A</v>
      </c>
      <c r="I61" s="305"/>
      <c r="J61" s="348"/>
    </row>
    <row r="62" spans="1:10" x14ac:dyDescent="0.25">
      <c r="A62" s="334"/>
      <c r="B62" s="337"/>
      <c r="C62" s="337"/>
      <c r="D62" s="305"/>
      <c r="E62" s="295">
        <f>F57+1</f>
        <v>43100</v>
      </c>
      <c r="F62" s="295">
        <v>43100</v>
      </c>
      <c r="G62" s="51" t="s">
        <v>154</v>
      </c>
      <c r="H62" s="67">
        <f>45+12.5</f>
        <v>57.5</v>
      </c>
      <c r="I62" s="305"/>
      <c r="J62" s="348"/>
    </row>
    <row r="63" spans="1:10" x14ac:dyDescent="0.25">
      <c r="A63" s="334"/>
      <c r="B63" s="337"/>
      <c r="C63" s="337"/>
      <c r="D63" s="305"/>
      <c r="E63" s="285"/>
      <c r="F63" s="285"/>
      <c r="G63" s="7" t="s">
        <v>153</v>
      </c>
      <c r="H63" s="68" t="e">
        <f>NA()</f>
        <v>#N/A</v>
      </c>
      <c r="I63" s="305"/>
      <c r="J63" s="348"/>
    </row>
    <row r="64" spans="1:10" x14ac:dyDescent="0.25">
      <c r="A64" s="334"/>
      <c r="B64" s="337"/>
      <c r="C64" s="337"/>
      <c r="D64" s="305"/>
      <c r="E64" s="285"/>
      <c r="F64" s="285"/>
      <c r="G64" s="278" t="s">
        <v>40</v>
      </c>
      <c r="H64" s="68">
        <f>H59+25</f>
        <v>127.5</v>
      </c>
      <c r="I64" s="305"/>
      <c r="J64" s="348"/>
    </row>
    <row r="65" spans="1:10" x14ac:dyDescent="0.25">
      <c r="A65" s="334"/>
      <c r="B65" s="337"/>
      <c r="C65" s="337"/>
      <c r="D65" s="305"/>
      <c r="E65" s="285"/>
      <c r="F65" s="285"/>
      <c r="G65" s="278" t="s">
        <v>39</v>
      </c>
      <c r="H65" s="68">
        <f>H60+25</f>
        <v>162.5</v>
      </c>
      <c r="I65" s="305"/>
      <c r="J65" s="348"/>
    </row>
    <row r="66" spans="1:10" ht="15.75" thickBot="1" x14ac:dyDescent="0.3">
      <c r="A66" s="334"/>
      <c r="B66" s="337"/>
      <c r="C66" s="337"/>
      <c r="D66" s="305"/>
      <c r="E66" s="370"/>
      <c r="F66" s="370"/>
      <c r="G66" s="279" t="s">
        <v>41</v>
      </c>
      <c r="H66" s="69" t="e">
        <f>NA()</f>
        <v>#N/A</v>
      </c>
      <c r="I66" s="305"/>
      <c r="J66" s="348"/>
    </row>
    <row r="67" spans="1:10" x14ac:dyDescent="0.25">
      <c r="A67" s="334"/>
      <c r="B67" s="337"/>
      <c r="C67" s="337"/>
      <c r="D67" s="305"/>
      <c r="E67" s="295">
        <f>F62+1</f>
        <v>43101</v>
      </c>
      <c r="F67" s="295">
        <v>43102</v>
      </c>
      <c r="G67" s="51" t="s">
        <v>154</v>
      </c>
      <c r="H67" s="67">
        <v>45</v>
      </c>
      <c r="I67" s="305"/>
      <c r="J67" s="348"/>
    </row>
    <row r="68" spans="1:10" x14ac:dyDescent="0.25">
      <c r="A68" s="334"/>
      <c r="B68" s="337"/>
      <c r="C68" s="337"/>
      <c r="D68" s="305"/>
      <c r="E68" s="285"/>
      <c r="F68" s="285"/>
      <c r="G68" s="7" t="s">
        <v>153</v>
      </c>
      <c r="H68" s="68" t="e">
        <f>NA()</f>
        <v>#N/A</v>
      </c>
      <c r="I68" s="305"/>
      <c r="J68" s="348"/>
    </row>
    <row r="69" spans="1:10" x14ac:dyDescent="0.25">
      <c r="A69" s="334"/>
      <c r="B69" s="337"/>
      <c r="C69" s="337"/>
      <c r="D69" s="305"/>
      <c r="E69" s="285"/>
      <c r="F69" s="285"/>
      <c r="G69" s="278" t="s">
        <v>40</v>
      </c>
      <c r="H69" s="68">
        <f>H59</f>
        <v>102.5</v>
      </c>
      <c r="I69" s="305"/>
      <c r="J69" s="348"/>
    </row>
    <row r="70" spans="1:10" x14ac:dyDescent="0.25">
      <c r="A70" s="334"/>
      <c r="B70" s="337"/>
      <c r="C70" s="337"/>
      <c r="D70" s="305"/>
      <c r="E70" s="285"/>
      <c r="F70" s="285"/>
      <c r="G70" s="278" t="s">
        <v>39</v>
      </c>
      <c r="H70" s="68">
        <f>H60</f>
        <v>137.5</v>
      </c>
      <c r="I70" s="305"/>
      <c r="J70" s="348"/>
    </row>
    <row r="71" spans="1:10" ht="15.75" thickBot="1" x14ac:dyDescent="0.3">
      <c r="A71" s="334"/>
      <c r="B71" s="337"/>
      <c r="C71" s="337"/>
      <c r="D71" s="305"/>
      <c r="E71" s="370"/>
      <c r="F71" s="370"/>
      <c r="G71" s="280" t="s">
        <v>41</v>
      </c>
      <c r="H71" s="69">
        <f t="shared" ref="H71" si="1">H69*0.95</f>
        <v>97.375</v>
      </c>
      <c r="I71" s="305"/>
      <c r="J71" s="348"/>
    </row>
    <row r="72" spans="1:10" x14ac:dyDescent="0.25">
      <c r="A72" s="334"/>
      <c r="B72" s="337"/>
      <c r="C72" s="337"/>
      <c r="D72" s="305"/>
      <c r="E72" s="295">
        <f>F67+1</f>
        <v>43103</v>
      </c>
      <c r="F72" s="295">
        <v>43131</v>
      </c>
      <c r="G72" s="51" t="s">
        <v>154</v>
      </c>
      <c r="H72" s="67">
        <v>0</v>
      </c>
      <c r="I72" s="305"/>
      <c r="J72" s="348"/>
    </row>
    <row r="73" spans="1:10" x14ac:dyDescent="0.25">
      <c r="A73" s="334"/>
      <c r="B73" s="337"/>
      <c r="C73" s="337"/>
      <c r="D73" s="305"/>
      <c r="E73" s="285"/>
      <c r="F73" s="285"/>
      <c r="G73" s="7" t="s">
        <v>153</v>
      </c>
      <c r="H73" s="68" t="e">
        <f>NA()</f>
        <v>#N/A</v>
      </c>
      <c r="I73" s="305"/>
      <c r="J73" s="348"/>
    </row>
    <row r="74" spans="1:10" x14ac:dyDescent="0.25">
      <c r="A74" s="334"/>
      <c r="B74" s="337"/>
      <c r="C74" s="337"/>
      <c r="D74" s="305"/>
      <c r="E74" s="285"/>
      <c r="F74" s="285"/>
      <c r="G74" s="278" t="s">
        <v>40</v>
      </c>
      <c r="H74" s="68">
        <v>82.5</v>
      </c>
      <c r="I74" s="305"/>
      <c r="J74" s="348"/>
    </row>
    <row r="75" spans="1:10" x14ac:dyDescent="0.25">
      <c r="A75" s="334"/>
      <c r="B75" s="337"/>
      <c r="C75" s="337"/>
      <c r="D75" s="305"/>
      <c r="E75" s="285"/>
      <c r="F75" s="285"/>
      <c r="G75" s="278" t="s">
        <v>39</v>
      </c>
      <c r="H75" s="68">
        <v>117.5</v>
      </c>
      <c r="I75" s="305"/>
      <c r="J75" s="348"/>
    </row>
    <row r="76" spans="1:10" ht="15.75" thickBot="1" x14ac:dyDescent="0.3">
      <c r="A76" s="334"/>
      <c r="B76" s="337"/>
      <c r="C76" s="337"/>
      <c r="D76" s="305"/>
      <c r="E76" s="370"/>
      <c r="F76" s="370"/>
      <c r="G76" s="279" t="s">
        <v>41</v>
      </c>
      <c r="H76" s="69" t="e">
        <f>NA()</f>
        <v>#N/A</v>
      </c>
      <c r="I76" s="305"/>
      <c r="J76" s="348"/>
    </row>
    <row r="77" spans="1:10" x14ac:dyDescent="0.25">
      <c r="A77" s="334"/>
      <c r="B77" s="337"/>
      <c r="C77" s="337"/>
      <c r="D77" s="305"/>
      <c r="E77" s="295">
        <f>F72+1</f>
        <v>43132</v>
      </c>
      <c r="F77" s="295">
        <v>43220</v>
      </c>
      <c r="G77" s="51" t="s">
        <v>154</v>
      </c>
      <c r="H77" s="67">
        <v>37.5</v>
      </c>
      <c r="I77" s="305"/>
      <c r="J77" s="348"/>
    </row>
    <row r="78" spans="1:10" x14ac:dyDescent="0.25">
      <c r="A78" s="334"/>
      <c r="B78" s="337"/>
      <c r="C78" s="337"/>
      <c r="D78" s="305"/>
      <c r="E78" s="285"/>
      <c r="F78" s="285"/>
      <c r="G78" s="7" t="s">
        <v>153</v>
      </c>
      <c r="H78" s="68" t="e">
        <f>NA()</f>
        <v>#N/A</v>
      </c>
      <c r="I78" s="305"/>
      <c r="J78" s="348"/>
    </row>
    <row r="79" spans="1:10" x14ac:dyDescent="0.25">
      <c r="A79" s="334"/>
      <c r="B79" s="337"/>
      <c r="C79" s="337"/>
      <c r="D79" s="305"/>
      <c r="E79" s="285"/>
      <c r="F79" s="285"/>
      <c r="G79" s="278" t="s">
        <v>40</v>
      </c>
      <c r="H79" s="68">
        <f>H74</f>
        <v>82.5</v>
      </c>
      <c r="I79" s="305"/>
      <c r="J79" s="348"/>
    </row>
    <row r="80" spans="1:10" x14ac:dyDescent="0.25">
      <c r="A80" s="334"/>
      <c r="B80" s="337"/>
      <c r="C80" s="337"/>
      <c r="D80" s="305"/>
      <c r="E80" s="285"/>
      <c r="F80" s="285"/>
      <c r="G80" s="278" t="s">
        <v>39</v>
      </c>
      <c r="H80" s="68">
        <f>H75</f>
        <v>117.5</v>
      </c>
      <c r="I80" s="305"/>
      <c r="J80" s="348"/>
    </row>
    <row r="81" spans="1:10" ht="15.75" thickBot="1" x14ac:dyDescent="0.3">
      <c r="A81" s="334"/>
      <c r="B81" s="337"/>
      <c r="C81" s="337"/>
      <c r="D81" s="305"/>
      <c r="E81" s="370"/>
      <c r="F81" s="370"/>
      <c r="G81" s="279" t="s">
        <v>41</v>
      </c>
      <c r="H81" s="69" t="e">
        <f>NA()</f>
        <v>#N/A</v>
      </c>
      <c r="I81" s="305"/>
      <c r="J81" s="348"/>
    </row>
    <row r="82" spans="1:10" x14ac:dyDescent="0.25">
      <c r="A82" s="334"/>
      <c r="B82" s="337"/>
      <c r="C82" s="337"/>
      <c r="D82" s="304" t="s">
        <v>407</v>
      </c>
      <c r="E82" s="298">
        <v>43040</v>
      </c>
      <c r="F82" s="298">
        <v>43090</v>
      </c>
      <c r="G82" s="11" t="s">
        <v>154</v>
      </c>
      <c r="H82" s="67">
        <v>0</v>
      </c>
      <c r="I82" s="304"/>
      <c r="J82" s="348"/>
    </row>
    <row r="83" spans="1:10" x14ac:dyDescent="0.25">
      <c r="A83" s="334"/>
      <c r="B83" s="337"/>
      <c r="C83" s="337"/>
      <c r="D83" s="305"/>
      <c r="E83" s="285"/>
      <c r="F83" s="285"/>
      <c r="G83" s="7" t="s">
        <v>153</v>
      </c>
      <c r="H83" s="68" t="e">
        <f>NA()</f>
        <v>#N/A</v>
      </c>
      <c r="I83" s="305"/>
      <c r="J83" s="348"/>
    </row>
    <row r="84" spans="1:10" x14ac:dyDescent="0.25">
      <c r="A84" s="334"/>
      <c r="B84" s="337"/>
      <c r="C84" s="337"/>
      <c r="D84" s="305"/>
      <c r="E84" s="285"/>
      <c r="F84" s="285"/>
      <c r="G84" s="278" t="s">
        <v>40</v>
      </c>
      <c r="H84" s="68">
        <v>82.5</v>
      </c>
      <c r="I84" s="305"/>
      <c r="J84" s="348"/>
    </row>
    <row r="85" spans="1:10" x14ac:dyDescent="0.25">
      <c r="A85" s="334"/>
      <c r="B85" s="337"/>
      <c r="C85" s="337"/>
      <c r="D85" s="305"/>
      <c r="E85" s="285"/>
      <c r="F85" s="285"/>
      <c r="G85" s="278" t="s">
        <v>39</v>
      </c>
      <c r="H85" s="68">
        <v>117.5</v>
      </c>
      <c r="I85" s="305"/>
      <c r="J85" s="348"/>
    </row>
    <row r="86" spans="1:10" ht="15.75" thickBot="1" x14ac:dyDescent="0.3">
      <c r="A86" s="334"/>
      <c r="B86" s="337"/>
      <c r="C86" s="337"/>
      <c r="D86" s="305"/>
      <c r="E86" s="370"/>
      <c r="F86" s="370"/>
      <c r="G86" s="280" t="s">
        <v>41</v>
      </c>
      <c r="H86" s="69" t="e">
        <f>NA()</f>
        <v>#N/A</v>
      </c>
      <c r="I86" s="305"/>
      <c r="J86" s="348"/>
    </row>
    <row r="87" spans="1:10" x14ac:dyDescent="0.25">
      <c r="A87" s="334"/>
      <c r="B87" s="337"/>
      <c r="C87" s="337"/>
      <c r="D87" s="305"/>
      <c r="E87" s="295">
        <f>F82+1</f>
        <v>43091</v>
      </c>
      <c r="F87" s="295">
        <v>43092</v>
      </c>
      <c r="G87" s="51" t="s">
        <v>154</v>
      </c>
      <c r="H87" s="67">
        <v>45</v>
      </c>
      <c r="I87" s="305"/>
      <c r="J87" s="348"/>
    </row>
    <row r="88" spans="1:10" x14ac:dyDescent="0.25">
      <c r="A88" s="334"/>
      <c r="B88" s="337"/>
      <c r="C88" s="337"/>
      <c r="D88" s="305"/>
      <c r="E88" s="285"/>
      <c r="F88" s="285"/>
      <c r="G88" s="7" t="s">
        <v>153</v>
      </c>
      <c r="H88" s="68" t="e">
        <f>NA()</f>
        <v>#N/A</v>
      </c>
      <c r="I88" s="305"/>
      <c r="J88" s="348"/>
    </row>
    <row r="89" spans="1:10" x14ac:dyDescent="0.25">
      <c r="A89" s="334"/>
      <c r="B89" s="337"/>
      <c r="C89" s="337"/>
      <c r="D89" s="305"/>
      <c r="E89" s="285"/>
      <c r="F89" s="285"/>
      <c r="G89" s="278" t="s">
        <v>40</v>
      </c>
      <c r="H89" s="68">
        <v>107.5</v>
      </c>
      <c r="I89" s="305"/>
      <c r="J89" s="348"/>
    </row>
    <row r="90" spans="1:10" x14ac:dyDescent="0.25">
      <c r="A90" s="334"/>
      <c r="B90" s="337"/>
      <c r="C90" s="337"/>
      <c r="D90" s="305"/>
      <c r="E90" s="285"/>
      <c r="F90" s="285"/>
      <c r="G90" s="278" t="s">
        <v>39</v>
      </c>
      <c r="H90" s="68">
        <v>142.5</v>
      </c>
      <c r="I90" s="305"/>
      <c r="J90" s="348"/>
    </row>
    <row r="91" spans="1:10" ht="15.75" thickBot="1" x14ac:dyDescent="0.3">
      <c r="A91" s="334"/>
      <c r="B91" s="337"/>
      <c r="C91" s="337"/>
      <c r="D91" s="305"/>
      <c r="E91" s="370"/>
      <c r="F91" s="370"/>
      <c r="G91" s="280" t="s">
        <v>41</v>
      </c>
      <c r="H91" s="69" t="e">
        <f>NA()</f>
        <v>#N/A</v>
      </c>
      <c r="I91" s="305"/>
      <c r="J91" s="348"/>
    </row>
    <row r="92" spans="1:10" x14ac:dyDescent="0.25">
      <c r="A92" s="334"/>
      <c r="B92" s="337"/>
      <c r="C92" s="337"/>
      <c r="D92" s="305"/>
      <c r="E92" s="295">
        <f>F87+1</f>
        <v>43093</v>
      </c>
      <c r="F92" s="295">
        <v>43093</v>
      </c>
      <c r="G92" s="51" t="s">
        <v>154</v>
      </c>
      <c r="H92" s="67">
        <f>45+12.5</f>
        <v>57.5</v>
      </c>
      <c r="I92" s="305"/>
      <c r="J92" s="348"/>
    </row>
    <row r="93" spans="1:10" x14ac:dyDescent="0.25">
      <c r="A93" s="334"/>
      <c r="B93" s="337"/>
      <c r="C93" s="337"/>
      <c r="D93" s="305"/>
      <c r="E93" s="285"/>
      <c r="F93" s="285"/>
      <c r="G93" s="7" t="s">
        <v>153</v>
      </c>
      <c r="H93" s="68" t="e">
        <f>NA()</f>
        <v>#N/A</v>
      </c>
      <c r="I93" s="305"/>
      <c r="J93" s="348"/>
    </row>
    <row r="94" spans="1:10" x14ac:dyDescent="0.25">
      <c r="A94" s="334"/>
      <c r="B94" s="337"/>
      <c r="C94" s="337"/>
      <c r="D94" s="305"/>
      <c r="E94" s="285"/>
      <c r="F94" s="285"/>
      <c r="G94" s="278" t="s">
        <v>40</v>
      </c>
      <c r="H94" s="68">
        <f>H89+25</f>
        <v>132.5</v>
      </c>
      <c r="I94" s="305"/>
      <c r="J94" s="348"/>
    </row>
    <row r="95" spans="1:10" x14ac:dyDescent="0.25">
      <c r="A95" s="334"/>
      <c r="B95" s="337"/>
      <c r="C95" s="337"/>
      <c r="D95" s="305"/>
      <c r="E95" s="285"/>
      <c r="F95" s="285"/>
      <c r="G95" s="278" t="s">
        <v>39</v>
      </c>
      <c r="H95" s="68">
        <f>H90+25</f>
        <v>167.5</v>
      </c>
      <c r="I95" s="305"/>
      <c r="J95" s="348"/>
    </row>
    <row r="96" spans="1:10" ht="15.75" thickBot="1" x14ac:dyDescent="0.3">
      <c r="A96" s="334"/>
      <c r="B96" s="337"/>
      <c r="C96" s="337"/>
      <c r="D96" s="305"/>
      <c r="E96" s="370"/>
      <c r="F96" s="370"/>
      <c r="G96" s="279" t="s">
        <v>41</v>
      </c>
      <c r="H96" s="69" t="e">
        <f>NA()</f>
        <v>#N/A</v>
      </c>
      <c r="I96" s="305"/>
      <c r="J96" s="348"/>
    </row>
    <row r="97" spans="1:10" x14ac:dyDescent="0.25">
      <c r="A97" s="334"/>
      <c r="B97" s="337"/>
      <c r="C97" s="337"/>
      <c r="D97" s="305"/>
      <c r="E97" s="295">
        <f>F92+1</f>
        <v>43094</v>
      </c>
      <c r="F97" s="295">
        <v>43099</v>
      </c>
      <c r="G97" s="51" t="s">
        <v>154</v>
      </c>
      <c r="H97" s="67">
        <v>45</v>
      </c>
      <c r="I97" s="305"/>
      <c r="J97" s="348"/>
    </row>
    <row r="98" spans="1:10" x14ac:dyDescent="0.25">
      <c r="A98" s="334"/>
      <c r="B98" s="337"/>
      <c r="C98" s="337"/>
      <c r="D98" s="305"/>
      <c r="E98" s="285"/>
      <c r="F98" s="285"/>
      <c r="G98" s="7" t="s">
        <v>153</v>
      </c>
      <c r="H98" s="68" t="e">
        <f>NA()</f>
        <v>#N/A</v>
      </c>
      <c r="I98" s="305"/>
      <c r="J98" s="348"/>
    </row>
    <row r="99" spans="1:10" x14ac:dyDescent="0.25">
      <c r="A99" s="334"/>
      <c r="B99" s="337"/>
      <c r="C99" s="337"/>
      <c r="D99" s="305"/>
      <c r="E99" s="285"/>
      <c r="F99" s="285"/>
      <c r="G99" s="278" t="s">
        <v>40</v>
      </c>
      <c r="H99" s="68">
        <f>H89</f>
        <v>107.5</v>
      </c>
      <c r="I99" s="305"/>
      <c r="J99" s="348"/>
    </row>
    <row r="100" spans="1:10" x14ac:dyDescent="0.25">
      <c r="A100" s="334"/>
      <c r="B100" s="337"/>
      <c r="C100" s="337"/>
      <c r="D100" s="305"/>
      <c r="E100" s="285"/>
      <c r="F100" s="285"/>
      <c r="G100" s="278" t="s">
        <v>39</v>
      </c>
      <c r="H100" s="68">
        <f>H90</f>
        <v>142.5</v>
      </c>
      <c r="I100" s="305"/>
      <c r="J100" s="348"/>
    </row>
    <row r="101" spans="1:10" ht="15.75" thickBot="1" x14ac:dyDescent="0.3">
      <c r="A101" s="334"/>
      <c r="B101" s="337"/>
      <c r="C101" s="337"/>
      <c r="D101" s="305"/>
      <c r="E101" s="370"/>
      <c r="F101" s="370"/>
      <c r="G101" s="280" t="s">
        <v>41</v>
      </c>
      <c r="H101" s="69" t="e">
        <f>NA()</f>
        <v>#N/A</v>
      </c>
      <c r="I101" s="305"/>
      <c r="J101" s="348"/>
    </row>
    <row r="102" spans="1:10" x14ac:dyDescent="0.25">
      <c r="A102" s="334"/>
      <c r="B102" s="337"/>
      <c r="C102" s="337"/>
      <c r="D102" s="305"/>
      <c r="E102" s="295">
        <f>F97+1</f>
        <v>43100</v>
      </c>
      <c r="F102" s="295">
        <v>43100</v>
      </c>
      <c r="G102" s="51" t="s">
        <v>154</v>
      </c>
      <c r="H102" s="67">
        <f>45+12.5</f>
        <v>57.5</v>
      </c>
      <c r="I102" s="305"/>
      <c r="J102" s="348"/>
    </row>
    <row r="103" spans="1:10" x14ac:dyDescent="0.25">
      <c r="A103" s="334"/>
      <c r="B103" s="337"/>
      <c r="C103" s="337"/>
      <c r="D103" s="305"/>
      <c r="E103" s="285"/>
      <c r="F103" s="285"/>
      <c r="G103" s="7" t="s">
        <v>153</v>
      </c>
      <c r="H103" s="68" t="e">
        <f>NA()</f>
        <v>#N/A</v>
      </c>
      <c r="I103" s="305"/>
      <c r="J103" s="348"/>
    </row>
    <row r="104" spans="1:10" x14ac:dyDescent="0.25">
      <c r="A104" s="334"/>
      <c r="B104" s="337"/>
      <c r="C104" s="337"/>
      <c r="D104" s="305"/>
      <c r="E104" s="285"/>
      <c r="F104" s="285"/>
      <c r="G104" s="278" t="s">
        <v>40</v>
      </c>
      <c r="H104" s="68">
        <f>H99+25</f>
        <v>132.5</v>
      </c>
      <c r="I104" s="305"/>
      <c r="J104" s="348"/>
    </row>
    <row r="105" spans="1:10" x14ac:dyDescent="0.25">
      <c r="A105" s="334"/>
      <c r="B105" s="337"/>
      <c r="C105" s="337"/>
      <c r="D105" s="305"/>
      <c r="E105" s="285"/>
      <c r="F105" s="285"/>
      <c r="G105" s="278" t="s">
        <v>39</v>
      </c>
      <c r="H105" s="68">
        <f>H100+25</f>
        <v>167.5</v>
      </c>
      <c r="I105" s="305"/>
      <c r="J105" s="348"/>
    </row>
    <row r="106" spans="1:10" ht="15.75" thickBot="1" x14ac:dyDescent="0.3">
      <c r="A106" s="334"/>
      <c r="B106" s="337"/>
      <c r="C106" s="337"/>
      <c r="D106" s="305"/>
      <c r="E106" s="370"/>
      <c r="F106" s="370"/>
      <c r="G106" s="279" t="s">
        <v>41</v>
      </c>
      <c r="H106" s="69" t="e">
        <f>NA()</f>
        <v>#N/A</v>
      </c>
      <c r="I106" s="305"/>
      <c r="J106" s="348"/>
    </row>
    <row r="107" spans="1:10" x14ac:dyDescent="0.25">
      <c r="A107" s="334"/>
      <c r="B107" s="337"/>
      <c r="C107" s="337"/>
      <c r="D107" s="305"/>
      <c r="E107" s="295">
        <f>F102+1</f>
        <v>43101</v>
      </c>
      <c r="F107" s="295">
        <v>43102</v>
      </c>
      <c r="G107" s="51" t="s">
        <v>154</v>
      </c>
      <c r="H107" s="67">
        <v>45</v>
      </c>
      <c r="I107" s="305"/>
      <c r="J107" s="348"/>
    </row>
    <row r="108" spans="1:10" x14ac:dyDescent="0.25">
      <c r="A108" s="334"/>
      <c r="B108" s="337"/>
      <c r="C108" s="337"/>
      <c r="D108" s="305"/>
      <c r="E108" s="285"/>
      <c r="F108" s="285"/>
      <c r="G108" s="7" t="s">
        <v>153</v>
      </c>
      <c r="H108" s="68" t="e">
        <f>NA()</f>
        <v>#N/A</v>
      </c>
      <c r="I108" s="305"/>
      <c r="J108" s="348"/>
    </row>
    <row r="109" spans="1:10" x14ac:dyDescent="0.25">
      <c r="A109" s="334"/>
      <c r="B109" s="337"/>
      <c r="C109" s="337"/>
      <c r="D109" s="305"/>
      <c r="E109" s="285"/>
      <c r="F109" s="285"/>
      <c r="G109" s="278" t="s">
        <v>40</v>
      </c>
      <c r="H109" s="68">
        <f>H99</f>
        <v>107.5</v>
      </c>
      <c r="I109" s="305"/>
      <c r="J109" s="348"/>
    </row>
    <row r="110" spans="1:10" x14ac:dyDescent="0.25">
      <c r="A110" s="334"/>
      <c r="B110" s="337"/>
      <c r="C110" s="337"/>
      <c r="D110" s="305"/>
      <c r="E110" s="285"/>
      <c r="F110" s="285"/>
      <c r="G110" s="278" t="s">
        <v>39</v>
      </c>
      <c r="H110" s="68">
        <f>H100</f>
        <v>142.5</v>
      </c>
      <c r="I110" s="305"/>
      <c r="J110" s="348"/>
    </row>
    <row r="111" spans="1:10" ht="15.75" thickBot="1" x14ac:dyDescent="0.3">
      <c r="A111" s="334"/>
      <c r="B111" s="337"/>
      <c r="C111" s="337"/>
      <c r="D111" s="305"/>
      <c r="E111" s="370"/>
      <c r="F111" s="370"/>
      <c r="G111" s="280" t="s">
        <v>41</v>
      </c>
      <c r="H111" s="69">
        <f t="shared" ref="H111" si="2">H109*0.95</f>
        <v>102.125</v>
      </c>
      <c r="I111" s="305"/>
      <c r="J111" s="348"/>
    </row>
    <row r="112" spans="1:10" x14ac:dyDescent="0.25">
      <c r="A112" s="334"/>
      <c r="B112" s="337"/>
      <c r="C112" s="337"/>
      <c r="D112" s="305"/>
      <c r="E112" s="295">
        <f>F107+1</f>
        <v>43103</v>
      </c>
      <c r="F112" s="295">
        <v>43131</v>
      </c>
      <c r="G112" s="51" t="s">
        <v>154</v>
      </c>
      <c r="H112" s="67">
        <v>0</v>
      </c>
      <c r="I112" s="305"/>
      <c r="J112" s="348"/>
    </row>
    <row r="113" spans="1:10" x14ac:dyDescent="0.25">
      <c r="A113" s="334"/>
      <c r="B113" s="337"/>
      <c r="C113" s="337"/>
      <c r="D113" s="305"/>
      <c r="E113" s="285"/>
      <c r="F113" s="285"/>
      <c r="G113" s="7" t="s">
        <v>153</v>
      </c>
      <c r="H113" s="68" t="e">
        <f>NA()</f>
        <v>#N/A</v>
      </c>
      <c r="I113" s="305"/>
      <c r="J113" s="348"/>
    </row>
    <row r="114" spans="1:10" x14ac:dyDescent="0.25">
      <c r="A114" s="334"/>
      <c r="B114" s="337"/>
      <c r="C114" s="337"/>
      <c r="D114" s="305"/>
      <c r="E114" s="285"/>
      <c r="F114" s="285"/>
      <c r="G114" s="278" t="s">
        <v>40</v>
      </c>
      <c r="H114" s="68">
        <v>87.5</v>
      </c>
      <c r="I114" s="305"/>
      <c r="J114" s="348"/>
    </row>
    <row r="115" spans="1:10" x14ac:dyDescent="0.25">
      <c r="A115" s="334"/>
      <c r="B115" s="337"/>
      <c r="C115" s="337"/>
      <c r="D115" s="305"/>
      <c r="E115" s="285"/>
      <c r="F115" s="285"/>
      <c r="G115" s="278" t="s">
        <v>39</v>
      </c>
      <c r="H115" s="68">
        <v>122.5</v>
      </c>
      <c r="I115" s="305"/>
      <c r="J115" s="348"/>
    </row>
    <row r="116" spans="1:10" ht="15.75" thickBot="1" x14ac:dyDescent="0.3">
      <c r="A116" s="334"/>
      <c r="B116" s="337"/>
      <c r="C116" s="337"/>
      <c r="D116" s="305"/>
      <c r="E116" s="370"/>
      <c r="F116" s="370"/>
      <c r="G116" s="279" t="s">
        <v>41</v>
      </c>
      <c r="H116" s="69" t="e">
        <f>NA()</f>
        <v>#N/A</v>
      </c>
      <c r="I116" s="305"/>
      <c r="J116" s="348"/>
    </row>
    <row r="117" spans="1:10" x14ac:dyDescent="0.25">
      <c r="A117" s="334"/>
      <c r="B117" s="337"/>
      <c r="C117" s="337"/>
      <c r="D117" s="305"/>
      <c r="E117" s="295">
        <f>F112+1</f>
        <v>43132</v>
      </c>
      <c r="F117" s="295">
        <v>43220</v>
      </c>
      <c r="G117" s="51" t="s">
        <v>154</v>
      </c>
      <c r="H117" s="67">
        <v>37.5</v>
      </c>
      <c r="I117" s="305"/>
      <c r="J117" s="348"/>
    </row>
    <row r="118" spans="1:10" x14ac:dyDescent="0.25">
      <c r="A118" s="334"/>
      <c r="B118" s="337"/>
      <c r="C118" s="337"/>
      <c r="D118" s="305"/>
      <c r="E118" s="285"/>
      <c r="F118" s="285"/>
      <c r="G118" s="7" t="s">
        <v>153</v>
      </c>
      <c r="H118" s="68" t="e">
        <f>NA()</f>
        <v>#N/A</v>
      </c>
      <c r="I118" s="305"/>
      <c r="J118" s="348"/>
    </row>
    <row r="119" spans="1:10" x14ac:dyDescent="0.25">
      <c r="A119" s="334"/>
      <c r="B119" s="337"/>
      <c r="C119" s="337"/>
      <c r="D119" s="305"/>
      <c r="E119" s="285"/>
      <c r="F119" s="285"/>
      <c r="G119" s="278" t="s">
        <v>40</v>
      </c>
      <c r="H119" s="68">
        <f>H114</f>
        <v>87.5</v>
      </c>
      <c r="I119" s="305"/>
      <c r="J119" s="348"/>
    </row>
    <row r="120" spans="1:10" x14ac:dyDescent="0.25">
      <c r="A120" s="334"/>
      <c r="B120" s="337"/>
      <c r="C120" s="337"/>
      <c r="D120" s="305"/>
      <c r="E120" s="285"/>
      <c r="F120" s="285"/>
      <c r="G120" s="278" t="s">
        <v>39</v>
      </c>
      <c r="H120" s="68">
        <f>H115</f>
        <v>122.5</v>
      </c>
      <c r="I120" s="305"/>
      <c r="J120" s="348"/>
    </row>
    <row r="121" spans="1:10" ht="15.75" thickBot="1" x14ac:dyDescent="0.3">
      <c r="A121" s="334"/>
      <c r="B121" s="337"/>
      <c r="C121" s="337"/>
      <c r="D121" s="305"/>
      <c r="E121" s="370"/>
      <c r="F121" s="370"/>
      <c r="G121" s="279" t="s">
        <v>41</v>
      </c>
      <c r="H121" s="69" t="e">
        <f>NA()</f>
        <v>#N/A</v>
      </c>
      <c r="I121" s="305"/>
      <c r="J121" s="348"/>
    </row>
    <row r="122" spans="1:10" x14ac:dyDescent="0.25">
      <c r="A122" s="334"/>
      <c r="B122" s="337"/>
      <c r="C122" s="337"/>
      <c r="D122" s="304" t="s">
        <v>408</v>
      </c>
      <c r="E122" s="298">
        <v>43040</v>
      </c>
      <c r="F122" s="298">
        <v>43090</v>
      </c>
      <c r="G122" s="11" t="s">
        <v>154</v>
      </c>
      <c r="H122" s="67">
        <v>0</v>
      </c>
      <c r="I122" s="304"/>
      <c r="J122" s="348"/>
    </row>
    <row r="123" spans="1:10" x14ac:dyDescent="0.25">
      <c r="A123" s="334"/>
      <c r="B123" s="337"/>
      <c r="C123" s="337"/>
      <c r="D123" s="305"/>
      <c r="E123" s="285"/>
      <c r="F123" s="285"/>
      <c r="G123" s="7" t="s">
        <v>153</v>
      </c>
      <c r="H123" s="68" t="e">
        <f>NA()</f>
        <v>#N/A</v>
      </c>
      <c r="I123" s="305"/>
      <c r="J123" s="348"/>
    </row>
    <row r="124" spans="1:10" x14ac:dyDescent="0.25">
      <c r="A124" s="334"/>
      <c r="B124" s="337"/>
      <c r="C124" s="337"/>
      <c r="D124" s="305"/>
      <c r="E124" s="285"/>
      <c r="F124" s="285"/>
      <c r="G124" s="278" t="s">
        <v>40</v>
      </c>
      <c r="H124" s="68">
        <v>90</v>
      </c>
      <c r="I124" s="305"/>
      <c r="J124" s="348"/>
    </row>
    <row r="125" spans="1:10" x14ac:dyDescent="0.25">
      <c r="A125" s="334"/>
      <c r="B125" s="337"/>
      <c r="C125" s="337"/>
      <c r="D125" s="305"/>
      <c r="E125" s="285"/>
      <c r="F125" s="285"/>
      <c r="G125" s="278" t="s">
        <v>39</v>
      </c>
      <c r="H125" s="68" t="e">
        <f>NA()</f>
        <v>#N/A</v>
      </c>
      <c r="I125" s="305"/>
      <c r="J125" s="348"/>
    </row>
    <row r="126" spans="1:10" ht="15.75" thickBot="1" x14ac:dyDescent="0.3">
      <c r="A126" s="334"/>
      <c r="B126" s="337"/>
      <c r="C126" s="337"/>
      <c r="D126" s="305"/>
      <c r="E126" s="370"/>
      <c r="F126" s="370"/>
      <c r="G126" s="280" t="s">
        <v>41</v>
      </c>
      <c r="H126" s="69" t="e">
        <f>NA()</f>
        <v>#N/A</v>
      </c>
      <c r="I126" s="305"/>
      <c r="J126" s="348"/>
    </row>
    <row r="127" spans="1:10" x14ac:dyDescent="0.25">
      <c r="A127" s="334"/>
      <c r="B127" s="337"/>
      <c r="C127" s="337"/>
      <c r="D127" s="305"/>
      <c r="E127" s="295">
        <f>F122+1</f>
        <v>43091</v>
      </c>
      <c r="F127" s="295">
        <v>43092</v>
      </c>
      <c r="G127" s="51" t="s">
        <v>154</v>
      </c>
      <c r="H127" s="67">
        <v>45</v>
      </c>
      <c r="I127" s="305"/>
      <c r="J127" s="348"/>
    </row>
    <row r="128" spans="1:10" x14ac:dyDescent="0.25">
      <c r="A128" s="334"/>
      <c r="B128" s="337"/>
      <c r="C128" s="337"/>
      <c r="D128" s="305"/>
      <c r="E128" s="285"/>
      <c r="F128" s="285"/>
      <c r="G128" s="7" t="s">
        <v>153</v>
      </c>
      <c r="H128" s="68" t="e">
        <f>NA()</f>
        <v>#N/A</v>
      </c>
      <c r="I128" s="305"/>
      <c r="J128" s="348"/>
    </row>
    <row r="129" spans="1:10" x14ac:dyDescent="0.25">
      <c r="A129" s="334"/>
      <c r="B129" s="337"/>
      <c r="C129" s="337"/>
      <c r="D129" s="305"/>
      <c r="E129" s="285"/>
      <c r="F129" s="285"/>
      <c r="G129" s="278" t="s">
        <v>40</v>
      </c>
      <c r="H129" s="68">
        <v>115</v>
      </c>
      <c r="I129" s="305"/>
      <c r="J129" s="348"/>
    </row>
    <row r="130" spans="1:10" x14ac:dyDescent="0.25">
      <c r="A130" s="334"/>
      <c r="B130" s="337"/>
      <c r="C130" s="337"/>
      <c r="D130" s="305"/>
      <c r="E130" s="285"/>
      <c r="F130" s="285"/>
      <c r="G130" s="278" t="s">
        <v>39</v>
      </c>
      <c r="H130" s="68" t="e">
        <f>NA()</f>
        <v>#N/A</v>
      </c>
      <c r="I130" s="305"/>
      <c r="J130" s="348"/>
    </row>
    <row r="131" spans="1:10" ht="15.75" thickBot="1" x14ac:dyDescent="0.3">
      <c r="A131" s="334"/>
      <c r="B131" s="337"/>
      <c r="C131" s="337"/>
      <c r="D131" s="305"/>
      <c r="E131" s="370"/>
      <c r="F131" s="370"/>
      <c r="G131" s="280" t="s">
        <v>41</v>
      </c>
      <c r="H131" s="69" t="e">
        <f>NA()</f>
        <v>#N/A</v>
      </c>
      <c r="I131" s="305"/>
      <c r="J131" s="348"/>
    </row>
    <row r="132" spans="1:10" x14ac:dyDescent="0.25">
      <c r="A132" s="334"/>
      <c r="B132" s="337"/>
      <c r="C132" s="337"/>
      <c r="D132" s="305"/>
      <c r="E132" s="295">
        <f>F127+1</f>
        <v>43093</v>
      </c>
      <c r="F132" s="295">
        <v>43093</v>
      </c>
      <c r="G132" s="51" t="s">
        <v>154</v>
      </c>
      <c r="H132" s="67">
        <f>45+12.5</f>
        <v>57.5</v>
      </c>
      <c r="I132" s="305"/>
      <c r="J132" s="348"/>
    </row>
    <row r="133" spans="1:10" x14ac:dyDescent="0.25">
      <c r="A133" s="334"/>
      <c r="B133" s="337"/>
      <c r="C133" s="337"/>
      <c r="D133" s="305"/>
      <c r="E133" s="285"/>
      <c r="F133" s="285"/>
      <c r="G133" s="7" t="s">
        <v>153</v>
      </c>
      <c r="H133" s="68" t="e">
        <f>NA()</f>
        <v>#N/A</v>
      </c>
      <c r="I133" s="305"/>
      <c r="J133" s="348"/>
    </row>
    <row r="134" spans="1:10" x14ac:dyDescent="0.25">
      <c r="A134" s="334"/>
      <c r="B134" s="337"/>
      <c r="C134" s="337"/>
      <c r="D134" s="305"/>
      <c r="E134" s="285"/>
      <c r="F134" s="285"/>
      <c r="G134" s="278" t="s">
        <v>40</v>
      </c>
      <c r="H134" s="68">
        <f>H129+25</f>
        <v>140</v>
      </c>
      <c r="I134" s="305"/>
      <c r="J134" s="348"/>
    </row>
    <row r="135" spans="1:10" x14ac:dyDescent="0.25">
      <c r="A135" s="334"/>
      <c r="B135" s="337"/>
      <c r="C135" s="337"/>
      <c r="D135" s="305"/>
      <c r="E135" s="285"/>
      <c r="F135" s="285"/>
      <c r="G135" s="278" t="s">
        <v>39</v>
      </c>
      <c r="H135" s="68" t="e">
        <f>NA()</f>
        <v>#N/A</v>
      </c>
      <c r="I135" s="305"/>
      <c r="J135" s="348"/>
    </row>
    <row r="136" spans="1:10" ht="15.75" thickBot="1" x14ac:dyDescent="0.3">
      <c r="A136" s="334"/>
      <c r="B136" s="337"/>
      <c r="C136" s="337"/>
      <c r="D136" s="305"/>
      <c r="E136" s="370"/>
      <c r="F136" s="370"/>
      <c r="G136" s="279" t="s">
        <v>41</v>
      </c>
      <c r="H136" s="69" t="e">
        <f>NA()</f>
        <v>#N/A</v>
      </c>
      <c r="I136" s="305"/>
      <c r="J136" s="348"/>
    </row>
    <row r="137" spans="1:10" x14ac:dyDescent="0.25">
      <c r="A137" s="334"/>
      <c r="B137" s="337"/>
      <c r="C137" s="337"/>
      <c r="D137" s="305"/>
      <c r="E137" s="295">
        <f>F132+1</f>
        <v>43094</v>
      </c>
      <c r="F137" s="295">
        <v>43099</v>
      </c>
      <c r="G137" s="51" t="s">
        <v>154</v>
      </c>
      <c r="H137" s="67">
        <v>45</v>
      </c>
      <c r="I137" s="305"/>
      <c r="J137" s="348"/>
    </row>
    <row r="138" spans="1:10" x14ac:dyDescent="0.25">
      <c r="A138" s="334"/>
      <c r="B138" s="337"/>
      <c r="C138" s="337"/>
      <c r="D138" s="305"/>
      <c r="E138" s="285"/>
      <c r="F138" s="285"/>
      <c r="G138" s="7" t="s">
        <v>153</v>
      </c>
      <c r="H138" s="68" t="e">
        <f>NA()</f>
        <v>#N/A</v>
      </c>
      <c r="I138" s="305"/>
      <c r="J138" s="348"/>
    </row>
    <row r="139" spans="1:10" x14ac:dyDescent="0.25">
      <c r="A139" s="334"/>
      <c r="B139" s="337"/>
      <c r="C139" s="337"/>
      <c r="D139" s="305"/>
      <c r="E139" s="285"/>
      <c r="F139" s="285"/>
      <c r="G139" s="278" t="s">
        <v>40</v>
      </c>
      <c r="H139" s="68">
        <f>H129</f>
        <v>115</v>
      </c>
      <c r="I139" s="305"/>
      <c r="J139" s="348"/>
    </row>
    <row r="140" spans="1:10" x14ac:dyDescent="0.25">
      <c r="A140" s="334"/>
      <c r="B140" s="337"/>
      <c r="C140" s="337"/>
      <c r="D140" s="305"/>
      <c r="E140" s="285"/>
      <c r="F140" s="285"/>
      <c r="G140" s="278" t="s">
        <v>39</v>
      </c>
      <c r="H140" s="68" t="e">
        <f>NA()</f>
        <v>#N/A</v>
      </c>
      <c r="I140" s="305"/>
      <c r="J140" s="348"/>
    </row>
    <row r="141" spans="1:10" ht="15.75" thickBot="1" x14ac:dyDescent="0.3">
      <c r="A141" s="334"/>
      <c r="B141" s="337"/>
      <c r="C141" s="337"/>
      <c r="D141" s="305"/>
      <c r="E141" s="370"/>
      <c r="F141" s="370"/>
      <c r="G141" s="280" t="s">
        <v>41</v>
      </c>
      <c r="H141" s="69" t="e">
        <f>NA()</f>
        <v>#N/A</v>
      </c>
      <c r="I141" s="305"/>
      <c r="J141" s="348"/>
    </row>
    <row r="142" spans="1:10" x14ac:dyDescent="0.25">
      <c r="A142" s="334"/>
      <c r="B142" s="337"/>
      <c r="C142" s="337"/>
      <c r="D142" s="305"/>
      <c r="E142" s="295">
        <f>F137+1</f>
        <v>43100</v>
      </c>
      <c r="F142" s="295">
        <v>43100</v>
      </c>
      <c r="G142" s="51" t="s">
        <v>154</v>
      </c>
      <c r="H142" s="67">
        <f>45+12.5</f>
        <v>57.5</v>
      </c>
      <c r="I142" s="305"/>
      <c r="J142" s="348"/>
    </row>
    <row r="143" spans="1:10" x14ac:dyDescent="0.25">
      <c r="A143" s="334"/>
      <c r="B143" s="337"/>
      <c r="C143" s="337"/>
      <c r="D143" s="305"/>
      <c r="E143" s="285"/>
      <c r="F143" s="285"/>
      <c r="G143" s="7" t="s">
        <v>153</v>
      </c>
      <c r="H143" s="68" t="e">
        <f>NA()</f>
        <v>#N/A</v>
      </c>
      <c r="I143" s="305"/>
      <c r="J143" s="348"/>
    </row>
    <row r="144" spans="1:10" x14ac:dyDescent="0.25">
      <c r="A144" s="334"/>
      <c r="B144" s="337"/>
      <c r="C144" s="337"/>
      <c r="D144" s="305"/>
      <c r="E144" s="285"/>
      <c r="F144" s="285"/>
      <c r="G144" s="278" t="s">
        <v>40</v>
      </c>
      <c r="H144" s="68">
        <f>H139+25</f>
        <v>140</v>
      </c>
      <c r="I144" s="305"/>
      <c r="J144" s="348"/>
    </row>
    <row r="145" spans="1:10" x14ac:dyDescent="0.25">
      <c r="A145" s="334"/>
      <c r="B145" s="337"/>
      <c r="C145" s="337"/>
      <c r="D145" s="305"/>
      <c r="E145" s="285"/>
      <c r="F145" s="285"/>
      <c r="G145" s="278" t="s">
        <v>39</v>
      </c>
      <c r="H145" s="68" t="e">
        <f>NA()</f>
        <v>#N/A</v>
      </c>
      <c r="I145" s="305"/>
      <c r="J145" s="348"/>
    </row>
    <row r="146" spans="1:10" ht="15.75" thickBot="1" x14ac:dyDescent="0.3">
      <c r="A146" s="334"/>
      <c r="B146" s="337"/>
      <c r="C146" s="337"/>
      <c r="D146" s="305"/>
      <c r="E146" s="370"/>
      <c r="F146" s="370"/>
      <c r="G146" s="279" t="s">
        <v>41</v>
      </c>
      <c r="H146" s="69" t="e">
        <f>NA()</f>
        <v>#N/A</v>
      </c>
      <c r="I146" s="305"/>
      <c r="J146" s="348"/>
    </row>
    <row r="147" spans="1:10" x14ac:dyDescent="0.25">
      <c r="A147" s="334"/>
      <c r="B147" s="337"/>
      <c r="C147" s="337"/>
      <c r="D147" s="305"/>
      <c r="E147" s="295">
        <f>F142+1</f>
        <v>43101</v>
      </c>
      <c r="F147" s="295">
        <v>43102</v>
      </c>
      <c r="G147" s="51" t="s">
        <v>154</v>
      </c>
      <c r="H147" s="67">
        <v>45</v>
      </c>
      <c r="I147" s="305"/>
      <c r="J147" s="348"/>
    </row>
    <row r="148" spans="1:10" x14ac:dyDescent="0.25">
      <c r="A148" s="334"/>
      <c r="B148" s="337"/>
      <c r="C148" s="337"/>
      <c r="D148" s="305"/>
      <c r="E148" s="285"/>
      <c r="F148" s="285"/>
      <c r="G148" s="7" t="s">
        <v>153</v>
      </c>
      <c r="H148" s="68" t="e">
        <f>NA()</f>
        <v>#N/A</v>
      </c>
      <c r="I148" s="305"/>
      <c r="J148" s="348"/>
    </row>
    <row r="149" spans="1:10" x14ac:dyDescent="0.25">
      <c r="A149" s="334"/>
      <c r="B149" s="337"/>
      <c r="C149" s="337"/>
      <c r="D149" s="305"/>
      <c r="E149" s="285"/>
      <c r="F149" s="285"/>
      <c r="G149" s="278" t="s">
        <v>40</v>
      </c>
      <c r="H149" s="68">
        <f>H139</f>
        <v>115</v>
      </c>
      <c r="I149" s="305"/>
      <c r="J149" s="348"/>
    </row>
    <row r="150" spans="1:10" x14ac:dyDescent="0.25">
      <c r="A150" s="334"/>
      <c r="B150" s="337"/>
      <c r="C150" s="337"/>
      <c r="D150" s="305"/>
      <c r="E150" s="285"/>
      <c r="F150" s="285"/>
      <c r="G150" s="278" t="s">
        <v>39</v>
      </c>
      <c r="H150" s="68" t="e">
        <f>NA()</f>
        <v>#N/A</v>
      </c>
      <c r="I150" s="305"/>
      <c r="J150" s="348"/>
    </row>
    <row r="151" spans="1:10" ht="15.75" thickBot="1" x14ac:dyDescent="0.3">
      <c r="A151" s="334"/>
      <c r="B151" s="337"/>
      <c r="C151" s="337"/>
      <c r="D151" s="305"/>
      <c r="E151" s="370"/>
      <c r="F151" s="370"/>
      <c r="G151" s="280" t="s">
        <v>41</v>
      </c>
      <c r="H151" s="69" t="e">
        <f>NA()</f>
        <v>#N/A</v>
      </c>
      <c r="I151" s="305"/>
      <c r="J151" s="348"/>
    </row>
    <row r="152" spans="1:10" x14ac:dyDescent="0.25">
      <c r="A152" s="334"/>
      <c r="B152" s="337"/>
      <c r="C152" s="337"/>
      <c r="D152" s="305"/>
      <c r="E152" s="295">
        <f>F147+1</f>
        <v>43103</v>
      </c>
      <c r="F152" s="295">
        <v>43131</v>
      </c>
      <c r="G152" s="51" t="s">
        <v>154</v>
      </c>
      <c r="H152" s="67">
        <v>0</v>
      </c>
      <c r="I152" s="305"/>
      <c r="J152" s="348"/>
    </row>
    <row r="153" spans="1:10" x14ac:dyDescent="0.25">
      <c r="A153" s="334"/>
      <c r="B153" s="337"/>
      <c r="C153" s="337"/>
      <c r="D153" s="305"/>
      <c r="E153" s="285"/>
      <c r="F153" s="285"/>
      <c r="G153" s="7" t="s">
        <v>153</v>
      </c>
      <c r="H153" s="68" t="e">
        <f>NA()</f>
        <v>#N/A</v>
      </c>
      <c r="I153" s="305"/>
      <c r="J153" s="348"/>
    </row>
    <row r="154" spans="1:10" x14ac:dyDescent="0.25">
      <c r="A154" s="334"/>
      <c r="B154" s="337"/>
      <c r="C154" s="337"/>
      <c r="D154" s="305"/>
      <c r="E154" s="285"/>
      <c r="F154" s="285"/>
      <c r="G154" s="278" t="s">
        <v>40</v>
      </c>
      <c r="H154" s="68">
        <v>95</v>
      </c>
      <c r="I154" s="305"/>
      <c r="J154" s="348"/>
    </row>
    <row r="155" spans="1:10" x14ac:dyDescent="0.25">
      <c r="A155" s="334"/>
      <c r="B155" s="337"/>
      <c r="C155" s="337"/>
      <c r="D155" s="305"/>
      <c r="E155" s="285"/>
      <c r="F155" s="285"/>
      <c r="G155" s="278" t="s">
        <v>39</v>
      </c>
      <c r="H155" s="68" t="e">
        <f>NA()</f>
        <v>#N/A</v>
      </c>
      <c r="I155" s="305"/>
      <c r="J155" s="348"/>
    </row>
    <row r="156" spans="1:10" ht="15.75" thickBot="1" x14ac:dyDescent="0.3">
      <c r="A156" s="334"/>
      <c r="B156" s="337"/>
      <c r="C156" s="337"/>
      <c r="D156" s="305"/>
      <c r="E156" s="370"/>
      <c r="F156" s="370"/>
      <c r="G156" s="279" t="s">
        <v>41</v>
      </c>
      <c r="H156" s="69" t="e">
        <f>NA()</f>
        <v>#N/A</v>
      </c>
      <c r="I156" s="305"/>
      <c r="J156" s="348"/>
    </row>
    <row r="157" spans="1:10" x14ac:dyDescent="0.25">
      <c r="A157" s="334"/>
      <c r="B157" s="337"/>
      <c r="C157" s="337"/>
      <c r="D157" s="305"/>
      <c r="E157" s="295">
        <f>F152+1</f>
        <v>43132</v>
      </c>
      <c r="F157" s="295">
        <v>43220</v>
      </c>
      <c r="G157" s="51" t="s">
        <v>154</v>
      </c>
      <c r="H157" s="67">
        <v>45</v>
      </c>
      <c r="I157" s="305"/>
      <c r="J157" s="348"/>
    </row>
    <row r="158" spans="1:10" x14ac:dyDescent="0.25">
      <c r="A158" s="334"/>
      <c r="B158" s="337"/>
      <c r="C158" s="337"/>
      <c r="D158" s="305"/>
      <c r="E158" s="285"/>
      <c r="F158" s="285"/>
      <c r="G158" s="7" t="s">
        <v>153</v>
      </c>
      <c r="H158" s="68" t="e">
        <f>NA()</f>
        <v>#N/A</v>
      </c>
      <c r="I158" s="305"/>
      <c r="J158" s="348"/>
    </row>
    <row r="159" spans="1:10" x14ac:dyDescent="0.25">
      <c r="A159" s="334"/>
      <c r="B159" s="337"/>
      <c r="C159" s="337"/>
      <c r="D159" s="305"/>
      <c r="E159" s="285"/>
      <c r="F159" s="285"/>
      <c r="G159" s="278" t="s">
        <v>40</v>
      </c>
      <c r="H159" s="68">
        <f>H154</f>
        <v>95</v>
      </c>
      <c r="I159" s="305"/>
      <c r="J159" s="348"/>
    </row>
    <row r="160" spans="1:10" x14ac:dyDescent="0.25">
      <c r="A160" s="334"/>
      <c r="B160" s="337"/>
      <c r="C160" s="337"/>
      <c r="D160" s="305"/>
      <c r="E160" s="285"/>
      <c r="F160" s="285"/>
      <c r="G160" s="278" t="s">
        <v>39</v>
      </c>
      <c r="H160" s="68" t="e">
        <f>NA()</f>
        <v>#N/A</v>
      </c>
      <c r="I160" s="305"/>
      <c r="J160" s="348"/>
    </row>
    <row r="161" spans="1:10" ht="15.75" thickBot="1" x14ac:dyDescent="0.3">
      <c r="A161" s="334"/>
      <c r="B161" s="337"/>
      <c r="C161" s="337"/>
      <c r="D161" s="305"/>
      <c r="E161" s="370"/>
      <c r="F161" s="370"/>
      <c r="G161" s="279" t="s">
        <v>41</v>
      </c>
      <c r="H161" s="69" t="e">
        <f>NA()</f>
        <v>#N/A</v>
      </c>
      <c r="I161" s="305"/>
      <c r="J161" s="348"/>
    </row>
    <row r="162" spans="1:10" x14ac:dyDescent="0.25">
      <c r="A162" s="333" t="s">
        <v>148</v>
      </c>
      <c r="B162" s="336" t="s">
        <v>37</v>
      </c>
      <c r="C162" s="336" t="s">
        <v>191</v>
      </c>
      <c r="D162" s="304" t="s">
        <v>5</v>
      </c>
      <c r="E162" s="298">
        <v>43040</v>
      </c>
      <c r="F162" s="298">
        <v>43090</v>
      </c>
      <c r="G162" s="51" t="s">
        <v>154</v>
      </c>
      <c r="H162" s="84" t="e">
        <f>NA()</f>
        <v>#N/A</v>
      </c>
      <c r="I162" s="299"/>
      <c r="J162" s="347" t="s">
        <v>189</v>
      </c>
    </row>
    <row r="163" spans="1:10" x14ac:dyDescent="0.25">
      <c r="A163" s="334"/>
      <c r="B163" s="337"/>
      <c r="C163" s="337"/>
      <c r="D163" s="305"/>
      <c r="E163" s="285"/>
      <c r="F163" s="285"/>
      <c r="G163" s="7" t="s">
        <v>153</v>
      </c>
      <c r="H163" s="68" t="e">
        <f>NA()</f>
        <v>#N/A</v>
      </c>
      <c r="I163" s="300"/>
      <c r="J163" s="348"/>
    </row>
    <row r="164" spans="1:10" x14ac:dyDescent="0.25">
      <c r="A164" s="334"/>
      <c r="B164" s="337"/>
      <c r="C164" s="337"/>
      <c r="D164" s="305"/>
      <c r="E164" s="285"/>
      <c r="F164" s="285"/>
      <c r="G164" s="70" t="s">
        <v>40</v>
      </c>
      <c r="H164" s="68">
        <v>128</v>
      </c>
      <c r="I164" s="300"/>
      <c r="J164" s="348"/>
    </row>
    <row r="165" spans="1:10" x14ac:dyDescent="0.25">
      <c r="A165" s="334"/>
      <c r="B165" s="337"/>
      <c r="C165" s="337"/>
      <c r="D165" s="305"/>
      <c r="E165" s="285"/>
      <c r="F165" s="285"/>
      <c r="G165" s="70" t="s">
        <v>39</v>
      </c>
      <c r="H165" s="68">
        <f>H164+70</f>
        <v>198</v>
      </c>
      <c r="I165" s="300"/>
      <c r="J165" s="348"/>
    </row>
    <row r="166" spans="1:10" x14ac:dyDescent="0.25">
      <c r="A166" s="334"/>
      <c r="B166" s="337"/>
      <c r="C166" s="337"/>
      <c r="D166" s="305"/>
      <c r="E166" s="370"/>
      <c r="F166" s="370"/>
      <c r="G166" s="74" t="s">
        <v>41</v>
      </c>
      <c r="H166" s="69" t="e">
        <f>NA()</f>
        <v>#N/A</v>
      </c>
      <c r="I166" s="300"/>
      <c r="J166" s="348"/>
    </row>
    <row r="167" spans="1:10" x14ac:dyDescent="0.25">
      <c r="A167" s="334"/>
      <c r="B167" s="337"/>
      <c r="C167" s="337"/>
      <c r="D167" s="305"/>
      <c r="E167" s="295">
        <f>F162+1</f>
        <v>43091</v>
      </c>
      <c r="F167" s="295">
        <v>43103</v>
      </c>
      <c r="G167" s="7" t="s">
        <v>154</v>
      </c>
      <c r="H167" s="68" t="e">
        <f>NA()</f>
        <v>#N/A</v>
      </c>
      <c r="I167" s="300"/>
      <c r="J167" s="348"/>
    </row>
    <row r="168" spans="1:10" x14ac:dyDescent="0.25">
      <c r="A168" s="334"/>
      <c r="B168" s="337"/>
      <c r="C168" s="337"/>
      <c r="D168" s="305"/>
      <c r="E168" s="285"/>
      <c r="F168" s="285"/>
      <c r="G168" s="7" t="s">
        <v>153</v>
      </c>
      <c r="H168" s="68" t="e">
        <f>NA()</f>
        <v>#N/A</v>
      </c>
      <c r="I168" s="300"/>
      <c r="J168" s="348"/>
    </row>
    <row r="169" spans="1:10" x14ac:dyDescent="0.25">
      <c r="A169" s="334"/>
      <c r="B169" s="337"/>
      <c r="C169" s="337"/>
      <c r="D169" s="305"/>
      <c r="E169" s="285"/>
      <c r="F169" s="285"/>
      <c r="G169" s="108" t="s">
        <v>40</v>
      </c>
      <c r="H169" s="68">
        <v>215</v>
      </c>
      <c r="I169" s="300"/>
      <c r="J169" s="348"/>
    </row>
    <row r="170" spans="1:10" x14ac:dyDescent="0.25">
      <c r="A170" s="334"/>
      <c r="B170" s="337"/>
      <c r="C170" s="337"/>
      <c r="D170" s="305"/>
      <c r="E170" s="285"/>
      <c r="F170" s="285"/>
      <c r="G170" s="108" t="s">
        <v>39</v>
      </c>
      <c r="H170" s="68">
        <f>H169+70</f>
        <v>285</v>
      </c>
      <c r="I170" s="300"/>
      <c r="J170" s="348"/>
    </row>
    <row r="171" spans="1:10" x14ac:dyDescent="0.25">
      <c r="A171" s="334"/>
      <c r="B171" s="337"/>
      <c r="C171" s="337"/>
      <c r="D171" s="305"/>
      <c r="E171" s="370"/>
      <c r="F171" s="370"/>
      <c r="G171" s="108" t="s">
        <v>41</v>
      </c>
      <c r="H171" s="69" t="e">
        <f>NA()</f>
        <v>#N/A</v>
      </c>
      <c r="I171" s="300"/>
      <c r="J171" s="348"/>
    </row>
    <row r="172" spans="1:10" x14ac:dyDescent="0.25">
      <c r="A172" s="334"/>
      <c r="B172" s="337"/>
      <c r="C172" s="337"/>
      <c r="D172" s="305"/>
      <c r="E172" s="295">
        <f>F167+1</f>
        <v>43104</v>
      </c>
      <c r="F172" s="295">
        <v>43190</v>
      </c>
      <c r="G172" s="51" t="s">
        <v>154</v>
      </c>
      <c r="H172" s="84" t="e">
        <f>NA()</f>
        <v>#N/A</v>
      </c>
      <c r="I172" s="300"/>
      <c r="J172" s="348"/>
    </row>
    <row r="173" spans="1:10" x14ac:dyDescent="0.25">
      <c r="A173" s="334"/>
      <c r="B173" s="337"/>
      <c r="C173" s="337"/>
      <c r="D173" s="305"/>
      <c r="E173" s="285"/>
      <c r="F173" s="285"/>
      <c r="G173" s="7" t="s">
        <v>153</v>
      </c>
      <c r="H173" s="68" t="e">
        <f>NA()</f>
        <v>#N/A</v>
      </c>
      <c r="I173" s="300"/>
      <c r="J173" s="348"/>
    </row>
    <row r="174" spans="1:10" x14ac:dyDescent="0.25">
      <c r="A174" s="334"/>
      <c r="B174" s="337"/>
      <c r="C174" s="337"/>
      <c r="D174" s="305"/>
      <c r="E174" s="285"/>
      <c r="F174" s="285"/>
      <c r="G174" s="108" t="s">
        <v>40</v>
      </c>
      <c r="H174" s="68">
        <v>195</v>
      </c>
      <c r="I174" s="300"/>
      <c r="J174" s="348"/>
    </row>
    <row r="175" spans="1:10" x14ac:dyDescent="0.25">
      <c r="A175" s="334"/>
      <c r="B175" s="337"/>
      <c r="C175" s="337"/>
      <c r="D175" s="305"/>
      <c r="E175" s="285"/>
      <c r="F175" s="285"/>
      <c r="G175" s="108" t="s">
        <v>39</v>
      </c>
      <c r="H175" s="68">
        <f>H174+70</f>
        <v>265</v>
      </c>
      <c r="I175" s="300"/>
      <c r="J175" s="348"/>
    </row>
    <row r="176" spans="1:10" x14ac:dyDescent="0.25">
      <c r="A176" s="334"/>
      <c r="B176" s="337"/>
      <c r="C176" s="337"/>
      <c r="D176" s="305"/>
      <c r="E176" s="370"/>
      <c r="F176" s="370"/>
      <c r="G176" s="111" t="s">
        <v>41</v>
      </c>
      <c r="H176" s="69" t="e">
        <f>NA()</f>
        <v>#N/A</v>
      </c>
      <c r="I176" s="300"/>
      <c r="J176" s="348"/>
    </row>
    <row r="177" spans="1:10" x14ac:dyDescent="0.25">
      <c r="A177" s="334"/>
      <c r="B177" s="337"/>
      <c r="C177" s="337"/>
      <c r="D177" s="305"/>
      <c r="E177" s="295">
        <f>F172+1</f>
        <v>43191</v>
      </c>
      <c r="F177" s="295">
        <v>43220</v>
      </c>
      <c r="G177" s="51" t="s">
        <v>154</v>
      </c>
      <c r="H177" s="84" t="e">
        <f>NA()</f>
        <v>#N/A</v>
      </c>
      <c r="I177" s="300"/>
      <c r="J177" s="348"/>
    </row>
    <row r="178" spans="1:10" x14ac:dyDescent="0.25">
      <c r="A178" s="334"/>
      <c r="B178" s="337"/>
      <c r="C178" s="337"/>
      <c r="D178" s="305"/>
      <c r="E178" s="285"/>
      <c r="F178" s="285"/>
      <c r="G178" s="7" t="s">
        <v>153</v>
      </c>
      <c r="H178" s="68" t="e">
        <f>NA()</f>
        <v>#N/A</v>
      </c>
      <c r="I178" s="300"/>
      <c r="J178" s="348"/>
    </row>
    <row r="179" spans="1:10" x14ac:dyDescent="0.25">
      <c r="A179" s="334"/>
      <c r="B179" s="337"/>
      <c r="C179" s="337"/>
      <c r="D179" s="305"/>
      <c r="E179" s="285"/>
      <c r="F179" s="285"/>
      <c r="G179" s="70" t="s">
        <v>40</v>
      </c>
      <c r="H179" s="68">
        <v>136</v>
      </c>
      <c r="I179" s="300"/>
      <c r="J179" s="348"/>
    </row>
    <row r="180" spans="1:10" x14ac:dyDescent="0.25">
      <c r="A180" s="334"/>
      <c r="B180" s="337"/>
      <c r="C180" s="337"/>
      <c r="D180" s="305"/>
      <c r="E180" s="285"/>
      <c r="F180" s="285"/>
      <c r="G180" s="70" t="s">
        <v>39</v>
      </c>
      <c r="H180" s="68">
        <f>H179+70</f>
        <v>206</v>
      </c>
      <c r="I180" s="300"/>
      <c r="J180" s="348"/>
    </row>
    <row r="181" spans="1:10" ht="15.75" thickBot="1" x14ac:dyDescent="0.3">
      <c r="A181" s="334"/>
      <c r="B181" s="337"/>
      <c r="C181" s="337"/>
      <c r="D181" s="305"/>
      <c r="E181" s="370"/>
      <c r="F181" s="370"/>
      <c r="G181" s="74" t="s">
        <v>41</v>
      </c>
      <c r="H181" s="69" t="e">
        <f>NA()</f>
        <v>#N/A</v>
      </c>
      <c r="I181" s="300"/>
      <c r="J181" s="348"/>
    </row>
    <row r="182" spans="1:10" x14ac:dyDescent="0.25">
      <c r="A182" s="334"/>
      <c r="B182" s="337"/>
      <c r="C182" s="337"/>
      <c r="D182" s="331" t="s">
        <v>353</v>
      </c>
      <c r="E182" s="298">
        <v>43040</v>
      </c>
      <c r="F182" s="298">
        <v>43090</v>
      </c>
      <c r="G182" s="51" t="s">
        <v>154</v>
      </c>
      <c r="H182" s="84" t="e">
        <f>NA()</f>
        <v>#N/A</v>
      </c>
      <c r="I182" s="324"/>
      <c r="J182" s="348"/>
    </row>
    <row r="183" spans="1:10" x14ac:dyDescent="0.25">
      <c r="A183" s="334"/>
      <c r="B183" s="337"/>
      <c r="C183" s="337"/>
      <c r="D183" s="305"/>
      <c r="E183" s="285"/>
      <c r="F183" s="285"/>
      <c r="G183" s="7" t="s">
        <v>153</v>
      </c>
      <c r="H183" s="68" t="e">
        <f>NA()</f>
        <v>#N/A</v>
      </c>
      <c r="I183" s="300"/>
      <c r="J183" s="348"/>
    </row>
    <row r="184" spans="1:10" x14ac:dyDescent="0.25">
      <c r="A184" s="334"/>
      <c r="B184" s="337"/>
      <c r="C184" s="337"/>
      <c r="D184" s="305"/>
      <c r="E184" s="285"/>
      <c r="F184" s="285"/>
      <c r="G184" s="70" t="s">
        <v>40</v>
      </c>
      <c r="H184" s="68">
        <v>148</v>
      </c>
      <c r="I184" s="300"/>
      <c r="J184" s="348"/>
    </row>
    <row r="185" spans="1:10" x14ac:dyDescent="0.25">
      <c r="A185" s="334"/>
      <c r="B185" s="337"/>
      <c r="C185" s="337"/>
      <c r="D185" s="305"/>
      <c r="E185" s="285"/>
      <c r="F185" s="285"/>
      <c r="G185" s="70" t="s">
        <v>39</v>
      </c>
      <c r="H185" s="68">
        <f>H184+70</f>
        <v>218</v>
      </c>
      <c r="I185" s="300"/>
      <c r="J185" s="348"/>
    </row>
    <row r="186" spans="1:10" x14ac:dyDescent="0.25">
      <c r="A186" s="334"/>
      <c r="B186" s="337"/>
      <c r="C186" s="337"/>
      <c r="D186" s="305"/>
      <c r="E186" s="370"/>
      <c r="F186" s="370"/>
      <c r="G186" s="74" t="s">
        <v>41</v>
      </c>
      <c r="H186" s="69" t="e">
        <f>NA()</f>
        <v>#N/A</v>
      </c>
      <c r="I186" s="300"/>
      <c r="J186" s="348"/>
    </row>
    <row r="187" spans="1:10" x14ac:dyDescent="0.25">
      <c r="A187" s="334"/>
      <c r="B187" s="337"/>
      <c r="C187" s="337"/>
      <c r="D187" s="305"/>
      <c r="E187" s="295">
        <f>F182+1</f>
        <v>43091</v>
      </c>
      <c r="F187" s="295">
        <v>43103</v>
      </c>
      <c r="G187" s="7" t="s">
        <v>154</v>
      </c>
      <c r="H187" s="68" t="e">
        <f>NA()</f>
        <v>#N/A</v>
      </c>
      <c r="I187" s="300"/>
      <c r="J187" s="348"/>
    </row>
    <row r="188" spans="1:10" x14ac:dyDescent="0.25">
      <c r="A188" s="334"/>
      <c r="B188" s="337"/>
      <c r="C188" s="337"/>
      <c r="D188" s="305"/>
      <c r="E188" s="285"/>
      <c r="F188" s="285"/>
      <c r="G188" s="7" t="s">
        <v>153</v>
      </c>
      <c r="H188" s="68" t="e">
        <f>NA()</f>
        <v>#N/A</v>
      </c>
      <c r="I188" s="300"/>
      <c r="J188" s="348"/>
    </row>
    <row r="189" spans="1:10" x14ac:dyDescent="0.25">
      <c r="A189" s="334"/>
      <c r="B189" s="337"/>
      <c r="C189" s="337"/>
      <c r="D189" s="305"/>
      <c r="E189" s="285"/>
      <c r="F189" s="285"/>
      <c r="G189" s="108" t="s">
        <v>40</v>
      </c>
      <c r="H189" s="68">
        <v>235</v>
      </c>
      <c r="I189" s="300"/>
      <c r="J189" s="348"/>
    </row>
    <row r="190" spans="1:10" x14ac:dyDescent="0.25">
      <c r="A190" s="334"/>
      <c r="B190" s="337"/>
      <c r="C190" s="337"/>
      <c r="D190" s="305"/>
      <c r="E190" s="285"/>
      <c r="F190" s="285"/>
      <c r="G190" s="108" t="s">
        <v>39</v>
      </c>
      <c r="H190" s="68">
        <f>H189+70</f>
        <v>305</v>
      </c>
      <c r="I190" s="300"/>
      <c r="J190" s="348"/>
    </row>
    <row r="191" spans="1:10" x14ac:dyDescent="0.25">
      <c r="A191" s="334"/>
      <c r="B191" s="337"/>
      <c r="C191" s="337"/>
      <c r="D191" s="305"/>
      <c r="E191" s="370"/>
      <c r="F191" s="370"/>
      <c r="G191" s="108" t="s">
        <v>41</v>
      </c>
      <c r="H191" s="69" t="e">
        <f>NA()</f>
        <v>#N/A</v>
      </c>
      <c r="I191" s="300"/>
      <c r="J191" s="348"/>
    </row>
    <row r="192" spans="1:10" x14ac:dyDescent="0.25">
      <c r="A192" s="334"/>
      <c r="B192" s="337"/>
      <c r="C192" s="337"/>
      <c r="D192" s="305"/>
      <c r="E192" s="295">
        <f>F187+1</f>
        <v>43104</v>
      </c>
      <c r="F192" s="295">
        <v>43190</v>
      </c>
      <c r="G192" s="7" t="s">
        <v>154</v>
      </c>
      <c r="H192" s="68" t="e">
        <f>NA()</f>
        <v>#N/A</v>
      </c>
      <c r="I192" s="300"/>
      <c r="J192" s="348"/>
    </row>
    <row r="193" spans="1:10" x14ac:dyDescent="0.25">
      <c r="A193" s="334"/>
      <c r="B193" s="337"/>
      <c r="C193" s="337"/>
      <c r="D193" s="305"/>
      <c r="E193" s="285"/>
      <c r="F193" s="285"/>
      <c r="G193" s="7" t="s">
        <v>153</v>
      </c>
      <c r="H193" s="68" t="e">
        <f>NA()</f>
        <v>#N/A</v>
      </c>
      <c r="I193" s="300"/>
      <c r="J193" s="348"/>
    </row>
    <row r="194" spans="1:10" x14ac:dyDescent="0.25">
      <c r="A194" s="334"/>
      <c r="B194" s="337"/>
      <c r="C194" s="337"/>
      <c r="D194" s="305"/>
      <c r="E194" s="285"/>
      <c r="F194" s="285"/>
      <c r="G194" s="70" t="s">
        <v>40</v>
      </c>
      <c r="H194" s="68">
        <v>215</v>
      </c>
      <c r="I194" s="300"/>
      <c r="J194" s="348"/>
    </row>
    <row r="195" spans="1:10" x14ac:dyDescent="0.25">
      <c r="A195" s="334"/>
      <c r="B195" s="337"/>
      <c r="C195" s="337"/>
      <c r="D195" s="305"/>
      <c r="E195" s="285"/>
      <c r="F195" s="285"/>
      <c r="G195" s="70" t="s">
        <v>39</v>
      </c>
      <c r="H195" s="68">
        <f>H194+70</f>
        <v>285</v>
      </c>
      <c r="I195" s="300"/>
      <c r="J195" s="348"/>
    </row>
    <row r="196" spans="1:10" x14ac:dyDescent="0.25">
      <c r="A196" s="334"/>
      <c r="B196" s="337"/>
      <c r="C196" s="337"/>
      <c r="D196" s="305"/>
      <c r="E196" s="370"/>
      <c r="F196" s="370"/>
      <c r="G196" s="70" t="s">
        <v>41</v>
      </c>
      <c r="H196" s="69" t="e">
        <f>NA()</f>
        <v>#N/A</v>
      </c>
      <c r="I196" s="300"/>
      <c r="J196" s="348"/>
    </row>
    <row r="197" spans="1:10" x14ac:dyDescent="0.25">
      <c r="A197" s="334"/>
      <c r="B197" s="337"/>
      <c r="C197" s="337"/>
      <c r="D197" s="305"/>
      <c r="E197" s="295">
        <f>F192+1</f>
        <v>43191</v>
      </c>
      <c r="F197" s="295">
        <v>43220</v>
      </c>
      <c r="G197" s="51" t="s">
        <v>154</v>
      </c>
      <c r="H197" s="84" t="e">
        <f>NA()</f>
        <v>#N/A</v>
      </c>
      <c r="I197" s="300"/>
      <c r="J197" s="348"/>
    </row>
    <row r="198" spans="1:10" x14ac:dyDescent="0.25">
      <c r="A198" s="334"/>
      <c r="B198" s="337"/>
      <c r="C198" s="337"/>
      <c r="D198" s="305"/>
      <c r="E198" s="285"/>
      <c r="F198" s="285"/>
      <c r="G198" s="7" t="s">
        <v>153</v>
      </c>
      <c r="H198" s="68" t="e">
        <f>NA()</f>
        <v>#N/A</v>
      </c>
      <c r="I198" s="300"/>
      <c r="J198" s="348"/>
    </row>
    <row r="199" spans="1:10" x14ac:dyDescent="0.25">
      <c r="A199" s="334"/>
      <c r="B199" s="337"/>
      <c r="C199" s="337"/>
      <c r="D199" s="305"/>
      <c r="E199" s="285"/>
      <c r="F199" s="285"/>
      <c r="G199" s="70" t="s">
        <v>40</v>
      </c>
      <c r="H199" s="68">
        <v>156</v>
      </c>
      <c r="I199" s="300"/>
      <c r="J199" s="348"/>
    </row>
    <row r="200" spans="1:10" x14ac:dyDescent="0.25">
      <c r="A200" s="334"/>
      <c r="B200" s="337"/>
      <c r="C200" s="337"/>
      <c r="D200" s="305"/>
      <c r="E200" s="285"/>
      <c r="F200" s="285"/>
      <c r="G200" s="70" t="s">
        <v>39</v>
      </c>
      <c r="H200" s="68">
        <f>H199+70</f>
        <v>226</v>
      </c>
      <c r="I200" s="300"/>
      <c r="J200" s="348"/>
    </row>
    <row r="201" spans="1:10" ht="15.75" thickBot="1" x14ac:dyDescent="0.3">
      <c r="A201" s="334"/>
      <c r="B201" s="337"/>
      <c r="C201" s="337"/>
      <c r="D201" s="305"/>
      <c r="E201" s="370"/>
      <c r="F201" s="370"/>
      <c r="G201" s="74" t="s">
        <v>41</v>
      </c>
      <c r="H201" s="69" t="e">
        <f>NA()</f>
        <v>#N/A</v>
      </c>
      <c r="I201" s="300"/>
      <c r="J201" s="348"/>
    </row>
    <row r="202" spans="1:10" x14ac:dyDescent="0.25">
      <c r="A202" s="334"/>
      <c r="B202" s="337"/>
      <c r="C202" s="337"/>
      <c r="D202" s="331" t="s">
        <v>6</v>
      </c>
      <c r="E202" s="298">
        <v>43040</v>
      </c>
      <c r="F202" s="298">
        <v>43090</v>
      </c>
      <c r="G202" s="51" t="s">
        <v>154</v>
      </c>
      <c r="H202" s="84" t="e">
        <f>NA()</f>
        <v>#N/A</v>
      </c>
      <c r="I202" s="324"/>
      <c r="J202" s="348"/>
    </row>
    <row r="203" spans="1:10" x14ac:dyDescent="0.25">
      <c r="A203" s="334"/>
      <c r="B203" s="337"/>
      <c r="C203" s="337"/>
      <c r="D203" s="305"/>
      <c r="E203" s="285"/>
      <c r="F203" s="285"/>
      <c r="G203" s="7" t="s">
        <v>153</v>
      </c>
      <c r="H203" s="68" t="e">
        <f>NA()</f>
        <v>#N/A</v>
      </c>
      <c r="I203" s="300"/>
      <c r="J203" s="348"/>
    </row>
    <row r="204" spans="1:10" x14ac:dyDescent="0.25">
      <c r="A204" s="334"/>
      <c r="B204" s="337"/>
      <c r="C204" s="337"/>
      <c r="D204" s="305"/>
      <c r="E204" s="285"/>
      <c r="F204" s="285"/>
      <c r="G204" s="70" t="s">
        <v>40</v>
      </c>
      <c r="H204" s="68">
        <v>158</v>
      </c>
      <c r="I204" s="300"/>
      <c r="J204" s="348"/>
    </row>
    <row r="205" spans="1:10" x14ac:dyDescent="0.25">
      <c r="A205" s="334"/>
      <c r="B205" s="337"/>
      <c r="C205" s="337"/>
      <c r="D205" s="305"/>
      <c r="E205" s="285"/>
      <c r="F205" s="285"/>
      <c r="G205" s="70" t="s">
        <v>39</v>
      </c>
      <c r="H205" s="68">
        <f>H204+70</f>
        <v>228</v>
      </c>
      <c r="I205" s="300"/>
      <c r="J205" s="348"/>
    </row>
    <row r="206" spans="1:10" x14ac:dyDescent="0.25">
      <c r="A206" s="334"/>
      <c r="B206" s="337"/>
      <c r="C206" s="337"/>
      <c r="D206" s="305"/>
      <c r="E206" s="370"/>
      <c r="F206" s="370"/>
      <c r="G206" s="74" t="s">
        <v>41</v>
      </c>
      <c r="H206" s="69" t="e">
        <f>NA()</f>
        <v>#N/A</v>
      </c>
      <c r="I206" s="300"/>
      <c r="J206" s="348"/>
    </row>
    <row r="207" spans="1:10" x14ac:dyDescent="0.25">
      <c r="A207" s="334"/>
      <c r="B207" s="337"/>
      <c r="C207" s="337"/>
      <c r="D207" s="305"/>
      <c r="E207" s="295">
        <f>F202+1</f>
        <v>43091</v>
      </c>
      <c r="F207" s="295">
        <v>43103</v>
      </c>
      <c r="G207" s="7" t="s">
        <v>154</v>
      </c>
      <c r="H207" s="68" t="e">
        <f>NA()</f>
        <v>#N/A</v>
      </c>
      <c r="I207" s="300"/>
      <c r="J207" s="348"/>
    </row>
    <row r="208" spans="1:10" x14ac:dyDescent="0.25">
      <c r="A208" s="334"/>
      <c r="B208" s="337"/>
      <c r="C208" s="337"/>
      <c r="D208" s="305"/>
      <c r="E208" s="285"/>
      <c r="F208" s="285"/>
      <c r="G208" s="7" t="s">
        <v>153</v>
      </c>
      <c r="H208" s="68" t="e">
        <f>NA()</f>
        <v>#N/A</v>
      </c>
      <c r="I208" s="300"/>
      <c r="J208" s="348"/>
    </row>
    <row r="209" spans="1:10" x14ac:dyDescent="0.25">
      <c r="A209" s="334"/>
      <c r="B209" s="337"/>
      <c r="C209" s="337"/>
      <c r="D209" s="305"/>
      <c r="E209" s="285"/>
      <c r="F209" s="285"/>
      <c r="G209" s="108" t="s">
        <v>40</v>
      </c>
      <c r="H209" s="68">
        <v>245</v>
      </c>
      <c r="I209" s="300"/>
      <c r="J209" s="348"/>
    </row>
    <row r="210" spans="1:10" x14ac:dyDescent="0.25">
      <c r="A210" s="334"/>
      <c r="B210" s="337"/>
      <c r="C210" s="337"/>
      <c r="D210" s="305"/>
      <c r="E210" s="285"/>
      <c r="F210" s="285"/>
      <c r="G210" s="108" t="s">
        <v>39</v>
      </c>
      <c r="H210" s="68">
        <f>H209+70</f>
        <v>315</v>
      </c>
      <c r="I210" s="300"/>
      <c r="J210" s="348"/>
    </row>
    <row r="211" spans="1:10" x14ac:dyDescent="0.25">
      <c r="A211" s="334"/>
      <c r="B211" s="337"/>
      <c r="C211" s="337"/>
      <c r="D211" s="305"/>
      <c r="E211" s="370"/>
      <c r="F211" s="370"/>
      <c r="G211" s="108" t="s">
        <v>41</v>
      </c>
      <c r="H211" s="69" t="e">
        <f>NA()</f>
        <v>#N/A</v>
      </c>
      <c r="I211" s="300"/>
      <c r="J211" s="348"/>
    </row>
    <row r="212" spans="1:10" x14ac:dyDescent="0.25">
      <c r="A212" s="334"/>
      <c r="B212" s="337"/>
      <c r="C212" s="337"/>
      <c r="D212" s="305"/>
      <c r="E212" s="295">
        <f>F207+1</f>
        <v>43104</v>
      </c>
      <c r="F212" s="295">
        <v>43190</v>
      </c>
      <c r="G212" s="51" t="s">
        <v>154</v>
      </c>
      <c r="H212" s="84" t="e">
        <f>NA()</f>
        <v>#N/A</v>
      </c>
      <c r="I212" s="300"/>
      <c r="J212" s="348"/>
    </row>
    <row r="213" spans="1:10" x14ac:dyDescent="0.25">
      <c r="A213" s="334"/>
      <c r="B213" s="337"/>
      <c r="C213" s="337"/>
      <c r="D213" s="305"/>
      <c r="E213" s="285"/>
      <c r="F213" s="285"/>
      <c r="G213" s="7" t="s">
        <v>153</v>
      </c>
      <c r="H213" s="68" t="e">
        <f>NA()</f>
        <v>#N/A</v>
      </c>
      <c r="I213" s="300"/>
      <c r="J213" s="348"/>
    </row>
    <row r="214" spans="1:10" x14ac:dyDescent="0.25">
      <c r="A214" s="334"/>
      <c r="B214" s="337"/>
      <c r="C214" s="337"/>
      <c r="D214" s="305"/>
      <c r="E214" s="285"/>
      <c r="F214" s="285"/>
      <c r="G214" s="108" t="s">
        <v>40</v>
      </c>
      <c r="H214" s="68">
        <v>225</v>
      </c>
      <c r="I214" s="300"/>
      <c r="J214" s="348"/>
    </row>
    <row r="215" spans="1:10" x14ac:dyDescent="0.25">
      <c r="A215" s="334"/>
      <c r="B215" s="337"/>
      <c r="C215" s="337"/>
      <c r="D215" s="305"/>
      <c r="E215" s="285"/>
      <c r="F215" s="285"/>
      <c r="G215" s="108" t="s">
        <v>39</v>
      </c>
      <c r="H215" s="68">
        <f>H214+70</f>
        <v>295</v>
      </c>
      <c r="I215" s="300"/>
      <c r="J215" s="348"/>
    </row>
    <row r="216" spans="1:10" x14ac:dyDescent="0.25">
      <c r="A216" s="334"/>
      <c r="B216" s="337"/>
      <c r="C216" s="337"/>
      <c r="D216" s="305"/>
      <c r="E216" s="370"/>
      <c r="F216" s="370"/>
      <c r="G216" s="111" t="s">
        <v>41</v>
      </c>
      <c r="H216" s="69" t="e">
        <f>NA()</f>
        <v>#N/A</v>
      </c>
      <c r="I216" s="300"/>
      <c r="J216" s="348"/>
    </row>
    <row r="217" spans="1:10" x14ac:dyDescent="0.25">
      <c r="A217" s="334"/>
      <c r="B217" s="337"/>
      <c r="C217" s="337"/>
      <c r="D217" s="305"/>
      <c r="E217" s="295">
        <f>F212+1</f>
        <v>43191</v>
      </c>
      <c r="F217" s="295">
        <v>43220</v>
      </c>
      <c r="G217" s="51" t="s">
        <v>154</v>
      </c>
      <c r="H217" s="84" t="e">
        <f>NA()</f>
        <v>#N/A</v>
      </c>
      <c r="I217" s="300"/>
      <c r="J217" s="348"/>
    </row>
    <row r="218" spans="1:10" x14ac:dyDescent="0.25">
      <c r="A218" s="334"/>
      <c r="B218" s="337"/>
      <c r="C218" s="337"/>
      <c r="D218" s="305"/>
      <c r="E218" s="285"/>
      <c r="F218" s="285"/>
      <c r="G218" s="7" t="s">
        <v>153</v>
      </c>
      <c r="H218" s="68" t="e">
        <f>NA()</f>
        <v>#N/A</v>
      </c>
      <c r="I218" s="300"/>
      <c r="J218" s="348"/>
    </row>
    <row r="219" spans="1:10" x14ac:dyDescent="0.25">
      <c r="A219" s="334"/>
      <c r="B219" s="337"/>
      <c r="C219" s="337"/>
      <c r="D219" s="305"/>
      <c r="E219" s="285"/>
      <c r="F219" s="285"/>
      <c r="G219" s="70" t="s">
        <v>40</v>
      </c>
      <c r="H219" s="68">
        <v>166</v>
      </c>
      <c r="I219" s="300"/>
      <c r="J219" s="348"/>
    </row>
    <row r="220" spans="1:10" x14ac:dyDescent="0.25">
      <c r="A220" s="334"/>
      <c r="B220" s="337"/>
      <c r="C220" s="337"/>
      <c r="D220" s="305"/>
      <c r="E220" s="285"/>
      <c r="F220" s="285"/>
      <c r="G220" s="70" t="s">
        <v>39</v>
      </c>
      <c r="H220" s="68">
        <f>H219+70</f>
        <v>236</v>
      </c>
      <c r="I220" s="300"/>
      <c r="J220" s="348"/>
    </row>
    <row r="221" spans="1:10" ht="15.75" thickBot="1" x14ac:dyDescent="0.3">
      <c r="A221" s="334"/>
      <c r="B221" s="337"/>
      <c r="C221" s="337"/>
      <c r="D221" s="305"/>
      <c r="E221" s="370"/>
      <c r="F221" s="370"/>
      <c r="G221" s="74" t="s">
        <v>41</v>
      </c>
      <c r="H221" s="69" t="e">
        <f>NA()</f>
        <v>#N/A</v>
      </c>
      <c r="I221" s="300"/>
      <c r="J221" s="348"/>
    </row>
    <row r="222" spans="1:10" ht="15.75" thickBot="1" x14ac:dyDescent="0.3">
      <c r="A222" s="178" t="s">
        <v>313</v>
      </c>
      <c r="B222" s="168" t="e">
        <f>NA()</f>
        <v>#N/A</v>
      </c>
      <c r="C222" s="168"/>
      <c r="D222" s="166"/>
      <c r="E222" s="167"/>
      <c r="F222" s="167"/>
      <c r="G222" s="168"/>
      <c r="H222" s="156"/>
      <c r="I222" s="169"/>
      <c r="J222" s="179"/>
    </row>
    <row r="223" spans="1:10" x14ac:dyDescent="0.25">
      <c r="A223" s="333" t="s">
        <v>108</v>
      </c>
      <c r="B223" s="336" t="s">
        <v>37</v>
      </c>
      <c r="C223" s="336" t="s">
        <v>191</v>
      </c>
      <c r="D223" s="304" t="s">
        <v>337</v>
      </c>
      <c r="E223" s="298">
        <v>43040</v>
      </c>
      <c r="F223" s="298">
        <v>43090</v>
      </c>
      <c r="G223" s="11" t="s">
        <v>154</v>
      </c>
      <c r="H223" s="67">
        <f>H225/2</f>
        <v>32.5</v>
      </c>
      <c r="I223" s="304"/>
      <c r="J223" s="347"/>
    </row>
    <row r="224" spans="1:10" x14ac:dyDescent="0.25">
      <c r="A224" s="334"/>
      <c r="B224" s="337"/>
      <c r="C224" s="337"/>
      <c r="D224" s="305"/>
      <c r="E224" s="285"/>
      <c r="F224" s="285"/>
      <c r="G224" s="7" t="s">
        <v>153</v>
      </c>
      <c r="H224" s="68">
        <f>H225/2</f>
        <v>32.5</v>
      </c>
      <c r="I224" s="305"/>
      <c r="J224" s="348"/>
    </row>
    <row r="225" spans="1:10" x14ac:dyDescent="0.25">
      <c r="A225" s="334"/>
      <c r="B225" s="337"/>
      <c r="C225" s="337"/>
      <c r="D225" s="305"/>
      <c r="E225" s="285"/>
      <c r="F225" s="285"/>
      <c r="G225" s="70" t="s">
        <v>40</v>
      </c>
      <c r="H225" s="68">
        <v>65</v>
      </c>
      <c r="I225" s="305"/>
      <c r="J225" s="348"/>
    </row>
    <row r="226" spans="1:10" x14ac:dyDescent="0.25">
      <c r="A226" s="334"/>
      <c r="B226" s="337"/>
      <c r="C226" s="337"/>
      <c r="D226" s="305"/>
      <c r="E226" s="285"/>
      <c r="F226" s="285"/>
      <c r="G226" s="70" t="s">
        <v>39</v>
      </c>
      <c r="H226" s="68">
        <f>H225+30</f>
        <v>95</v>
      </c>
      <c r="I226" s="305"/>
      <c r="J226" s="348"/>
    </row>
    <row r="227" spans="1:10" ht="15.75" thickBot="1" x14ac:dyDescent="0.3">
      <c r="A227" s="334"/>
      <c r="B227" s="337"/>
      <c r="C227" s="337"/>
      <c r="D227" s="305"/>
      <c r="E227" s="370"/>
      <c r="F227" s="370"/>
      <c r="G227" s="74" t="s">
        <v>41</v>
      </c>
      <c r="H227" s="69">
        <f>H225*0.95</f>
        <v>61.75</v>
      </c>
      <c r="I227" s="305"/>
      <c r="J227" s="348"/>
    </row>
    <row r="228" spans="1:10" x14ac:dyDescent="0.25">
      <c r="A228" s="334"/>
      <c r="B228" s="337"/>
      <c r="C228" s="337"/>
      <c r="D228" s="305"/>
      <c r="E228" s="295">
        <f>F223+1</f>
        <v>43091</v>
      </c>
      <c r="F228" s="295">
        <v>43103</v>
      </c>
      <c r="G228" s="51" t="s">
        <v>154</v>
      </c>
      <c r="H228" s="67">
        <f t="shared" ref="H228" si="3">H230/2</f>
        <v>52.5</v>
      </c>
      <c r="I228" s="305"/>
      <c r="J228" s="348"/>
    </row>
    <row r="229" spans="1:10" x14ac:dyDescent="0.25">
      <c r="A229" s="334"/>
      <c r="B229" s="337"/>
      <c r="C229" s="337"/>
      <c r="D229" s="305"/>
      <c r="E229" s="285"/>
      <c r="F229" s="285"/>
      <c r="G229" s="7" t="s">
        <v>153</v>
      </c>
      <c r="H229" s="68">
        <f t="shared" ref="H229" si="4">H230/2</f>
        <v>52.5</v>
      </c>
      <c r="I229" s="305"/>
      <c r="J229" s="348"/>
    </row>
    <row r="230" spans="1:10" x14ac:dyDescent="0.25">
      <c r="A230" s="334"/>
      <c r="B230" s="337"/>
      <c r="C230" s="337"/>
      <c r="D230" s="305"/>
      <c r="E230" s="285"/>
      <c r="F230" s="285"/>
      <c r="G230" s="108" t="s">
        <v>40</v>
      </c>
      <c r="H230" s="68">
        <v>105</v>
      </c>
      <c r="I230" s="305"/>
      <c r="J230" s="348"/>
    </row>
    <row r="231" spans="1:10" x14ac:dyDescent="0.25">
      <c r="A231" s="334"/>
      <c r="B231" s="337"/>
      <c r="C231" s="337"/>
      <c r="D231" s="305"/>
      <c r="E231" s="285"/>
      <c r="F231" s="285"/>
      <c r="G231" s="108" t="s">
        <v>39</v>
      </c>
      <c r="H231" s="68">
        <f>H230+30</f>
        <v>135</v>
      </c>
      <c r="I231" s="305"/>
      <c r="J231" s="348"/>
    </row>
    <row r="232" spans="1:10" ht="15.75" thickBot="1" x14ac:dyDescent="0.3">
      <c r="A232" s="334"/>
      <c r="B232" s="337"/>
      <c r="C232" s="337"/>
      <c r="D232" s="305"/>
      <c r="E232" s="370"/>
      <c r="F232" s="370"/>
      <c r="G232" s="111" t="s">
        <v>41</v>
      </c>
      <c r="H232" s="69">
        <f t="shared" ref="H232" si="5">H230*0.95</f>
        <v>99.75</v>
      </c>
      <c r="I232" s="305"/>
      <c r="J232" s="348"/>
    </row>
    <row r="233" spans="1:10" x14ac:dyDescent="0.25">
      <c r="A233" s="334"/>
      <c r="B233" s="337"/>
      <c r="C233" s="337"/>
      <c r="D233" s="305"/>
      <c r="E233" s="295">
        <f>F228+1</f>
        <v>43104</v>
      </c>
      <c r="F233" s="295">
        <v>43131</v>
      </c>
      <c r="G233" s="51" t="s">
        <v>154</v>
      </c>
      <c r="H233" s="67">
        <f t="shared" ref="H233" si="6">H235/2</f>
        <v>42.5</v>
      </c>
      <c r="I233" s="305"/>
      <c r="J233" s="348"/>
    </row>
    <row r="234" spans="1:10" x14ac:dyDescent="0.25">
      <c r="A234" s="334"/>
      <c r="B234" s="337"/>
      <c r="C234" s="337"/>
      <c r="D234" s="305"/>
      <c r="E234" s="285"/>
      <c r="F234" s="285"/>
      <c r="G234" s="7" t="s">
        <v>153</v>
      </c>
      <c r="H234" s="68">
        <f t="shared" ref="H234" si="7">H235/2</f>
        <v>42.5</v>
      </c>
      <c r="I234" s="305"/>
      <c r="J234" s="348"/>
    </row>
    <row r="235" spans="1:10" x14ac:dyDescent="0.25">
      <c r="A235" s="334"/>
      <c r="B235" s="337"/>
      <c r="C235" s="337"/>
      <c r="D235" s="305"/>
      <c r="E235" s="285"/>
      <c r="F235" s="285"/>
      <c r="G235" s="108" t="s">
        <v>40</v>
      </c>
      <c r="H235" s="68">
        <v>85</v>
      </c>
      <c r="I235" s="305"/>
      <c r="J235" s="348"/>
    </row>
    <row r="236" spans="1:10" x14ac:dyDescent="0.25">
      <c r="A236" s="334"/>
      <c r="B236" s="337"/>
      <c r="C236" s="337"/>
      <c r="D236" s="305"/>
      <c r="E236" s="285"/>
      <c r="F236" s="285"/>
      <c r="G236" s="108" t="s">
        <v>39</v>
      </c>
      <c r="H236" s="68">
        <f>H235+30</f>
        <v>115</v>
      </c>
      <c r="I236" s="305"/>
      <c r="J236" s="348"/>
    </row>
    <row r="237" spans="1:10" ht="15.75" thickBot="1" x14ac:dyDescent="0.3">
      <c r="A237" s="334"/>
      <c r="B237" s="337"/>
      <c r="C237" s="337"/>
      <c r="D237" s="305"/>
      <c r="E237" s="370"/>
      <c r="F237" s="370"/>
      <c r="G237" s="109" t="s">
        <v>41</v>
      </c>
      <c r="H237" s="69">
        <f t="shared" ref="H237" si="8">H235*0.95</f>
        <v>80.75</v>
      </c>
      <c r="I237" s="305"/>
      <c r="J237" s="348"/>
    </row>
    <row r="238" spans="1:10" x14ac:dyDescent="0.25">
      <c r="A238" s="334"/>
      <c r="B238" s="337"/>
      <c r="C238" s="337"/>
      <c r="D238" s="305"/>
      <c r="E238" s="295">
        <f>F233+1</f>
        <v>43132</v>
      </c>
      <c r="F238" s="295">
        <v>43190</v>
      </c>
      <c r="G238" s="51" t="s">
        <v>154</v>
      </c>
      <c r="H238" s="67">
        <f t="shared" ref="H238" si="9">H240/2</f>
        <v>50</v>
      </c>
      <c r="I238" s="305"/>
      <c r="J238" s="348"/>
    </row>
    <row r="239" spans="1:10" x14ac:dyDescent="0.25">
      <c r="A239" s="334"/>
      <c r="B239" s="337"/>
      <c r="C239" s="337"/>
      <c r="D239" s="305"/>
      <c r="E239" s="285"/>
      <c r="F239" s="285"/>
      <c r="G239" s="7" t="s">
        <v>153</v>
      </c>
      <c r="H239" s="68">
        <f t="shared" ref="H239" si="10">H240/2</f>
        <v>50</v>
      </c>
      <c r="I239" s="305"/>
      <c r="J239" s="348"/>
    </row>
    <row r="240" spans="1:10" x14ac:dyDescent="0.25">
      <c r="A240" s="334"/>
      <c r="B240" s="337"/>
      <c r="C240" s="337"/>
      <c r="D240" s="305"/>
      <c r="E240" s="285"/>
      <c r="F240" s="285"/>
      <c r="G240" s="70" t="s">
        <v>40</v>
      </c>
      <c r="H240" s="68">
        <v>100</v>
      </c>
      <c r="I240" s="305"/>
      <c r="J240" s="348"/>
    </row>
    <row r="241" spans="1:10" x14ac:dyDescent="0.25">
      <c r="A241" s="334"/>
      <c r="B241" s="337"/>
      <c r="C241" s="337"/>
      <c r="D241" s="305"/>
      <c r="E241" s="285"/>
      <c r="F241" s="285"/>
      <c r="G241" s="70" t="s">
        <v>39</v>
      </c>
      <c r="H241" s="68">
        <f>H240+30</f>
        <v>130</v>
      </c>
      <c r="I241" s="305"/>
      <c r="J241" s="348"/>
    </row>
    <row r="242" spans="1:10" ht="15.75" thickBot="1" x14ac:dyDescent="0.3">
      <c r="A242" s="334"/>
      <c r="B242" s="337"/>
      <c r="C242" s="337"/>
      <c r="D242" s="305"/>
      <c r="E242" s="370"/>
      <c r="F242" s="370"/>
      <c r="G242" s="74" t="s">
        <v>41</v>
      </c>
      <c r="H242" s="69">
        <f t="shared" ref="H242" si="11">H240*0.95</f>
        <v>95</v>
      </c>
      <c r="I242" s="305"/>
      <c r="J242" s="348"/>
    </row>
    <row r="243" spans="1:10" x14ac:dyDescent="0.25">
      <c r="A243" s="334"/>
      <c r="B243" s="337"/>
      <c r="C243" s="337"/>
      <c r="D243" s="305"/>
      <c r="E243" s="295">
        <f>F238+1</f>
        <v>43191</v>
      </c>
      <c r="F243" s="295">
        <v>43220</v>
      </c>
      <c r="G243" s="51" t="s">
        <v>154</v>
      </c>
      <c r="H243" s="67">
        <f t="shared" ref="H243" si="12">H245/2</f>
        <v>42.5</v>
      </c>
      <c r="I243" s="305"/>
      <c r="J243" s="348"/>
    </row>
    <row r="244" spans="1:10" x14ac:dyDescent="0.25">
      <c r="A244" s="334"/>
      <c r="B244" s="337"/>
      <c r="C244" s="337"/>
      <c r="D244" s="305"/>
      <c r="E244" s="285"/>
      <c r="F244" s="285"/>
      <c r="G244" s="7" t="s">
        <v>153</v>
      </c>
      <c r="H244" s="68">
        <f t="shared" ref="H244" si="13">H245/2</f>
        <v>42.5</v>
      </c>
      <c r="I244" s="305"/>
      <c r="J244" s="348"/>
    </row>
    <row r="245" spans="1:10" x14ac:dyDescent="0.25">
      <c r="A245" s="334"/>
      <c r="B245" s="337"/>
      <c r="C245" s="337"/>
      <c r="D245" s="305"/>
      <c r="E245" s="285"/>
      <c r="F245" s="285"/>
      <c r="G245" s="70" t="s">
        <v>40</v>
      </c>
      <c r="H245" s="68">
        <v>85</v>
      </c>
      <c r="I245" s="305"/>
      <c r="J245" s="348"/>
    </row>
    <row r="246" spans="1:10" x14ac:dyDescent="0.25">
      <c r="A246" s="334"/>
      <c r="B246" s="337"/>
      <c r="C246" s="337"/>
      <c r="D246" s="305"/>
      <c r="E246" s="285"/>
      <c r="F246" s="285"/>
      <c r="G246" s="70" t="s">
        <v>39</v>
      </c>
      <c r="H246" s="68">
        <f>H245+30</f>
        <v>115</v>
      </c>
      <c r="I246" s="305"/>
      <c r="J246" s="348"/>
    </row>
    <row r="247" spans="1:10" ht="15.75" thickBot="1" x14ac:dyDescent="0.3">
      <c r="A247" s="334"/>
      <c r="B247" s="337"/>
      <c r="C247" s="337"/>
      <c r="D247" s="305"/>
      <c r="E247" s="370"/>
      <c r="F247" s="370"/>
      <c r="G247" s="71" t="s">
        <v>41</v>
      </c>
      <c r="H247" s="69">
        <f t="shared" ref="H247" si="14">H245*0.95</f>
        <v>80.75</v>
      </c>
      <c r="I247" s="305"/>
      <c r="J247" s="348"/>
    </row>
    <row r="248" spans="1:10" x14ac:dyDescent="0.25">
      <c r="A248" s="334"/>
      <c r="B248" s="337"/>
      <c r="C248" s="337"/>
      <c r="D248" s="331" t="s">
        <v>351</v>
      </c>
      <c r="E248" s="298">
        <v>43040</v>
      </c>
      <c r="F248" s="298">
        <v>43090</v>
      </c>
      <c r="G248" s="11" t="s">
        <v>154</v>
      </c>
      <c r="H248" s="67">
        <f t="shared" ref="H248" si="15">H250/2</f>
        <v>45</v>
      </c>
      <c r="I248" s="305"/>
      <c r="J248" s="348"/>
    </row>
    <row r="249" spans="1:10" x14ac:dyDescent="0.25">
      <c r="A249" s="334"/>
      <c r="B249" s="337"/>
      <c r="C249" s="337"/>
      <c r="D249" s="305"/>
      <c r="E249" s="285"/>
      <c r="F249" s="285"/>
      <c r="G249" s="7" t="s">
        <v>153</v>
      </c>
      <c r="H249" s="68">
        <f t="shared" ref="H249" si="16">H250/2</f>
        <v>45</v>
      </c>
      <c r="I249" s="305"/>
      <c r="J249" s="348"/>
    </row>
    <row r="250" spans="1:10" x14ac:dyDescent="0.25">
      <c r="A250" s="334"/>
      <c r="B250" s="337"/>
      <c r="C250" s="337"/>
      <c r="D250" s="305"/>
      <c r="E250" s="285"/>
      <c r="F250" s="285"/>
      <c r="G250" s="70" t="s">
        <v>40</v>
      </c>
      <c r="H250" s="68">
        <v>90</v>
      </c>
      <c r="I250" s="305"/>
      <c r="J250" s="348"/>
    </row>
    <row r="251" spans="1:10" x14ac:dyDescent="0.25">
      <c r="A251" s="334"/>
      <c r="B251" s="337"/>
      <c r="C251" s="337"/>
      <c r="D251" s="305"/>
      <c r="E251" s="285"/>
      <c r="F251" s="285"/>
      <c r="G251" s="70" t="s">
        <v>39</v>
      </c>
      <c r="H251" s="68">
        <f>H250+30</f>
        <v>120</v>
      </c>
      <c r="I251" s="305"/>
      <c r="J251" s="348"/>
    </row>
    <row r="252" spans="1:10" ht="15.75" thickBot="1" x14ac:dyDescent="0.3">
      <c r="A252" s="334"/>
      <c r="B252" s="337"/>
      <c r="C252" s="337"/>
      <c r="D252" s="305"/>
      <c r="E252" s="370"/>
      <c r="F252" s="370"/>
      <c r="G252" s="74" t="s">
        <v>41</v>
      </c>
      <c r="H252" s="69">
        <f t="shared" ref="H252" si="17">H250*0.95</f>
        <v>85.5</v>
      </c>
      <c r="I252" s="305"/>
      <c r="J252" s="348"/>
    </row>
    <row r="253" spans="1:10" x14ac:dyDescent="0.25">
      <c r="A253" s="334"/>
      <c r="B253" s="337"/>
      <c r="C253" s="337"/>
      <c r="D253" s="305"/>
      <c r="E253" s="295">
        <f>F248+1</f>
        <v>43091</v>
      </c>
      <c r="F253" s="295">
        <v>43103</v>
      </c>
      <c r="G253" s="51" t="s">
        <v>154</v>
      </c>
      <c r="H253" s="67">
        <f t="shared" ref="H253" si="18">H255/2</f>
        <v>65</v>
      </c>
      <c r="I253" s="305"/>
      <c r="J253" s="348"/>
    </row>
    <row r="254" spans="1:10" x14ac:dyDescent="0.25">
      <c r="A254" s="334"/>
      <c r="B254" s="337"/>
      <c r="C254" s="337"/>
      <c r="D254" s="305"/>
      <c r="E254" s="285"/>
      <c r="F254" s="285"/>
      <c r="G254" s="7" t="s">
        <v>153</v>
      </c>
      <c r="H254" s="68">
        <f t="shared" ref="H254" si="19">H255/2</f>
        <v>65</v>
      </c>
      <c r="I254" s="305"/>
      <c r="J254" s="348"/>
    </row>
    <row r="255" spans="1:10" x14ac:dyDescent="0.25">
      <c r="A255" s="334"/>
      <c r="B255" s="337"/>
      <c r="C255" s="337"/>
      <c r="D255" s="305"/>
      <c r="E255" s="285"/>
      <c r="F255" s="285"/>
      <c r="G255" s="108" t="s">
        <v>40</v>
      </c>
      <c r="H255" s="68">
        <v>130</v>
      </c>
      <c r="I255" s="305"/>
      <c r="J255" s="348"/>
    </row>
    <row r="256" spans="1:10" x14ac:dyDescent="0.25">
      <c r="A256" s="334"/>
      <c r="B256" s="337"/>
      <c r="C256" s="337"/>
      <c r="D256" s="305"/>
      <c r="E256" s="285"/>
      <c r="F256" s="285"/>
      <c r="G256" s="108" t="s">
        <v>39</v>
      </c>
      <c r="H256" s="68">
        <f>H255+30</f>
        <v>160</v>
      </c>
      <c r="I256" s="305"/>
      <c r="J256" s="348"/>
    </row>
    <row r="257" spans="1:10" ht="15.75" thickBot="1" x14ac:dyDescent="0.3">
      <c r="A257" s="334"/>
      <c r="B257" s="337"/>
      <c r="C257" s="337"/>
      <c r="D257" s="305"/>
      <c r="E257" s="370"/>
      <c r="F257" s="370"/>
      <c r="G257" s="111" t="s">
        <v>41</v>
      </c>
      <c r="H257" s="69">
        <f t="shared" ref="H257" si="20">H255*0.95</f>
        <v>123.5</v>
      </c>
      <c r="I257" s="305"/>
      <c r="J257" s="348"/>
    </row>
    <row r="258" spans="1:10" x14ac:dyDescent="0.25">
      <c r="A258" s="334"/>
      <c r="B258" s="337"/>
      <c r="C258" s="337"/>
      <c r="D258" s="305"/>
      <c r="E258" s="295">
        <f>F253+1</f>
        <v>43104</v>
      </c>
      <c r="F258" s="295">
        <v>43131</v>
      </c>
      <c r="G258" s="51" t="s">
        <v>154</v>
      </c>
      <c r="H258" s="67">
        <f t="shared" ref="H258" si="21">H260/2</f>
        <v>55</v>
      </c>
      <c r="I258" s="305"/>
      <c r="J258" s="348"/>
    </row>
    <row r="259" spans="1:10" x14ac:dyDescent="0.25">
      <c r="A259" s="334"/>
      <c r="B259" s="337"/>
      <c r="C259" s="337"/>
      <c r="D259" s="305"/>
      <c r="E259" s="285"/>
      <c r="F259" s="285"/>
      <c r="G259" s="7" t="s">
        <v>153</v>
      </c>
      <c r="H259" s="68">
        <f t="shared" ref="H259" si="22">H260/2</f>
        <v>55</v>
      </c>
      <c r="I259" s="305"/>
      <c r="J259" s="348"/>
    </row>
    <row r="260" spans="1:10" x14ac:dyDescent="0.25">
      <c r="A260" s="334"/>
      <c r="B260" s="337"/>
      <c r="C260" s="337"/>
      <c r="D260" s="305"/>
      <c r="E260" s="285"/>
      <c r="F260" s="285"/>
      <c r="G260" s="108" t="s">
        <v>40</v>
      </c>
      <c r="H260" s="68">
        <v>110</v>
      </c>
      <c r="I260" s="305"/>
      <c r="J260" s="348"/>
    </row>
    <row r="261" spans="1:10" x14ac:dyDescent="0.25">
      <c r="A261" s="334"/>
      <c r="B261" s="337"/>
      <c r="C261" s="337"/>
      <c r="D261" s="305"/>
      <c r="E261" s="285"/>
      <c r="F261" s="285"/>
      <c r="G261" s="108" t="s">
        <v>39</v>
      </c>
      <c r="H261" s="68">
        <f>H260+30</f>
        <v>140</v>
      </c>
      <c r="I261" s="305"/>
      <c r="J261" s="348"/>
    </row>
    <row r="262" spans="1:10" ht="15.75" thickBot="1" x14ac:dyDescent="0.3">
      <c r="A262" s="334"/>
      <c r="B262" s="337"/>
      <c r="C262" s="337"/>
      <c r="D262" s="305"/>
      <c r="E262" s="370"/>
      <c r="F262" s="370"/>
      <c r="G262" s="109" t="s">
        <v>41</v>
      </c>
      <c r="H262" s="69">
        <f t="shared" ref="H262" si="23">H260*0.95</f>
        <v>104.5</v>
      </c>
      <c r="I262" s="305"/>
      <c r="J262" s="348"/>
    </row>
    <row r="263" spans="1:10" x14ac:dyDescent="0.25">
      <c r="A263" s="334"/>
      <c r="B263" s="337"/>
      <c r="C263" s="337"/>
      <c r="D263" s="305"/>
      <c r="E263" s="295">
        <f>F258+1</f>
        <v>43132</v>
      </c>
      <c r="F263" s="295">
        <v>43190</v>
      </c>
      <c r="G263" s="51" t="s">
        <v>154</v>
      </c>
      <c r="H263" s="67">
        <f t="shared" ref="H263" si="24">H265/2</f>
        <v>62.5</v>
      </c>
      <c r="I263" s="305"/>
      <c r="J263" s="348"/>
    </row>
    <row r="264" spans="1:10" x14ac:dyDescent="0.25">
      <c r="A264" s="334"/>
      <c r="B264" s="337"/>
      <c r="C264" s="337"/>
      <c r="D264" s="305"/>
      <c r="E264" s="285"/>
      <c r="F264" s="285"/>
      <c r="G264" s="7" t="s">
        <v>153</v>
      </c>
      <c r="H264" s="68">
        <f t="shared" ref="H264" si="25">H265/2</f>
        <v>62.5</v>
      </c>
      <c r="I264" s="305"/>
      <c r="J264" s="348"/>
    </row>
    <row r="265" spans="1:10" x14ac:dyDescent="0.25">
      <c r="A265" s="334"/>
      <c r="B265" s="337"/>
      <c r="C265" s="337"/>
      <c r="D265" s="305"/>
      <c r="E265" s="285"/>
      <c r="F265" s="285"/>
      <c r="G265" s="70" t="s">
        <v>40</v>
      </c>
      <c r="H265" s="68">
        <v>125</v>
      </c>
      <c r="I265" s="305"/>
      <c r="J265" s="348"/>
    </row>
    <row r="266" spans="1:10" x14ac:dyDescent="0.25">
      <c r="A266" s="334"/>
      <c r="B266" s="337"/>
      <c r="C266" s="337"/>
      <c r="D266" s="305"/>
      <c r="E266" s="285"/>
      <c r="F266" s="285"/>
      <c r="G266" s="70" t="s">
        <v>39</v>
      </c>
      <c r="H266" s="68">
        <f>H265+30</f>
        <v>155</v>
      </c>
      <c r="I266" s="305"/>
      <c r="J266" s="348"/>
    </row>
    <row r="267" spans="1:10" ht="15.75" thickBot="1" x14ac:dyDescent="0.3">
      <c r="A267" s="334"/>
      <c r="B267" s="337"/>
      <c r="C267" s="337"/>
      <c r="D267" s="305"/>
      <c r="E267" s="370"/>
      <c r="F267" s="370"/>
      <c r="G267" s="74" t="s">
        <v>41</v>
      </c>
      <c r="H267" s="69">
        <f t="shared" ref="H267" si="26">H265*0.95</f>
        <v>118.75</v>
      </c>
      <c r="I267" s="305"/>
      <c r="J267" s="348"/>
    </row>
    <row r="268" spans="1:10" x14ac:dyDescent="0.25">
      <c r="A268" s="334"/>
      <c r="B268" s="337"/>
      <c r="C268" s="337"/>
      <c r="D268" s="305"/>
      <c r="E268" s="295">
        <f>F263+1</f>
        <v>43191</v>
      </c>
      <c r="F268" s="295">
        <v>43220</v>
      </c>
      <c r="G268" s="51" t="s">
        <v>154</v>
      </c>
      <c r="H268" s="67">
        <f t="shared" ref="H268" si="27">H270/2</f>
        <v>55</v>
      </c>
      <c r="I268" s="305"/>
      <c r="J268" s="348"/>
    </row>
    <row r="269" spans="1:10" x14ac:dyDescent="0.25">
      <c r="A269" s="334"/>
      <c r="B269" s="337"/>
      <c r="C269" s="337"/>
      <c r="D269" s="305"/>
      <c r="E269" s="285"/>
      <c r="F269" s="285"/>
      <c r="G269" s="7" t="s">
        <v>153</v>
      </c>
      <c r="H269" s="68">
        <f t="shared" ref="H269" si="28">H270/2</f>
        <v>55</v>
      </c>
      <c r="I269" s="305"/>
      <c r="J269" s="348"/>
    </row>
    <row r="270" spans="1:10" x14ac:dyDescent="0.25">
      <c r="A270" s="334"/>
      <c r="B270" s="337"/>
      <c r="C270" s="337"/>
      <c r="D270" s="305"/>
      <c r="E270" s="285"/>
      <c r="F270" s="285"/>
      <c r="G270" s="70" t="s">
        <v>40</v>
      </c>
      <c r="H270" s="68">
        <v>110</v>
      </c>
      <c r="I270" s="305"/>
      <c r="J270" s="348"/>
    </row>
    <row r="271" spans="1:10" x14ac:dyDescent="0.25">
      <c r="A271" s="334"/>
      <c r="B271" s="337"/>
      <c r="C271" s="337"/>
      <c r="D271" s="305"/>
      <c r="E271" s="285"/>
      <c r="F271" s="285"/>
      <c r="G271" s="70" t="s">
        <v>39</v>
      </c>
      <c r="H271" s="68">
        <f>H270+30</f>
        <v>140</v>
      </c>
      <c r="I271" s="305"/>
      <c r="J271" s="348"/>
    </row>
    <row r="272" spans="1:10" ht="15.75" thickBot="1" x14ac:dyDescent="0.3">
      <c r="A272" s="334"/>
      <c r="B272" s="337"/>
      <c r="C272" s="337"/>
      <c r="D272" s="305"/>
      <c r="E272" s="370"/>
      <c r="F272" s="370"/>
      <c r="G272" s="71" t="s">
        <v>41</v>
      </c>
      <c r="H272" s="69">
        <f t="shared" ref="H272" si="29">H270*0.95</f>
        <v>104.5</v>
      </c>
      <c r="I272" s="305"/>
      <c r="J272" s="348"/>
    </row>
    <row r="273" spans="1:10" x14ac:dyDescent="0.25">
      <c r="A273" s="333" t="s">
        <v>137</v>
      </c>
      <c r="B273" s="336" t="s">
        <v>37</v>
      </c>
      <c r="C273" s="336" t="s">
        <v>191</v>
      </c>
      <c r="D273" s="304" t="s">
        <v>337</v>
      </c>
      <c r="E273" s="298">
        <v>43040</v>
      </c>
      <c r="F273" s="298">
        <v>43090</v>
      </c>
      <c r="G273" s="11" t="s">
        <v>154</v>
      </c>
      <c r="H273" s="67">
        <f>H275/2</f>
        <v>32.5</v>
      </c>
      <c r="I273" s="304"/>
      <c r="J273" s="347"/>
    </row>
    <row r="274" spans="1:10" x14ac:dyDescent="0.25">
      <c r="A274" s="334"/>
      <c r="B274" s="337"/>
      <c r="C274" s="337"/>
      <c r="D274" s="305"/>
      <c r="E274" s="285"/>
      <c r="F274" s="285"/>
      <c r="G274" s="7" t="s">
        <v>153</v>
      </c>
      <c r="H274" s="68">
        <f>H275/2</f>
        <v>32.5</v>
      </c>
      <c r="I274" s="305"/>
      <c r="J274" s="348"/>
    </row>
    <row r="275" spans="1:10" x14ac:dyDescent="0.25">
      <c r="A275" s="334"/>
      <c r="B275" s="337"/>
      <c r="C275" s="337"/>
      <c r="D275" s="305"/>
      <c r="E275" s="285"/>
      <c r="F275" s="285"/>
      <c r="G275" s="108" t="s">
        <v>40</v>
      </c>
      <c r="H275" s="68">
        <v>65</v>
      </c>
      <c r="I275" s="305"/>
      <c r="J275" s="348"/>
    </row>
    <row r="276" spans="1:10" x14ac:dyDescent="0.25">
      <c r="A276" s="334"/>
      <c r="B276" s="337"/>
      <c r="C276" s="337"/>
      <c r="D276" s="305"/>
      <c r="E276" s="285"/>
      <c r="F276" s="285"/>
      <c r="G276" s="108" t="s">
        <v>39</v>
      </c>
      <c r="H276" s="68">
        <f>H275+30</f>
        <v>95</v>
      </c>
      <c r="I276" s="305"/>
      <c r="J276" s="348"/>
    </row>
    <row r="277" spans="1:10" ht="15.75" thickBot="1" x14ac:dyDescent="0.3">
      <c r="A277" s="334"/>
      <c r="B277" s="337"/>
      <c r="C277" s="337"/>
      <c r="D277" s="305"/>
      <c r="E277" s="370"/>
      <c r="F277" s="370"/>
      <c r="G277" s="111" t="s">
        <v>41</v>
      </c>
      <c r="H277" s="69">
        <f>H275*0.95</f>
        <v>61.75</v>
      </c>
      <c r="I277" s="305"/>
      <c r="J277" s="348"/>
    </row>
    <row r="278" spans="1:10" x14ac:dyDescent="0.25">
      <c r="A278" s="334"/>
      <c r="B278" s="337"/>
      <c r="C278" s="337"/>
      <c r="D278" s="305"/>
      <c r="E278" s="295">
        <f>F273+1</f>
        <v>43091</v>
      </c>
      <c r="F278" s="295">
        <v>43103</v>
      </c>
      <c r="G278" s="51" t="s">
        <v>154</v>
      </c>
      <c r="H278" s="67">
        <f t="shared" ref="H278" si="30">H280/2</f>
        <v>52.5</v>
      </c>
      <c r="I278" s="305"/>
      <c r="J278" s="348"/>
    </row>
    <row r="279" spans="1:10" x14ac:dyDescent="0.25">
      <c r="A279" s="334"/>
      <c r="B279" s="337"/>
      <c r="C279" s="337"/>
      <c r="D279" s="305"/>
      <c r="E279" s="285"/>
      <c r="F279" s="285"/>
      <c r="G279" s="7" t="s">
        <v>153</v>
      </c>
      <c r="H279" s="68">
        <f t="shared" ref="H279" si="31">H280/2</f>
        <v>52.5</v>
      </c>
      <c r="I279" s="305"/>
      <c r="J279" s="348"/>
    </row>
    <row r="280" spans="1:10" x14ac:dyDescent="0.25">
      <c r="A280" s="334"/>
      <c r="B280" s="337"/>
      <c r="C280" s="337"/>
      <c r="D280" s="305"/>
      <c r="E280" s="285"/>
      <c r="F280" s="285"/>
      <c r="G280" s="108" t="s">
        <v>40</v>
      </c>
      <c r="H280" s="68">
        <v>105</v>
      </c>
      <c r="I280" s="305"/>
      <c r="J280" s="348"/>
    </row>
    <row r="281" spans="1:10" x14ac:dyDescent="0.25">
      <c r="A281" s="334"/>
      <c r="B281" s="337"/>
      <c r="C281" s="337"/>
      <c r="D281" s="305"/>
      <c r="E281" s="285"/>
      <c r="F281" s="285"/>
      <c r="G281" s="108" t="s">
        <v>39</v>
      </c>
      <c r="H281" s="68">
        <f>H280+30</f>
        <v>135</v>
      </c>
      <c r="I281" s="305"/>
      <c r="J281" s="348"/>
    </row>
    <row r="282" spans="1:10" ht="15.75" thickBot="1" x14ac:dyDescent="0.3">
      <c r="A282" s="334"/>
      <c r="B282" s="337"/>
      <c r="C282" s="337"/>
      <c r="D282" s="305"/>
      <c r="E282" s="370"/>
      <c r="F282" s="370"/>
      <c r="G282" s="111" t="s">
        <v>41</v>
      </c>
      <c r="H282" s="69">
        <f t="shared" ref="H282" si="32">H280*0.95</f>
        <v>99.75</v>
      </c>
      <c r="I282" s="305"/>
      <c r="J282" s="348"/>
    </row>
    <row r="283" spans="1:10" x14ac:dyDescent="0.25">
      <c r="A283" s="334"/>
      <c r="B283" s="337"/>
      <c r="C283" s="337"/>
      <c r="D283" s="305"/>
      <c r="E283" s="295">
        <f>F278+1</f>
        <v>43104</v>
      </c>
      <c r="F283" s="295">
        <v>43131</v>
      </c>
      <c r="G283" s="51" t="s">
        <v>154</v>
      </c>
      <c r="H283" s="67">
        <f t="shared" ref="H283" si="33">H285/2</f>
        <v>43.5</v>
      </c>
      <c r="I283" s="305"/>
      <c r="J283" s="348"/>
    </row>
    <row r="284" spans="1:10" x14ac:dyDescent="0.25">
      <c r="A284" s="334"/>
      <c r="B284" s="337"/>
      <c r="C284" s="337"/>
      <c r="D284" s="305"/>
      <c r="E284" s="285"/>
      <c r="F284" s="285"/>
      <c r="G284" s="7" t="s">
        <v>153</v>
      </c>
      <c r="H284" s="68">
        <f t="shared" ref="H284" si="34">H285/2</f>
        <v>43.5</v>
      </c>
      <c r="I284" s="305"/>
      <c r="J284" s="348"/>
    </row>
    <row r="285" spans="1:10" x14ac:dyDescent="0.25">
      <c r="A285" s="334"/>
      <c r="B285" s="337"/>
      <c r="C285" s="337"/>
      <c r="D285" s="305"/>
      <c r="E285" s="285"/>
      <c r="F285" s="285"/>
      <c r="G285" s="108" t="s">
        <v>40</v>
      </c>
      <c r="H285" s="68">
        <v>87</v>
      </c>
      <c r="I285" s="305"/>
      <c r="J285" s="348"/>
    </row>
    <row r="286" spans="1:10" x14ac:dyDescent="0.25">
      <c r="A286" s="334"/>
      <c r="B286" s="337"/>
      <c r="C286" s="337"/>
      <c r="D286" s="305"/>
      <c r="E286" s="285"/>
      <c r="F286" s="285"/>
      <c r="G286" s="108" t="s">
        <v>39</v>
      </c>
      <c r="H286" s="68">
        <f>H285+30</f>
        <v>117</v>
      </c>
      <c r="I286" s="305"/>
      <c r="J286" s="348"/>
    </row>
    <row r="287" spans="1:10" ht="15.75" thickBot="1" x14ac:dyDescent="0.3">
      <c r="A287" s="334"/>
      <c r="B287" s="337"/>
      <c r="C287" s="337"/>
      <c r="D287" s="305"/>
      <c r="E287" s="370"/>
      <c r="F287" s="370"/>
      <c r="G287" s="109" t="s">
        <v>41</v>
      </c>
      <c r="H287" s="69">
        <f t="shared" ref="H287" si="35">H285*0.95</f>
        <v>82.649999999999991</v>
      </c>
      <c r="I287" s="305"/>
      <c r="J287" s="348"/>
    </row>
    <row r="288" spans="1:10" x14ac:dyDescent="0.25">
      <c r="A288" s="334"/>
      <c r="B288" s="337"/>
      <c r="C288" s="337"/>
      <c r="D288" s="305"/>
      <c r="E288" s="295">
        <f>F283+1</f>
        <v>43132</v>
      </c>
      <c r="F288" s="295">
        <v>43190</v>
      </c>
      <c r="G288" s="51" t="s">
        <v>154</v>
      </c>
      <c r="H288" s="67">
        <f t="shared" ref="H288" si="36">H290/2</f>
        <v>50</v>
      </c>
      <c r="I288" s="305"/>
      <c r="J288" s="348"/>
    </row>
    <row r="289" spans="1:10" x14ac:dyDescent="0.25">
      <c r="A289" s="334"/>
      <c r="B289" s="337"/>
      <c r="C289" s="337"/>
      <c r="D289" s="305"/>
      <c r="E289" s="285"/>
      <c r="F289" s="285"/>
      <c r="G289" s="7" t="s">
        <v>153</v>
      </c>
      <c r="H289" s="68">
        <f t="shared" ref="H289" si="37">H290/2</f>
        <v>50</v>
      </c>
      <c r="I289" s="305"/>
      <c r="J289" s="348"/>
    </row>
    <row r="290" spans="1:10" x14ac:dyDescent="0.25">
      <c r="A290" s="334"/>
      <c r="B290" s="337"/>
      <c r="C290" s="337"/>
      <c r="D290" s="305"/>
      <c r="E290" s="285"/>
      <c r="F290" s="285"/>
      <c r="G290" s="108" t="s">
        <v>40</v>
      </c>
      <c r="H290" s="68">
        <v>100</v>
      </c>
      <c r="I290" s="305"/>
      <c r="J290" s="348"/>
    </row>
    <row r="291" spans="1:10" x14ac:dyDescent="0.25">
      <c r="A291" s="334"/>
      <c r="B291" s="337"/>
      <c r="C291" s="337"/>
      <c r="D291" s="305"/>
      <c r="E291" s="285"/>
      <c r="F291" s="285"/>
      <c r="G291" s="108" t="s">
        <v>39</v>
      </c>
      <c r="H291" s="68">
        <f>H290+30</f>
        <v>130</v>
      </c>
      <c r="I291" s="305"/>
      <c r="J291" s="348"/>
    </row>
    <row r="292" spans="1:10" ht="15.75" thickBot="1" x14ac:dyDescent="0.3">
      <c r="A292" s="334"/>
      <c r="B292" s="337"/>
      <c r="C292" s="337"/>
      <c r="D292" s="305"/>
      <c r="E292" s="370"/>
      <c r="F292" s="370"/>
      <c r="G292" s="111" t="s">
        <v>41</v>
      </c>
      <c r="H292" s="69">
        <f t="shared" ref="H292" si="38">H290*0.95</f>
        <v>95</v>
      </c>
      <c r="I292" s="305"/>
      <c r="J292" s="348"/>
    </row>
    <row r="293" spans="1:10" x14ac:dyDescent="0.25">
      <c r="A293" s="334"/>
      <c r="B293" s="337"/>
      <c r="C293" s="337"/>
      <c r="D293" s="305"/>
      <c r="E293" s="295">
        <f>F288+1</f>
        <v>43191</v>
      </c>
      <c r="F293" s="295">
        <v>43220</v>
      </c>
      <c r="G293" s="51" t="s">
        <v>154</v>
      </c>
      <c r="H293" s="67">
        <f t="shared" ref="H293" si="39">H295/2</f>
        <v>41.5</v>
      </c>
      <c r="I293" s="305"/>
      <c r="J293" s="348"/>
    </row>
    <row r="294" spans="1:10" x14ac:dyDescent="0.25">
      <c r="A294" s="334"/>
      <c r="B294" s="337"/>
      <c r="C294" s="337"/>
      <c r="D294" s="305"/>
      <c r="E294" s="285"/>
      <c r="F294" s="285"/>
      <c r="G294" s="7" t="s">
        <v>153</v>
      </c>
      <c r="H294" s="68">
        <f t="shared" ref="H294" si="40">H295/2</f>
        <v>41.5</v>
      </c>
      <c r="I294" s="305"/>
      <c r="J294" s="348"/>
    </row>
    <row r="295" spans="1:10" x14ac:dyDescent="0.25">
      <c r="A295" s="334"/>
      <c r="B295" s="337"/>
      <c r="C295" s="337"/>
      <c r="D295" s="305"/>
      <c r="E295" s="285"/>
      <c r="F295" s="285"/>
      <c r="G295" s="108" t="s">
        <v>40</v>
      </c>
      <c r="H295" s="68">
        <v>83</v>
      </c>
      <c r="I295" s="305"/>
      <c r="J295" s="348"/>
    </row>
    <row r="296" spans="1:10" x14ac:dyDescent="0.25">
      <c r="A296" s="334"/>
      <c r="B296" s="337"/>
      <c r="C296" s="337"/>
      <c r="D296" s="305"/>
      <c r="E296" s="285"/>
      <c r="F296" s="285"/>
      <c r="G296" s="108" t="s">
        <v>39</v>
      </c>
      <c r="H296" s="68">
        <f>H295+30</f>
        <v>113</v>
      </c>
      <c r="I296" s="305"/>
      <c r="J296" s="348"/>
    </row>
    <row r="297" spans="1:10" ht="15.75" thickBot="1" x14ac:dyDescent="0.3">
      <c r="A297" s="334"/>
      <c r="B297" s="337"/>
      <c r="C297" s="337"/>
      <c r="D297" s="305"/>
      <c r="E297" s="370"/>
      <c r="F297" s="370"/>
      <c r="G297" s="109" t="s">
        <v>41</v>
      </c>
      <c r="H297" s="69">
        <f t="shared" ref="H297" si="41">H295*0.95</f>
        <v>78.849999999999994</v>
      </c>
      <c r="I297" s="305"/>
      <c r="J297" s="348"/>
    </row>
    <row r="298" spans="1:10" x14ac:dyDescent="0.25">
      <c r="A298" s="334"/>
      <c r="B298" s="337"/>
      <c r="C298" s="337"/>
      <c r="D298" s="331" t="s">
        <v>352</v>
      </c>
      <c r="E298" s="298">
        <v>43040</v>
      </c>
      <c r="F298" s="298">
        <v>43090</v>
      </c>
      <c r="G298" s="11" t="s">
        <v>154</v>
      </c>
      <c r="H298" s="67">
        <f t="shared" ref="H298" si="42">H300/2</f>
        <v>41.5</v>
      </c>
      <c r="I298" s="305"/>
      <c r="J298" s="348"/>
    </row>
    <row r="299" spans="1:10" x14ac:dyDescent="0.25">
      <c r="A299" s="334"/>
      <c r="B299" s="337"/>
      <c r="C299" s="337"/>
      <c r="D299" s="305"/>
      <c r="E299" s="285"/>
      <c r="F299" s="285"/>
      <c r="G299" s="7" t="s">
        <v>153</v>
      </c>
      <c r="H299" s="68">
        <f t="shared" ref="H299" si="43">H300/2</f>
        <v>41.5</v>
      </c>
      <c r="I299" s="305"/>
      <c r="J299" s="348"/>
    </row>
    <row r="300" spans="1:10" ht="15" customHeight="1" x14ac:dyDescent="0.25">
      <c r="A300" s="334"/>
      <c r="B300" s="337"/>
      <c r="C300" s="337"/>
      <c r="D300" s="305"/>
      <c r="E300" s="285"/>
      <c r="F300" s="285"/>
      <c r="G300" s="199" t="s">
        <v>40</v>
      </c>
      <c r="H300" s="68">
        <v>83</v>
      </c>
      <c r="I300" s="305"/>
      <c r="J300" s="348"/>
    </row>
    <row r="301" spans="1:10" ht="15" customHeight="1" x14ac:dyDescent="0.25">
      <c r="A301" s="334"/>
      <c r="B301" s="337"/>
      <c r="C301" s="337"/>
      <c r="D301" s="305"/>
      <c r="E301" s="285"/>
      <c r="F301" s="285"/>
      <c r="G301" s="199" t="s">
        <v>39</v>
      </c>
      <c r="H301" s="68">
        <f>H300+30</f>
        <v>113</v>
      </c>
      <c r="I301" s="305"/>
      <c r="J301" s="348"/>
    </row>
    <row r="302" spans="1:10" ht="15.75" thickBot="1" x14ac:dyDescent="0.3">
      <c r="A302" s="334"/>
      <c r="B302" s="337"/>
      <c r="C302" s="337"/>
      <c r="D302" s="305"/>
      <c r="E302" s="370"/>
      <c r="F302" s="370"/>
      <c r="G302" s="201" t="s">
        <v>41</v>
      </c>
      <c r="H302" s="69">
        <f t="shared" ref="H302" si="44">H300*0.95</f>
        <v>78.849999999999994</v>
      </c>
      <c r="I302" s="305"/>
      <c r="J302" s="348"/>
    </row>
    <row r="303" spans="1:10" x14ac:dyDescent="0.25">
      <c r="A303" s="334"/>
      <c r="B303" s="337"/>
      <c r="C303" s="337"/>
      <c r="D303" s="305"/>
      <c r="E303" s="295">
        <f>F298+1</f>
        <v>43091</v>
      </c>
      <c r="F303" s="295">
        <v>43103</v>
      </c>
      <c r="G303" s="51" t="s">
        <v>154</v>
      </c>
      <c r="H303" s="67">
        <f t="shared" ref="H303" si="45">H305/2</f>
        <v>61.5</v>
      </c>
      <c r="I303" s="305"/>
      <c r="J303" s="348"/>
    </row>
    <row r="304" spans="1:10" x14ac:dyDescent="0.25">
      <c r="A304" s="334"/>
      <c r="B304" s="337"/>
      <c r="C304" s="337"/>
      <c r="D304" s="305"/>
      <c r="E304" s="285"/>
      <c r="F304" s="285"/>
      <c r="G304" s="7" t="s">
        <v>153</v>
      </c>
      <c r="H304" s="68">
        <f t="shared" ref="H304" si="46">H305/2</f>
        <v>61.5</v>
      </c>
      <c r="I304" s="305"/>
      <c r="J304" s="348"/>
    </row>
    <row r="305" spans="1:10" ht="15" customHeight="1" x14ac:dyDescent="0.25">
      <c r="A305" s="334"/>
      <c r="B305" s="337"/>
      <c r="C305" s="337"/>
      <c r="D305" s="305"/>
      <c r="E305" s="285"/>
      <c r="F305" s="285"/>
      <c r="G305" s="199" t="s">
        <v>40</v>
      </c>
      <c r="H305" s="68">
        <v>123</v>
      </c>
      <c r="I305" s="305"/>
      <c r="J305" s="348"/>
    </row>
    <row r="306" spans="1:10" ht="15" customHeight="1" x14ac:dyDescent="0.25">
      <c r="A306" s="334"/>
      <c r="B306" s="337"/>
      <c r="C306" s="337"/>
      <c r="D306" s="305"/>
      <c r="E306" s="285"/>
      <c r="F306" s="285"/>
      <c r="G306" s="199" t="s">
        <v>39</v>
      </c>
      <c r="H306" s="68">
        <f>H305+30</f>
        <v>153</v>
      </c>
      <c r="I306" s="305"/>
      <c r="J306" s="348"/>
    </row>
    <row r="307" spans="1:10" ht="15.75" thickBot="1" x14ac:dyDescent="0.3">
      <c r="A307" s="334"/>
      <c r="B307" s="337"/>
      <c r="C307" s="337"/>
      <c r="D307" s="305"/>
      <c r="E307" s="370"/>
      <c r="F307" s="370"/>
      <c r="G307" s="201" t="s">
        <v>41</v>
      </c>
      <c r="H307" s="69">
        <f t="shared" ref="H307" si="47">H305*0.95</f>
        <v>116.85</v>
      </c>
      <c r="I307" s="305"/>
      <c r="J307" s="348"/>
    </row>
    <row r="308" spans="1:10" ht="15" customHeight="1" x14ac:dyDescent="0.25">
      <c r="A308" s="334"/>
      <c r="B308" s="337"/>
      <c r="C308" s="337"/>
      <c r="D308" s="305"/>
      <c r="E308" s="295">
        <f>F303+1</f>
        <v>43104</v>
      </c>
      <c r="F308" s="295">
        <v>43131</v>
      </c>
      <c r="G308" s="51" t="s">
        <v>154</v>
      </c>
      <c r="H308" s="67">
        <f t="shared" ref="H308" si="48">H310/2</f>
        <v>52.5</v>
      </c>
      <c r="I308" s="305"/>
      <c r="J308" s="348"/>
    </row>
    <row r="309" spans="1:10" ht="15" customHeight="1" x14ac:dyDescent="0.25">
      <c r="A309" s="334"/>
      <c r="B309" s="337"/>
      <c r="C309" s="337"/>
      <c r="D309" s="305"/>
      <c r="E309" s="285"/>
      <c r="F309" s="285"/>
      <c r="G309" s="7" t="s">
        <v>153</v>
      </c>
      <c r="H309" s="68">
        <f t="shared" ref="H309" si="49">H310/2</f>
        <v>52.5</v>
      </c>
      <c r="I309" s="305"/>
      <c r="J309" s="348"/>
    </row>
    <row r="310" spans="1:10" ht="15" customHeight="1" x14ac:dyDescent="0.25">
      <c r="A310" s="334"/>
      <c r="B310" s="337"/>
      <c r="C310" s="337"/>
      <c r="D310" s="305"/>
      <c r="E310" s="285"/>
      <c r="F310" s="285"/>
      <c r="G310" s="199" t="s">
        <v>40</v>
      </c>
      <c r="H310" s="68">
        <v>105</v>
      </c>
      <c r="I310" s="305"/>
      <c r="J310" s="348"/>
    </row>
    <row r="311" spans="1:10" ht="15" customHeight="1" x14ac:dyDescent="0.25">
      <c r="A311" s="334"/>
      <c r="B311" s="337"/>
      <c r="C311" s="337"/>
      <c r="D311" s="305"/>
      <c r="E311" s="285"/>
      <c r="F311" s="285"/>
      <c r="G311" s="199" t="s">
        <v>39</v>
      </c>
      <c r="H311" s="68">
        <f>H310+30</f>
        <v>135</v>
      </c>
      <c r="I311" s="305"/>
      <c r="J311" s="348"/>
    </row>
    <row r="312" spans="1:10" ht="15.75" thickBot="1" x14ac:dyDescent="0.3">
      <c r="A312" s="334"/>
      <c r="B312" s="337"/>
      <c r="C312" s="337"/>
      <c r="D312" s="305"/>
      <c r="E312" s="370"/>
      <c r="F312" s="370"/>
      <c r="G312" s="200" t="s">
        <v>41</v>
      </c>
      <c r="H312" s="69">
        <f t="shared" ref="H312" si="50">H310*0.95</f>
        <v>99.75</v>
      </c>
      <c r="I312" s="305"/>
      <c r="J312" s="348"/>
    </row>
    <row r="313" spans="1:10" ht="15" customHeight="1" x14ac:dyDescent="0.25">
      <c r="A313" s="334"/>
      <c r="B313" s="337"/>
      <c r="C313" s="337"/>
      <c r="D313" s="305"/>
      <c r="E313" s="295">
        <f>F308+1</f>
        <v>43132</v>
      </c>
      <c r="F313" s="295">
        <v>43190</v>
      </c>
      <c r="G313" s="51" t="s">
        <v>154</v>
      </c>
      <c r="H313" s="67">
        <f t="shared" ref="H313" si="51">H315/2</f>
        <v>59</v>
      </c>
      <c r="I313" s="305"/>
      <c r="J313" s="348"/>
    </row>
    <row r="314" spans="1:10" ht="15" customHeight="1" x14ac:dyDescent="0.25">
      <c r="A314" s="334"/>
      <c r="B314" s="337"/>
      <c r="C314" s="337"/>
      <c r="D314" s="305"/>
      <c r="E314" s="285"/>
      <c r="F314" s="285"/>
      <c r="G314" s="7" t="s">
        <v>153</v>
      </c>
      <c r="H314" s="68">
        <f t="shared" ref="H314" si="52">H315/2</f>
        <v>59</v>
      </c>
      <c r="I314" s="305"/>
      <c r="J314" s="348"/>
    </row>
    <row r="315" spans="1:10" ht="15" customHeight="1" x14ac:dyDescent="0.25">
      <c r="A315" s="334"/>
      <c r="B315" s="337"/>
      <c r="C315" s="337"/>
      <c r="D315" s="305"/>
      <c r="E315" s="285"/>
      <c r="F315" s="285"/>
      <c r="G315" s="199" t="s">
        <v>40</v>
      </c>
      <c r="H315" s="68">
        <v>118</v>
      </c>
      <c r="I315" s="305"/>
      <c r="J315" s="348"/>
    </row>
    <row r="316" spans="1:10" ht="15" customHeight="1" x14ac:dyDescent="0.25">
      <c r="A316" s="334"/>
      <c r="B316" s="337"/>
      <c r="C316" s="337"/>
      <c r="D316" s="305"/>
      <c r="E316" s="285"/>
      <c r="F316" s="285"/>
      <c r="G316" s="199" t="s">
        <v>39</v>
      </c>
      <c r="H316" s="68">
        <f>H315+30</f>
        <v>148</v>
      </c>
      <c r="I316" s="305"/>
      <c r="J316" s="348"/>
    </row>
    <row r="317" spans="1:10" ht="15.75" thickBot="1" x14ac:dyDescent="0.3">
      <c r="A317" s="334"/>
      <c r="B317" s="337"/>
      <c r="C317" s="337"/>
      <c r="D317" s="305"/>
      <c r="E317" s="370"/>
      <c r="F317" s="370"/>
      <c r="G317" s="201" t="s">
        <v>41</v>
      </c>
      <c r="H317" s="69">
        <f t="shared" ref="H317" si="53">H315*0.95</f>
        <v>112.1</v>
      </c>
      <c r="I317" s="305"/>
      <c r="J317" s="348"/>
    </row>
    <row r="318" spans="1:10" ht="15" customHeight="1" x14ac:dyDescent="0.25">
      <c r="A318" s="334"/>
      <c r="B318" s="337"/>
      <c r="C318" s="337"/>
      <c r="D318" s="305"/>
      <c r="E318" s="295">
        <f>F313+1</f>
        <v>43191</v>
      </c>
      <c r="F318" s="295">
        <v>43220</v>
      </c>
      <c r="G318" s="51" t="s">
        <v>154</v>
      </c>
      <c r="H318" s="67">
        <f t="shared" ref="H318" si="54">H320/2</f>
        <v>50.5</v>
      </c>
      <c r="I318" s="305"/>
      <c r="J318" s="348"/>
    </row>
    <row r="319" spans="1:10" ht="15" customHeight="1" x14ac:dyDescent="0.25">
      <c r="A319" s="334"/>
      <c r="B319" s="337"/>
      <c r="C319" s="337"/>
      <c r="D319" s="305"/>
      <c r="E319" s="285"/>
      <c r="F319" s="285"/>
      <c r="G319" s="7" t="s">
        <v>153</v>
      </c>
      <c r="H319" s="68">
        <f t="shared" ref="H319" si="55">H320/2</f>
        <v>50.5</v>
      </c>
      <c r="I319" s="305"/>
      <c r="J319" s="348"/>
    </row>
    <row r="320" spans="1:10" ht="15" customHeight="1" x14ac:dyDescent="0.25">
      <c r="A320" s="334"/>
      <c r="B320" s="337"/>
      <c r="C320" s="337"/>
      <c r="D320" s="305"/>
      <c r="E320" s="285"/>
      <c r="F320" s="285"/>
      <c r="G320" s="199" t="s">
        <v>40</v>
      </c>
      <c r="H320" s="68">
        <v>101</v>
      </c>
      <c r="I320" s="305"/>
      <c r="J320" s="348"/>
    </row>
    <row r="321" spans="1:10" ht="15" customHeight="1" x14ac:dyDescent="0.25">
      <c r="A321" s="334"/>
      <c r="B321" s="337"/>
      <c r="C321" s="337"/>
      <c r="D321" s="305"/>
      <c r="E321" s="285"/>
      <c r="F321" s="285"/>
      <c r="G321" s="199" t="s">
        <v>39</v>
      </c>
      <c r="H321" s="68">
        <f>H320+30</f>
        <v>131</v>
      </c>
      <c r="I321" s="305"/>
      <c r="J321" s="348"/>
    </row>
    <row r="322" spans="1:10" ht="15.75" thickBot="1" x14ac:dyDescent="0.3">
      <c r="A322" s="334"/>
      <c r="B322" s="337"/>
      <c r="C322" s="337"/>
      <c r="D322" s="305"/>
      <c r="E322" s="370"/>
      <c r="F322" s="370"/>
      <c r="G322" s="200" t="s">
        <v>41</v>
      </c>
      <c r="H322" s="69">
        <f t="shared" ref="H322" si="56">H320*0.95</f>
        <v>95.949999999999989</v>
      </c>
      <c r="I322" s="305"/>
      <c r="J322" s="348"/>
    </row>
    <row r="323" spans="1:10" x14ac:dyDescent="0.25">
      <c r="A323" s="334"/>
      <c r="B323" s="337"/>
      <c r="C323" s="337"/>
      <c r="D323" s="331" t="s">
        <v>351</v>
      </c>
      <c r="E323" s="298">
        <v>43040</v>
      </c>
      <c r="F323" s="298">
        <v>43090</v>
      </c>
      <c r="G323" s="11" t="s">
        <v>154</v>
      </c>
      <c r="H323" s="67">
        <f t="shared" ref="H323" si="57">H325/2</f>
        <v>45</v>
      </c>
      <c r="I323" s="305"/>
      <c r="J323" s="348"/>
    </row>
    <row r="324" spans="1:10" x14ac:dyDescent="0.25">
      <c r="A324" s="334"/>
      <c r="B324" s="337"/>
      <c r="C324" s="337"/>
      <c r="D324" s="305"/>
      <c r="E324" s="285"/>
      <c r="F324" s="285"/>
      <c r="G324" s="7" t="s">
        <v>153</v>
      </c>
      <c r="H324" s="68">
        <f t="shared" ref="H324" si="58">H325/2</f>
        <v>45</v>
      </c>
      <c r="I324" s="305"/>
      <c r="J324" s="348"/>
    </row>
    <row r="325" spans="1:10" ht="15" customHeight="1" x14ac:dyDescent="0.25">
      <c r="A325" s="334"/>
      <c r="B325" s="337"/>
      <c r="C325" s="337"/>
      <c r="D325" s="305"/>
      <c r="E325" s="285"/>
      <c r="F325" s="285"/>
      <c r="G325" s="108" t="s">
        <v>40</v>
      </c>
      <c r="H325" s="68">
        <v>90</v>
      </c>
      <c r="I325" s="305"/>
      <c r="J325" s="348"/>
    </row>
    <row r="326" spans="1:10" ht="15" customHeight="1" x14ac:dyDescent="0.25">
      <c r="A326" s="334"/>
      <c r="B326" s="337"/>
      <c r="C326" s="337"/>
      <c r="D326" s="305"/>
      <c r="E326" s="285"/>
      <c r="F326" s="285"/>
      <c r="G326" s="108" t="s">
        <v>39</v>
      </c>
      <c r="H326" s="68">
        <f>H325+30</f>
        <v>120</v>
      </c>
      <c r="I326" s="305"/>
      <c r="J326" s="348"/>
    </row>
    <row r="327" spans="1:10" ht="15.75" thickBot="1" x14ac:dyDescent="0.3">
      <c r="A327" s="334"/>
      <c r="B327" s="337"/>
      <c r="C327" s="337"/>
      <c r="D327" s="305"/>
      <c r="E327" s="370"/>
      <c r="F327" s="370"/>
      <c r="G327" s="111" t="s">
        <v>41</v>
      </c>
      <c r="H327" s="69">
        <f t="shared" ref="H327" si="59">H325*0.95</f>
        <v>85.5</v>
      </c>
      <c r="I327" s="305"/>
      <c r="J327" s="348"/>
    </row>
    <row r="328" spans="1:10" x14ac:dyDescent="0.25">
      <c r="A328" s="334"/>
      <c r="B328" s="337"/>
      <c r="C328" s="337"/>
      <c r="D328" s="305"/>
      <c r="E328" s="295">
        <f>F323+1</f>
        <v>43091</v>
      </c>
      <c r="F328" s="295">
        <v>43103</v>
      </c>
      <c r="G328" s="51" t="s">
        <v>154</v>
      </c>
      <c r="H328" s="67">
        <f t="shared" ref="H328" si="60">H330/2</f>
        <v>65</v>
      </c>
      <c r="I328" s="305"/>
      <c r="J328" s="348"/>
    </row>
    <row r="329" spans="1:10" x14ac:dyDescent="0.25">
      <c r="A329" s="334"/>
      <c r="B329" s="337"/>
      <c r="C329" s="337"/>
      <c r="D329" s="305"/>
      <c r="E329" s="285"/>
      <c r="F329" s="285"/>
      <c r="G329" s="7" t="s">
        <v>153</v>
      </c>
      <c r="H329" s="68">
        <f t="shared" ref="H329" si="61">H330/2</f>
        <v>65</v>
      </c>
      <c r="I329" s="305"/>
      <c r="J329" s="348"/>
    </row>
    <row r="330" spans="1:10" x14ac:dyDescent="0.25">
      <c r="A330" s="334"/>
      <c r="B330" s="337"/>
      <c r="C330" s="337"/>
      <c r="D330" s="305"/>
      <c r="E330" s="285"/>
      <c r="F330" s="285"/>
      <c r="G330" s="108" t="s">
        <v>40</v>
      </c>
      <c r="H330" s="68">
        <v>130</v>
      </c>
      <c r="I330" s="305"/>
      <c r="J330" s="348"/>
    </row>
    <row r="331" spans="1:10" x14ac:dyDescent="0.25">
      <c r="A331" s="334"/>
      <c r="B331" s="337"/>
      <c r="C331" s="337"/>
      <c r="D331" s="305"/>
      <c r="E331" s="285"/>
      <c r="F331" s="285"/>
      <c r="G331" s="108" t="s">
        <v>39</v>
      </c>
      <c r="H331" s="68">
        <f>H330+30</f>
        <v>160</v>
      </c>
      <c r="I331" s="305"/>
      <c r="J331" s="348"/>
    </row>
    <row r="332" spans="1:10" ht="15.75" customHeight="1" thickBot="1" x14ac:dyDescent="0.3">
      <c r="A332" s="334"/>
      <c r="B332" s="337"/>
      <c r="C332" s="337"/>
      <c r="D332" s="305"/>
      <c r="E332" s="370"/>
      <c r="F332" s="370"/>
      <c r="G332" s="111" t="s">
        <v>41</v>
      </c>
      <c r="H332" s="69">
        <f t="shared" ref="H332" si="62">H330*0.95</f>
        <v>123.5</v>
      </c>
      <c r="I332" s="305"/>
      <c r="J332" s="348"/>
    </row>
    <row r="333" spans="1:10" x14ac:dyDescent="0.25">
      <c r="A333" s="334"/>
      <c r="B333" s="337"/>
      <c r="C333" s="337"/>
      <c r="D333" s="305"/>
      <c r="E333" s="295">
        <f>F328+1</f>
        <v>43104</v>
      </c>
      <c r="F333" s="295">
        <v>43131</v>
      </c>
      <c r="G333" s="51" t="s">
        <v>154</v>
      </c>
      <c r="H333" s="67">
        <f t="shared" ref="H333" si="63">H335/2</f>
        <v>56</v>
      </c>
      <c r="I333" s="305"/>
      <c r="J333" s="348"/>
    </row>
    <row r="334" spans="1:10" x14ac:dyDescent="0.25">
      <c r="A334" s="334"/>
      <c r="B334" s="337"/>
      <c r="C334" s="337"/>
      <c r="D334" s="305"/>
      <c r="E334" s="285"/>
      <c r="F334" s="285"/>
      <c r="G334" s="7" t="s">
        <v>153</v>
      </c>
      <c r="H334" s="68">
        <f t="shared" ref="H334" si="64">H335/2</f>
        <v>56</v>
      </c>
      <c r="I334" s="305"/>
      <c r="J334" s="348"/>
    </row>
    <row r="335" spans="1:10" x14ac:dyDescent="0.25">
      <c r="A335" s="334"/>
      <c r="B335" s="337"/>
      <c r="C335" s="337"/>
      <c r="D335" s="305"/>
      <c r="E335" s="285"/>
      <c r="F335" s="285"/>
      <c r="G335" s="108" t="s">
        <v>40</v>
      </c>
      <c r="H335" s="68">
        <v>112</v>
      </c>
      <c r="I335" s="305"/>
      <c r="J335" s="348"/>
    </row>
    <row r="336" spans="1:10" x14ac:dyDescent="0.25">
      <c r="A336" s="334"/>
      <c r="B336" s="337"/>
      <c r="C336" s="337"/>
      <c r="D336" s="305"/>
      <c r="E336" s="285"/>
      <c r="F336" s="285"/>
      <c r="G336" s="108" t="s">
        <v>39</v>
      </c>
      <c r="H336" s="68">
        <f>H335+30</f>
        <v>142</v>
      </c>
      <c r="I336" s="305"/>
      <c r="J336" s="348"/>
    </row>
    <row r="337" spans="1:11" ht="15.75" thickBot="1" x14ac:dyDescent="0.3">
      <c r="A337" s="334"/>
      <c r="B337" s="337"/>
      <c r="C337" s="337"/>
      <c r="D337" s="305"/>
      <c r="E337" s="370"/>
      <c r="F337" s="370"/>
      <c r="G337" s="109" t="s">
        <v>41</v>
      </c>
      <c r="H337" s="69">
        <f t="shared" ref="H337" si="65">H335*0.95</f>
        <v>106.39999999999999</v>
      </c>
      <c r="I337" s="305"/>
      <c r="J337" s="348"/>
    </row>
    <row r="338" spans="1:11" x14ac:dyDescent="0.25">
      <c r="A338" s="334"/>
      <c r="B338" s="337"/>
      <c r="C338" s="337"/>
      <c r="D338" s="305"/>
      <c r="E338" s="295">
        <f>F333+1</f>
        <v>43132</v>
      </c>
      <c r="F338" s="295">
        <v>43190</v>
      </c>
      <c r="G338" s="51" t="s">
        <v>154</v>
      </c>
      <c r="H338" s="67">
        <f t="shared" ref="H338" si="66">H340/2</f>
        <v>62.5</v>
      </c>
      <c r="I338" s="305"/>
      <c r="J338" s="348"/>
    </row>
    <row r="339" spans="1:11" x14ac:dyDescent="0.25">
      <c r="A339" s="334"/>
      <c r="B339" s="337"/>
      <c r="C339" s="337"/>
      <c r="D339" s="305"/>
      <c r="E339" s="285"/>
      <c r="F339" s="285"/>
      <c r="G339" s="7" t="s">
        <v>153</v>
      </c>
      <c r="H339" s="68">
        <f t="shared" ref="H339" si="67">H340/2</f>
        <v>62.5</v>
      </c>
      <c r="I339" s="305"/>
      <c r="J339" s="348"/>
    </row>
    <row r="340" spans="1:11" x14ac:dyDescent="0.25">
      <c r="A340" s="334"/>
      <c r="B340" s="337"/>
      <c r="C340" s="337"/>
      <c r="D340" s="305"/>
      <c r="E340" s="285"/>
      <c r="F340" s="285"/>
      <c r="G340" s="108" t="s">
        <v>40</v>
      </c>
      <c r="H340" s="68">
        <v>125</v>
      </c>
      <c r="I340" s="305"/>
      <c r="J340" s="348"/>
    </row>
    <row r="341" spans="1:11" x14ac:dyDescent="0.25">
      <c r="A341" s="334"/>
      <c r="B341" s="337"/>
      <c r="C341" s="337"/>
      <c r="D341" s="305"/>
      <c r="E341" s="285"/>
      <c r="F341" s="285"/>
      <c r="G341" s="108" t="s">
        <v>39</v>
      </c>
      <c r="H341" s="68">
        <f>H340+30</f>
        <v>155</v>
      </c>
      <c r="I341" s="305"/>
      <c r="J341" s="348"/>
    </row>
    <row r="342" spans="1:11" ht="15.75" customHeight="1" thickBot="1" x14ac:dyDescent="0.3">
      <c r="A342" s="334"/>
      <c r="B342" s="337"/>
      <c r="C342" s="337"/>
      <c r="D342" s="305"/>
      <c r="E342" s="370"/>
      <c r="F342" s="370"/>
      <c r="G342" s="111" t="s">
        <v>41</v>
      </c>
      <c r="H342" s="69">
        <f t="shared" ref="H342" si="68">H340*0.95</f>
        <v>118.75</v>
      </c>
      <c r="I342" s="305"/>
      <c r="J342" s="348"/>
    </row>
    <row r="343" spans="1:11" x14ac:dyDescent="0.25">
      <c r="A343" s="334"/>
      <c r="B343" s="337"/>
      <c r="C343" s="337"/>
      <c r="D343" s="305"/>
      <c r="E343" s="295">
        <f>F338+1</f>
        <v>43191</v>
      </c>
      <c r="F343" s="295">
        <v>43220</v>
      </c>
      <c r="G343" s="51" t="s">
        <v>154</v>
      </c>
      <c r="H343" s="67">
        <f t="shared" ref="H343" si="69">H345/2</f>
        <v>54</v>
      </c>
      <c r="I343" s="305"/>
      <c r="J343" s="348"/>
    </row>
    <row r="344" spans="1:11" x14ac:dyDescent="0.25">
      <c r="A344" s="334"/>
      <c r="B344" s="337"/>
      <c r="C344" s="337"/>
      <c r="D344" s="305"/>
      <c r="E344" s="285"/>
      <c r="F344" s="285"/>
      <c r="G344" s="7" t="s">
        <v>153</v>
      </c>
      <c r="H344" s="68">
        <f t="shared" ref="H344" si="70">H345/2</f>
        <v>54</v>
      </c>
      <c r="I344" s="305"/>
      <c r="J344" s="348"/>
    </row>
    <row r="345" spans="1:11" x14ac:dyDescent="0.25">
      <c r="A345" s="334"/>
      <c r="B345" s="337"/>
      <c r="C345" s="337"/>
      <c r="D345" s="305"/>
      <c r="E345" s="285"/>
      <c r="F345" s="285"/>
      <c r="G345" s="108" t="s">
        <v>40</v>
      </c>
      <c r="H345" s="68">
        <v>108</v>
      </c>
      <c r="I345" s="305"/>
      <c r="J345" s="348"/>
    </row>
    <row r="346" spans="1:11" x14ac:dyDescent="0.25">
      <c r="A346" s="334"/>
      <c r="B346" s="337"/>
      <c r="C346" s="337"/>
      <c r="D346" s="305"/>
      <c r="E346" s="285"/>
      <c r="F346" s="285"/>
      <c r="G346" s="108" t="s">
        <v>39</v>
      </c>
      <c r="H346" s="68">
        <f>H345+30</f>
        <v>138</v>
      </c>
      <c r="I346" s="305"/>
      <c r="J346" s="348"/>
    </row>
    <row r="347" spans="1:11" ht="15.75" thickBot="1" x14ac:dyDescent="0.3">
      <c r="A347" s="334"/>
      <c r="B347" s="337"/>
      <c r="C347" s="337"/>
      <c r="D347" s="305"/>
      <c r="E347" s="370"/>
      <c r="F347" s="370"/>
      <c r="G347" s="109" t="s">
        <v>41</v>
      </c>
      <c r="H347" s="69">
        <f t="shared" ref="H347" si="71">H345*0.95</f>
        <v>102.6</v>
      </c>
      <c r="I347" s="305"/>
      <c r="J347" s="348"/>
    </row>
    <row r="348" spans="1:11" ht="15.75" thickBot="1" x14ac:dyDescent="0.3">
      <c r="A348" s="165" t="s">
        <v>285</v>
      </c>
      <c r="B348" s="166" t="e">
        <f>NA()</f>
        <v>#N/A</v>
      </c>
      <c r="C348" s="166"/>
      <c r="D348" s="166"/>
      <c r="E348" s="167"/>
      <c r="F348" s="167"/>
      <c r="G348" s="168"/>
      <c r="H348" s="159"/>
      <c r="I348" s="159"/>
      <c r="J348" s="169"/>
      <c r="K348" s="261"/>
    </row>
    <row r="349" spans="1:11" x14ac:dyDescent="0.25">
      <c r="A349" s="333" t="s">
        <v>200</v>
      </c>
      <c r="B349" s="336" t="s">
        <v>37</v>
      </c>
      <c r="C349" s="336" t="s">
        <v>191</v>
      </c>
      <c r="D349" s="304" t="s">
        <v>38</v>
      </c>
      <c r="E349" s="298">
        <v>43040</v>
      </c>
      <c r="F349" s="298">
        <v>43090</v>
      </c>
      <c r="G349" s="11" t="s">
        <v>154</v>
      </c>
      <c r="H349" s="67">
        <f>H351/2</f>
        <v>30</v>
      </c>
      <c r="I349" s="299"/>
      <c r="J349" s="347"/>
    </row>
    <row r="350" spans="1:11" x14ac:dyDescent="0.25">
      <c r="A350" s="334"/>
      <c r="B350" s="337"/>
      <c r="C350" s="337"/>
      <c r="D350" s="305"/>
      <c r="E350" s="285"/>
      <c r="F350" s="285"/>
      <c r="G350" s="7" t="s">
        <v>153</v>
      </c>
      <c r="H350" s="68">
        <f>H351/2</f>
        <v>30</v>
      </c>
      <c r="I350" s="300"/>
      <c r="J350" s="348"/>
    </row>
    <row r="351" spans="1:11" x14ac:dyDescent="0.25">
      <c r="A351" s="334"/>
      <c r="B351" s="337"/>
      <c r="C351" s="337"/>
      <c r="D351" s="305"/>
      <c r="E351" s="285"/>
      <c r="F351" s="285"/>
      <c r="G351" s="126" t="s">
        <v>40</v>
      </c>
      <c r="H351" s="68">
        <v>60</v>
      </c>
      <c r="I351" s="300"/>
      <c r="J351" s="348"/>
    </row>
    <row r="352" spans="1:11" x14ac:dyDescent="0.25">
      <c r="A352" s="334"/>
      <c r="B352" s="337"/>
      <c r="C352" s="337"/>
      <c r="D352" s="305"/>
      <c r="E352" s="285"/>
      <c r="F352" s="285"/>
      <c r="G352" s="126" t="s">
        <v>39</v>
      </c>
      <c r="H352" s="68">
        <f>H351+25</f>
        <v>85</v>
      </c>
      <c r="I352" s="300"/>
      <c r="J352" s="348"/>
    </row>
    <row r="353" spans="1:10" ht="15.75" thickBot="1" x14ac:dyDescent="0.3">
      <c r="A353" s="334"/>
      <c r="B353" s="337"/>
      <c r="C353" s="337"/>
      <c r="D353" s="305"/>
      <c r="E353" s="439"/>
      <c r="F353" s="439"/>
      <c r="G353" s="125" t="s">
        <v>41</v>
      </c>
      <c r="H353" s="69">
        <f>H351*0.95</f>
        <v>57</v>
      </c>
      <c r="I353" s="300"/>
      <c r="J353" s="348"/>
    </row>
    <row r="354" spans="1:10" x14ac:dyDescent="0.25">
      <c r="A354" s="334"/>
      <c r="B354" s="337"/>
      <c r="C354" s="337"/>
      <c r="D354" s="305"/>
      <c r="E354" s="451">
        <f>F349+1</f>
        <v>43091</v>
      </c>
      <c r="F354" s="451">
        <v>43092</v>
      </c>
      <c r="G354" s="51" t="s">
        <v>154</v>
      </c>
      <c r="H354" s="67">
        <f t="shared" ref="H354" si="72">H356/2</f>
        <v>45</v>
      </c>
      <c r="I354" s="300"/>
      <c r="J354" s="348"/>
    </row>
    <row r="355" spans="1:10" x14ac:dyDescent="0.25">
      <c r="A355" s="334"/>
      <c r="B355" s="337"/>
      <c r="C355" s="337"/>
      <c r="D355" s="305"/>
      <c r="E355" s="285"/>
      <c r="F355" s="285"/>
      <c r="G355" s="7" t="s">
        <v>153</v>
      </c>
      <c r="H355" s="68">
        <f>H356/2</f>
        <v>45</v>
      </c>
      <c r="I355" s="300"/>
      <c r="J355" s="348"/>
    </row>
    <row r="356" spans="1:10" x14ac:dyDescent="0.25">
      <c r="A356" s="334"/>
      <c r="B356" s="337"/>
      <c r="C356" s="337"/>
      <c r="D356" s="305"/>
      <c r="E356" s="285"/>
      <c r="F356" s="285"/>
      <c r="G356" s="126" t="s">
        <v>40</v>
      </c>
      <c r="H356" s="68">
        <v>90</v>
      </c>
      <c r="I356" s="300"/>
      <c r="J356" s="348"/>
    </row>
    <row r="357" spans="1:10" x14ac:dyDescent="0.25">
      <c r="A357" s="334"/>
      <c r="B357" s="337"/>
      <c r="C357" s="337"/>
      <c r="D357" s="305"/>
      <c r="E357" s="285"/>
      <c r="F357" s="285"/>
      <c r="G357" s="126" t="s">
        <v>39</v>
      </c>
      <c r="H357" s="68">
        <f>H356+25</f>
        <v>115</v>
      </c>
      <c r="I357" s="300"/>
      <c r="J357" s="348"/>
    </row>
    <row r="358" spans="1:10" ht="15.75" thickBot="1" x14ac:dyDescent="0.3">
      <c r="A358" s="334"/>
      <c r="B358" s="337"/>
      <c r="C358" s="337"/>
      <c r="D358" s="305"/>
      <c r="E358" s="439"/>
      <c r="F358" s="439"/>
      <c r="G358" s="125" t="s">
        <v>41</v>
      </c>
      <c r="H358" s="69">
        <f>H356*0.95</f>
        <v>85.5</v>
      </c>
      <c r="I358" s="300"/>
      <c r="J358" s="348"/>
    </row>
    <row r="359" spans="1:10" x14ac:dyDescent="0.25">
      <c r="A359" s="334"/>
      <c r="B359" s="337"/>
      <c r="C359" s="337"/>
      <c r="D359" s="305"/>
      <c r="E359" s="451">
        <f>F354+1</f>
        <v>43093</v>
      </c>
      <c r="F359" s="451">
        <v>43093</v>
      </c>
      <c r="G359" s="51" t="s">
        <v>154</v>
      </c>
      <c r="H359" s="67">
        <f t="shared" ref="H359" si="73">H361/2</f>
        <v>57.5</v>
      </c>
      <c r="I359" s="300"/>
      <c r="J359" s="348"/>
    </row>
    <row r="360" spans="1:10" x14ac:dyDescent="0.25">
      <c r="A360" s="334"/>
      <c r="B360" s="337"/>
      <c r="C360" s="337"/>
      <c r="D360" s="305"/>
      <c r="E360" s="285"/>
      <c r="F360" s="285"/>
      <c r="G360" s="7" t="s">
        <v>153</v>
      </c>
      <c r="H360" s="68">
        <f>H361/2</f>
        <v>57.5</v>
      </c>
      <c r="I360" s="300"/>
      <c r="J360" s="348"/>
    </row>
    <row r="361" spans="1:10" x14ac:dyDescent="0.25">
      <c r="A361" s="334"/>
      <c r="B361" s="337"/>
      <c r="C361" s="337"/>
      <c r="D361" s="305"/>
      <c r="E361" s="285"/>
      <c r="F361" s="285"/>
      <c r="G361" s="126" t="s">
        <v>40</v>
      </c>
      <c r="H361" s="68">
        <f>H356+25</f>
        <v>115</v>
      </c>
      <c r="I361" s="300"/>
      <c r="J361" s="348"/>
    </row>
    <row r="362" spans="1:10" x14ac:dyDescent="0.25">
      <c r="A362" s="334"/>
      <c r="B362" s="337"/>
      <c r="C362" s="337"/>
      <c r="D362" s="305"/>
      <c r="E362" s="285"/>
      <c r="F362" s="285"/>
      <c r="G362" s="126" t="s">
        <v>39</v>
      </c>
      <c r="H362" s="68">
        <f>H357+25</f>
        <v>140</v>
      </c>
      <c r="I362" s="300"/>
      <c r="J362" s="348"/>
    </row>
    <row r="363" spans="1:10" ht="15.75" thickBot="1" x14ac:dyDescent="0.3">
      <c r="A363" s="334"/>
      <c r="B363" s="337"/>
      <c r="C363" s="337"/>
      <c r="D363" s="305"/>
      <c r="E363" s="439"/>
      <c r="F363" s="439"/>
      <c r="G363" s="125" t="s">
        <v>41</v>
      </c>
      <c r="H363" s="69">
        <f>H361*0.95</f>
        <v>109.25</v>
      </c>
      <c r="I363" s="300"/>
      <c r="J363" s="348"/>
    </row>
    <row r="364" spans="1:10" x14ac:dyDescent="0.25">
      <c r="A364" s="334"/>
      <c r="B364" s="337"/>
      <c r="C364" s="337"/>
      <c r="D364" s="305"/>
      <c r="E364" s="451">
        <f>F359+1</f>
        <v>43094</v>
      </c>
      <c r="F364" s="451">
        <v>43099</v>
      </c>
      <c r="G364" s="51" t="s">
        <v>154</v>
      </c>
      <c r="H364" s="67">
        <f t="shared" ref="H364" si="74">H366/2</f>
        <v>45</v>
      </c>
      <c r="I364" s="300"/>
      <c r="J364" s="348"/>
    </row>
    <row r="365" spans="1:10" x14ac:dyDescent="0.25">
      <c r="A365" s="334"/>
      <c r="B365" s="337"/>
      <c r="C365" s="337"/>
      <c r="D365" s="305"/>
      <c r="E365" s="285"/>
      <c r="F365" s="285"/>
      <c r="G365" s="7" t="s">
        <v>153</v>
      </c>
      <c r="H365" s="68">
        <f>H366/2</f>
        <v>45</v>
      </c>
      <c r="I365" s="300"/>
      <c r="J365" s="348"/>
    </row>
    <row r="366" spans="1:10" x14ac:dyDescent="0.25">
      <c r="A366" s="334"/>
      <c r="B366" s="337"/>
      <c r="C366" s="337"/>
      <c r="D366" s="305"/>
      <c r="E366" s="285"/>
      <c r="F366" s="285"/>
      <c r="G366" s="126" t="s">
        <v>40</v>
      </c>
      <c r="H366" s="68">
        <f>H356</f>
        <v>90</v>
      </c>
      <c r="I366" s="300"/>
      <c r="J366" s="348"/>
    </row>
    <row r="367" spans="1:10" x14ac:dyDescent="0.25">
      <c r="A367" s="334"/>
      <c r="B367" s="337"/>
      <c r="C367" s="337"/>
      <c r="D367" s="305"/>
      <c r="E367" s="285"/>
      <c r="F367" s="285"/>
      <c r="G367" s="126" t="s">
        <v>39</v>
      </c>
      <c r="H367" s="68">
        <f>H357</f>
        <v>115</v>
      </c>
      <c r="I367" s="300"/>
      <c r="J367" s="348"/>
    </row>
    <row r="368" spans="1:10" ht="15.75" thickBot="1" x14ac:dyDescent="0.3">
      <c r="A368" s="334"/>
      <c r="B368" s="337"/>
      <c r="C368" s="337"/>
      <c r="D368" s="305"/>
      <c r="E368" s="439"/>
      <c r="F368" s="439"/>
      <c r="G368" s="125" t="s">
        <v>41</v>
      </c>
      <c r="H368" s="69">
        <f>H366*0.95</f>
        <v>85.5</v>
      </c>
      <c r="I368" s="300"/>
      <c r="J368" s="348"/>
    </row>
    <row r="369" spans="1:10" x14ac:dyDescent="0.25">
      <c r="A369" s="334"/>
      <c r="B369" s="337"/>
      <c r="C369" s="337"/>
      <c r="D369" s="305"/>
      <c r="E369" s="451">
        <f>F364+1</f>
        <v>43100</v>
      </c>
      <c r="F369" s="451">
        <v>43100</v>
      </c>
      <c r="G369" s="51" t="s">
        <v>154</v>
      </c>
      <c r="H369" s="67">
        <f t="shared" ref="H369" si="75">H371/2</f>
        <v>57.5</v>
      </c>
      <c r="I369" s="300"/>
      <c r="J369" s="348"/>
    </row>
    <row r="370" spans="1:10" x14ac:dyDescent="0.25">
      <c r="A370" s="334"/>
      <c r="B370" s="337"/>
      <c r="C370" s="337"/>
      <c r="D370" s="305"/>
      <c r="E370" s="285"/>
      <c r="F370" s="285"/>
      <c r="G370" s="7" t="s">
        <v>153</v>
      </c>
      <c r="H370" s="68">
        <f>H371/2</f>
        <v>57.5</v>
      </c>
      <c r="I370" s="300"/>
      <c r="J370" s="348"/>
    </row>
    <row r="371" spans="1:10" x14ac:dyDescent="0.25">
      <c r="A371" s="334"/>
      <c r="B371" s="337"/>
      <c r="C371" s="337"/>
      <c r="D371" s="305"/>
      <c r="E371" s="285"/>
      <c r="F371" s="285"/>
      <c r="G371" s="126" t="s">
        <v>40</v>
      </c>
      <c r="H371" s="68">
        <f>H361</f>
        <v>115</v>
      </c>
      <c r="I371" s="300"/>
      <c r="J371" s="348"/>
    </row>
    <row r="372" spans="1:10" x14ac:dyDescent="0.25">
      <c r="A372" s="334"/>
      <c r="B372" s="337"/>
      <c r="C372" s="337"/>
      <c r="D372" s="305"/>
      <c r="E372" s="285"/>
      <c r="F372" s="285"/>
      <c r="G372" s="126" t="s">
        <v>39</v>
      </c>
      <c r="H372" s="68">
        <f>H362</f>
        <v>140</v>
      </c>
      <c r="I372" s="300"/>
      <c r="J372" s="348"/>
    </row>
    <row r="373" spans="1:10" ht="15.75" thickBot="1" x14ac:dyDescent="0.3">
      <c r="A373" s="334"/>
      <c r="B373" s="337"/>
      <c r="C373" s="337"/>
      <c r="D373" s="305"/>
      <c r="E373" s="439"/>
      <c r="F373" s="439"/>
      <c r="G373" s="125" t="s">
        <v>41</v>
      </c>
      <c r="H373" s="69">
        <f>H371*0.95</f>
        <v>109.25</v>
      </c>
      <c r="I373" s="300"/>
      <c r="J373" s="348"/>
    </row>
    <row r="374" spans="1:10" x14ac:dyDescent="0.25">
      <c r="A374" s="334"/>
      <c r="B374" s="337"/>
      <c r="C374" s="337"/>
      <c r="D374" s="305"/>
      <c r="E374" s="451">
        <f>F369+1</f>
        <v>43101</v>
      </c>
      <c r="F374" s="451">
        <v>43102</v>
      </c>
      <c r="G374" s="51" t="s">
        <v>154</v>
      </c>
      <c r="H374" s="67">
        <f t="shared" ref="H374" si="76">H376/2</f>
        <v>45</v>
      </c>
      <c r="I374" s="300"/>
      <c r="J374" s="348"/>
    </row>
    <row r="375" spans="1:10" x14ac:dyDescent="0.25">
      <c r="A375" s="334"/>
      <c r="B375" s="337"/>
      <c r="C375" s="337"/>
      <c r="D375" s="305"/>
      <c r="E375" s="285"/>
      <c r="F375" s="285"/>
      <c r="G375" s="7" t="s">
        <v>153</v>
      </c>
      <c r="H375" s="68">
        <f>H376/2</f>
        <v>45</v>
      </c>
      <c r="I375" s="300"/>
      <c r="J375" s="348"/>
    </row>
    <row r="376" spans="1:10" x14ac:dyDescent="0.25">
      <c r="A376" s="334"/>
      <c r="B376" s="337"/>
      <c r="C376" s="337"/>
      <c r="D376" s="305"/>
      <c r="E376" s="285"/>
      <c r="F376" s="285"/>
      <c r="G376" s="126" t="s">
        <v>40</v>
      </c>
      <c r="H376" s="68">
        <f>H366</f>
        <v>90</v>
      </c>
      <c r="I376" s="300"/>
      <c r="J376" s="348"/>
    </row>
    <row r="377" spans="1:10" x14ac:dyDescent="0.25">
      <c r="A377" s="334"/>
      <c r="B377" s="337"/>
      <c r="C377" s="337"/>
      <c r="D377" s="305"/>
      <c r="E377" s="285"/>
      <c r="F377" s="285"/>
      <c r="G377" s="126" t="s">
        <v>39</v>
      </c>
      <c r="H377" s="68">
        <f>H367</f>
        <v>115</v>
      </c>
      <c r="I377" s="300"/>
      <c r="J377" s="348"/>
    </row>
    <row r="378" spans="1:10" ht="15.75" thickBot="1" x14ac:dyDescent="0.3">
      <c r="A378" s="334"/>
      <c r="B378" s="337"/>
      <c r="C378" s="337"/>
      <c r="D378" s="305"/>
      <c r="E378" s="439"/>
      <c r="F378" s="439"/>
      <c r="G378" s="125" t="s">
        <v>41</v>
      </c>
      <c r="H378" s="69">
        <f>H376*0.95</f>
        <v>85.5</v>
      </c>
      <c r="I378" s="300"/>
      <c r="J378" s="348"/>
    </row>
    <row r="379" spans="1:10" x14ac:dyDescent="0.25">
      <c r="A379" s="334"/>
      <c r="B379" s="337"/>
      <c r="C379" s="337"/>
      <c r="D379" s="305"/>
      <c r="E379" s="451">
        <f>F374+1</f>
        <v>43103</v>
      </c>
      <c r="F379" s="451">
        <v>43190</v>
      </c>
      <c r="G379" s="51" t="s">
        <v>154</v>
      </c>
      <c r="H379" s="67">
        <v>38</v>
      </c>
      <c r="I379" s="300"/>
      <c r="J379" s="348"/>
    </row>
    <row r="380" spans="1:10" x14ac:dyDescent="0.25">
      <c r="A380" s="334"/>
      <c r="B380" s="337"/>
      <c r="C380" s="337"/>
      <c r="D380" s="305"/>
      <c r="E380" s="285"/>
      <c r="F380" s="285"/>
      <c r="G380" s="7" t="s">
        <v>153</v>
      </c>
      <c r="H380" s="68">
        <v>38</v>
      </c>
      <c r="I380" s="300"/>
      <c r="J380" s="348"/>
    </row>
    <row r="381" spans="1:10" x14ac:dyDescent="0.25">
      <c r="A381" s="334"/>
      <c r="B381" s="337"/>
      <c r="C381" s="337"/>
      <c r="D381" s="305"/>
      <c r="E381" s="285"/>
      <c r="F381" s="285"/>
      <c r="G381" s="126" t="s">
        <v>40</v>
      </c>
      <c r="H381" s="68">
        <v>75</v>
      </c>
      <c r="I381" s="300"/>
      <c r="J381" s="348"/>
    </row>
    <row r="382" spans="1:10" x14ac:dyDescent="0.25">
      <c r="A382" s="334"/>
      <c r="B382" s="337"/>
      <c r="C382" s="337"/>
      <c r="D382" s="305"/>
      <c r="E382" s="285"/>
      <c r="F382" s="285"/>
      <c r="G382" s="126" t="s">
        <v>39</v>
      </c>
      <c r="H382" s="68">
        <f>H381+25</f>
        <v>100</v>
      </c>
      <c r="I382" s="300"/>
      <c r="J382" s="348"/>
    </row>
    <row r="383" spans="1:10" ht="15.75" thickBot="1" x14ac:dyDescent="0.3">
      <c r="A383" s="334"/>
      <c r="B383" s="337"/>
      <c r="C383" s="337"/>
      <c r="D383" s="305"/>
      <c r="E383" s="439"/>
      <c r="F383" s="439"/>
      <c r="G383" s="125" t="s">
        <v>41</v>
      </c>
      <c r="H383" s="69">
        <f>H381*0.95</f>
        <v>71.25</v>
      </c>
      <c r="I383" s="300"/>
      <c r="J383" s="348"/>
    </row>
    <row r="384" spans="1:10" x14ac:dyDescent="0.25">
      <c r="A384" s="334"/>
      <c r="B384" s="337"/>
      <c r="C384" s="337"/>
      <c r="D384" s="305"/>
      <c r="E384" s="451">
        <f>F379+1</f>
        <v>43191</v>
      </c>
      <c r="F384" s="451">
        <v>43220</v>
      </c>
      <c r="G384" s="51" t="s">
        <v>154</v>
      </c>
      <c r="H384" s="67">
        <f t="shared" ref="H384" si="77">H386/2</f>
        <v>35</v>
      </c>
      <c r="I384" s="300"/>
      <c r="J384" s="348"/>
    </row>
    <row r="385" spans="1:10" x14ac:dyDescent="0.25">
      <c r="A385" s="334"/>
      <c r="B385" s="337"/>
      <c r="C385" s="337"/>
      <c r="D385" s="305"/>
      <c r="E385" s="285"/>
      <c r="F385" s="285"/>
      <c r="G385" s="7" t="s">
        <v>153</v>
      </c>
      <c r="H385" s="68">
        <f>H386/2</f>
        <v>35</v>
      </c>
      <c r="I385" s="300"/>
      <c r="J385" s="348"/>
    </row>
    <row r="386" spans="1:10" x14ac:dyDescent="0.25">
      <c r="A386" s="334"/>
      <c r="B386" s="337"/>
      <c r="C386" s="337"/>
      <c r="D386" s="305"/>
      <c r="E386" s="285"/>
      <c r="F386" s="285"/>
      <c r="G386" s="126" t="s">
        <v>40</v>
      </c>
      <c r="H386" s="68">
        <v>70</v>
      </c>
      <c r="I386" s="300"/>
      <c r="J386" s="348"/>
    </row>
    <row r="387" spans="1:10" x14ac:dyDescent="0.25">
      <c r="A387" s="334"/>
      <c r="B387" s="337"/>
      <c r="C387" s="337"/>
      <c r="D387" s="305"/>
      <c r="E387" s="285"/>
      <c r="F387" s="285"/>
      <c r="G387" s="126" t="s">
        <v>39</v>
      </c>
      <c r="H387" s="68">
        <f>H386+25</f>
        <v>95</v>
      </c>
      <c r="I387" s="300"/>
      <c r="J387" s="348"/>
    </row>
    <row r="388" spans="1:10" ht="15.75" thickBot="1" x14ac:dyDescent="0.3">
      <c r="A388" s="334"/>
      <c r="B388" s="337"/>
      <c r="C388" s="337"/>
      <c r="D388" s="305"/>
      <c r="E388" s="297"/>
      <c r="F388" s="297"/>
      <c r="G388" s="127" t="s">
        <v>41</v>
      </c>
      <c r="H388" s="69">
        <f>H386*0.95</f>
        <v>66.5</v>
      </c>
      <c r="I388" s="300"/>
      <c r="J388" s="348"/>
    </row>
    <row r="389" spans="1:10" ht="15" customHeight="1" x14ac:dyDescent="0.25">
      <c r="A389" s="334"/>
      <c r="B389" s="337"/>
      <c r="C389" s="337"/>
      <c r="D389" s="459" t="s">
        <v>42</v>
      </c>
      <c r="E389" s="298">
        <v>43040</v>
      </c>
      <c r="F389" s="298">
        <v>43090</v>
      </c>
      <c r="G389" s="11" t="s">
        <v>154</v>
      </c>
      <c r="H389" s="67">
        <f>H391/2</f>
        <v>35</v>
      </c>
      <c r="I389" s="300"/>
      <c r="J389" s="348"/>
    </row>
    <row r="390" spans="1:10" x14ac:dyDescent="0.25">
      <c r="A390" s="334"/>
      <c r="B390" s="337"/>
      <c r="C390" s="337"/>
      <c r="D390" s="305"/>
      <c r="E390" s="285"/>
      <c r="F390" s="285"/>
      <c r="G390" s="7" t="s">
        <v>153</v>
      </c>
      <c r="H390" s="68">
        <f>H391/2</f>
        <v>35</v>
      </c>
      <c r="I390" s="300"/>
      <c r="J390" s="348"/>
    </row>
    <row r="391" spans="1:10" x14ac:dyDescent="0.25">
      <c r="A391" s="334"/>
      <c r="B391" s="337"/>
      <c r="C391" s="337"/>
      <c r="D391" s="305"/>
      <c r="E391" s="285"/>
      <c r="F391" s="285"/>
      <c r="G391" s="126" t="s">
        <v>40</v>
      </c>
      <c r="H391" s="68">
        <v>70</v>
      </c>
      <c r="I391" s="300"/>
      <c r="J391" s="348"/>
    </row>
    <row r="392" spans="1:10" x14ac:dyDescent="0.25">
      <c r="A392" s="334"/>
      <c r="B392" s="337"/>
      <c r="C392" s="337"/>
      <c r="D392" s="305"/>
      <c r="E392" s="285"/>
      <c r="F392" s="285"/>
      <c r="G392" s="126" t="s">
        <v>39</v>
      </c>
      <c r="H392" s="68">
        <f>H391+25</f>
        <v>95</v>
      </c>
      <c r="I392" s="300"/>
      <c r="J392" s="348"/>
    </row>
    <row r="393" spans="1:10" ht="15.75" thickBot="1" x14ac:dyDescent="0.3">
      <c r="A393" s="334"/>
      <c r="B393" s="337"/>
      <c r="C393" s="337"/>
      <c r="D393" s="305"/>
      <c r="E393" s="439"/>
      <c r="F393" s="439"/>
      <c r="G393" s="125" t="s">
        <v>41</v>
      </c>
      <c r="H393" s="69">
        <f>H391*0.95</f>
        <v>66.5</v>
      </c>
      <c r="I393" s="300"/>
      <c r="J393" s="348"/>
    </row>
    <row r="394" spans="1:10" x14ac:dyDescent="0.25">
      <c r="A394" s="334"/>
      <c r="B394" s="337"/>
      <c r="C394" s="337"/>
      <c r="D394" s="305"/>
      <c r="E394" s="451">
        <f>F389+1</f>
        <v>43091</v>
      </c>
      <c r="F394" s="451">
        <v>43092</v>
      </c>
      <c r="G394" s="51" t="s">
        <v>154</v>
      </c>
      <c r="H394" s="67">
        <f t="shared" ref="H394" si="78">H396/2</f>
        <v>50</v>
      </c>
      <c r="I394" s="300"/>
      <c r="J394" s="348"/>
    </row>
    <row r="395" spans="1:10" x14ac:dyDescent="0.25">
      <c r="A395" s="334"/>
      <c r="B395" s="337"/>
      <c r="C395" s="337"/>
      <c r="D395" s="305"/>
      <c r="E395" s="285"/>
      <c r="F395" s="285"/>
      <c r="G395" s="7" t="s">
        <v>153</v>
      </c>
      <c r="H395" s="68">
        <f>H396/2</f>
        <v>50</v>
      </c>
      <c r="I395" s="300"/>
      <c r="J395" s="348"/>
    </row>
    <row r="396" spans="1:10" x14ac:dyDescent="0.25">
      <c r="A396" s="334"/>
      <c r="B396" s="337"/>
      <c r="C396" s="337"/>
      <c r="D396" s="305"/>
      <c r="E396" s="285"/>
      <c r="F396" s="285"/>
      <c r="G396" s="126" t="s">
        <v>40</v>
      </c>
      <c r="H396" s="68">
        <v>100</v>
      </c>
      <c r="I396" s="300"/>
      <c r="J396" s="348"/>
    </row>
    <row r="397" spans="1:10" x14ac:dyDescent="0.25">
      <c r="A397" s="334"/>
      <c r="B397" s="337"/>
      <c r="C397" s="337"/>
      <c r="D397" s="305"/>
      <c r="E397" s="285"/>
      <c r="F397" s="285"/>
      <c r="G397" s="126" t="s">
        <v>39</v>
      </c>
      <c r="H397" s="68">
        <f>H396+25</f>
        <v>125</v>
      </c>
      <c r="I397" s="300"/>
      <c r="J397" s="348"/>
    </row>
    <row r="398" spans="1:10" ht="15.75" thickBot="1" x14ac:dyDescent="0.3">
      <c r="A398" s="334"/>
      <c r="B398" s="337"/>
      <c r="C398" s="337"/>
      <c r="D398" s="305"/>
      <c r="E398" s="439"/>
      <c r="F398" s="439"/>
      <c r="G398" s="125" t="s">
        <v>41</v>
      </c>
      <c r="H398" s="69">
        <f>H396*0.95</f>
        <v>95</v>
      </c>
      <c r="I398" s="300"/>
      <c r="J398" s="348"/>
    </row>
    <row r="399" spans="1:10" x14ac:dyDescent="0.25">
      <c r="A399" s="334"/>
      <c r="B399" s="337"/>
      <c r="C399" s="337"/>
      <c r="D399" s="305"/>
      <c r="E399" s="451">
        <f>F394+1</f>
        <v>43093</v>
      </c>
      <c r="F399" s="451">
        <v>43093</v>
      </c>
      <c r="G399" s="51" t="s">
        <v>154</v>
      </c>
      <c r="H399" s="67">
        <f t="shared" ref="H399" si="79">H401/2</f>
        <v>62.5</v>
      </c>
      <c r="I399" s="300"/>
      <c r="J399" s="348"/>
    </row>
    <row r="400" spans="1:10" x14ac:dyDescent="0.25">
      <c r="A400" s="334"/>
      <c r="B400" s="337"/>
      <c r="C400" s="337"/>
      <c r="D400" s="305"/>
      <c r="E400" s="285"/>
      <c r="F400" s="285"/>
      <c r="G400" s="7" t="s">
        <v>153</v>
      </c>
      <c r="H400" s="68">
        <f>H401/2</f>
        <v>62.5</v>
      </c>
      <c r="I400" s="300"/>
      <c r="J400" s="348"/>
    </row>
    <row r="401" spans="1:10" x14ac:dyDescent="0.25">
      <c r="A401" s="334"/>
      <c r="B401" s="337"/>
      <c r="C401" s="337"/>
      <c r="D401" s="305"/>
      <c r="E401" s="285"/>
      <c r="F401" s="285"/>
      <c r="G401" s="126" t="s">
        <v>40</v>
      </c>
      <c r="H401" s="68">
        <f>H396+25</f>
        <v>125</v>
      </c>
      <c r="I401" s="300"/>
      <c r="J401" s="348"/>
    </row>
    <row r="402" spans="1:10" x14ac:dyDescent="0.25">
      <c r="A402" s="334"/>
      <c r="B402" s="337"/>
      <c r="C402" s="337"/>
      <c r="D402" s="305"/>
      <c r="E402" s="285"/>
      <c r="F402" s="285"/>
      <c r="G402" s="126" t="s">
        <v>39</v>
      </c>
      <c r="H402" s="68">
        <f>H397+25</f>
        <v>150</v>
      </c>
      <c r="I402" s="300"/>
      <c r="J402" s="348"/>
    </row>
    <row r="403" spans="1:10" ht="15.75" thickBot="1" x14ac:dyDescent="0.3">
      <c r="A403" s="334"/>
      <c r="B403" s="337"/>
      <c r="C403" s="337"/>
      <c r="D403" s="305"/>
      <c r="E403" s="439"/>
      <c r="F403" s="439"/>
      <c r="G403" s="125" t="s">
        <v>41</v>
      </c>
      <c r="H403" s="69">
        <f>H401*0.95</f>
        <v>118.75</v>
      </c>
      <c r="I403" s="300"/>
      <c r="J403" s="348"/>
    </row>
    <row r="404" spans="1:10" x14ac:dyDescent="0.25">
      <c r="A404" s="334"/>
      <c r="B404" s="337"/>
      <c r="C404" s="337"/>
      <c r="D404" s="305"/>
      <c r="E404" s="451">
        <f>F399+1</f>
        <v>43094</v>
      </c>
      <c r="F404" s="451">
        <v>43099</v>
      </c>
      <c r="G404" s="51" t="s">
        <v>154</v>
      </c>
      <c r="H404" s="67">
        <f t="shared" ref="H404" si="80">H406/2</f>
        <v>50</v>
      </c>
      <c r="I404" s="300"/>
      <c r="J404" s="348"/>
    </row>
    <row r="405" spans="1:10" x14ac:dyDescent="0.25">
      <c r="A405" s="334"/>
      <c r="B405" s="337"/>
      <c r="C405" s="337"/>
      <c r="D405" s="305"/>
      <c r="E405" s="285"/>
      <c r="F405" s="285"/>
      <c r="G405" s="7" t="s">
        <v>153</v>
      </c>
      <c r="H405" s="68">
        <f>H406/2</f>
        <v>50</v>
      </c>
      <c r="I405" s="300"/>
      <c r="J405" s="348"/>
    </row>
    <row r="406" spans="1:10" x14ac:dyDescent="0.25">
      <c r="A406" s="334"/>
      <c r="B406" s="337"/>
      <c r="C406" s="337"/>
      <c r="D406" s="305"/>
      <c r="E406" s="285"/>
      <c r="F406" s="285"/>
      <c r="G406" s="126" t="s">
        <v>40</v>
      </c>
      <c r="H406" s="68">
        <v>100</v>
      </c>
      <c r="I406" s="300"/>
      <c r="J406" s="348"/>
    </row>
    <row r="407" spans="1:10" x14ac:dyDescent="0.25">
      <c r="A407" s="334"/>
      <c r="B407" s="337"/>
      <c r="C407" s="337"/>
      <c r="D407" s="305"/>
      <c r="E407" s="285"/>
      <c r="F407" s="285"/>
      <c r="G407" s="126" t="s">
        <v>39</v>
      </c>
      <c r="H407" s="68">
        <f>H397</f>
        <v>125</v>
      </c>
      <c r="I407" s="300"/>
      <c r="J407" s="348"/>
    </row>
    <row r="408" spans="1:10" ht="15.75" thickBot="1" x14ac:dyDescent="0.3">
      <c r="A408" s="334"/>
      <c r="B408" s="337"/>
      <c r="C408" s="337"/>
      <c r="D408" s="305"/>
      <c r="E408" s="439"/>
      <c r="F408" s="439"/>
      <c r="G408" s="125" t="s">
        <v>41</v>
      </c>
      <c r="H408" s="69">
        <f>H406*0.95</f>
        <v>95</v>
      </c>
      <c r="I408" s="300"/>
      <c r="J408" s="348"/>
    </row>
    <row r="409" spans="1:10" x14ac:dyDescent="0.25">
      <c r="A409" s="334"/>
      <c r="B409" s="337"/>
      <c r="C409" s="337"/>
      <c r="D409" s="305"/>
      <c r="E409" s="451">
        <f>F404+1</f>
        <v>43100</v>
      </c>
      <c r="F409" s="451">
        <v>43100</v>
      </c>
      <c r="G409" s="51" t="s">
        <v>154</v>
      </c>
      <c r="H409" s="67">
        <f t="shared" ref="H409" si="81">H411/2</f>
        <v>62.5</v>
      </c>
      <c r="I409" s="300"/>
      <c r="J409" s="348"/>
    </row>
    <row r="410" spans="1:10" x14ac:dyDescent="0.25">
      <c r="A410" s="334"/>
      <c r="B410" s="337"/>
      <c r="C410" s="337"/>
      <c r="D410" s="305"/>
      <c r="E410" s="285"/>
      <c r="F410" s="285"/>
      <c r="G410" s="7" t="s">
        <v>153</v>
      </c>
      <c r="H410" s="68">
        <f>H411/2</f>
        <v>62.5</v>
      </c>
      <c r="I410" s="300"/>
      <c r="J410" s="348"/>
    </row>
    <row r="411" spans="1:10" x14ac:dyDescent="0.25">
      <c r="A411" s="334"/>
      <c r="B411" s="337"/>
      <c r="C411" s="337"/>
      <c r="D411" s="305"/>
      <c r="E411" s="285"/>
      <c r="F411" s="285"/>
      <c r="G411" s="126" t="s">
        <v>40</v>
      </c>
      <c r="H411" s="68">
        <f>H401</f>
        <v>125</v>
      </c>
      <c r="I411" s="300"/>
      <c r="J411" s="348"/>
    </row>
    <row r="412" spans="1:10" x14ac:dyDescent="0.25">
      <c r="A412" s="334"/>
      <c r="B412" s="337"/>
      <c r="C412" s="337"/>
      <c r="D412" s="305"/>
      <c r="E412" s="285"/>
      <c r="F412" s="285"/>
      <c r="G412" s="126" t="s">
        <v>39</v>
      </c>
      <c r="H412" s="68">
        <f>H402</f>
        <v>150</v>
      </c>
      <c r="I412" s="300"/>
      <c r="J412" s="348"/>
    </row>
    <row r="413" spans="1:10" ht="15.75" thickBot="1" x14ac:dyDescent="0.3">
      <c r="A413" s="334"/>
      <c r="B413" s="337"/>
      <c r="C413" s="337"/>
      <c r="D413" s="305"/>
      <c r="E413" s="439"/>
      <c r="F413" s="439"/>
      <c r="G413" s="125" t="s">
        <v>41</v>
      </c>
      <c r="H413" s="69">
        <f>H411*0.95</f>
        <v>118.75</v>
      </c>
      <c r="I413" s="300"/>
      <c r="J413" s="348"/>
    </row>
    <row r="414" spans="1:10" x14ac:dyDescent="0.25">
      <c r="A414" s="334"/>
      <c r="B414" s="337"/>
      <c r="C414" s="337"/>
      <c r="D414" s="305"/>
      <c r="E414" s="451">
        <f>F409+1</f>
        <v>43101</v>
      </c>
      <c r="F414" s="451">
        <v>43102</v>
      </c>
      <c r="G414" s="51" t="s">
        <v>154</v>
      </c>
      <c r="H414" s="67">
        <f t="shared" ref="H414" si="82">H416/2</f>
        <v>50</v>
      </c>
      <c r="I414" s="300"/>
      <c r="J414" s="348"/>
    </row>
    <row r="415" spans="1:10" x14ac:dyDescent="0.25">
      <c r="A415" s="334"/>
      <c r="B415" s="337"/>
      <c r="C415" s="337"/>
      <c r="D415" s="305"/>
      <c r="E415" s="285"/>
      <c r="F415" s="285"/>
      <c r="G415" s="7" t="s">
        <v>153</v>
      </c>
      <c r="H415" s="68">
        <f>H416/2</f>
        <v>50</v>
      </c>
      <c r="I415" s="300"/>
      <c r="J415" s="348"/>
    </row>
    <row r="416" spans="1:10" x14ac:dyDescent="0.25">
      <c r="A416" s="334"/>
      <c r="B416" s="337"/>
      <c r="C416" s="337"/>
      <c r="D416" s="305"/>
      <c r="E416" s="285"/>
      <c r="F416" s="285"/>
      <c r="G416" s="126" t="s">
        <v>40</v>
      </c>
      <c r="H416" s="68">
        <f>H406</f>
        <v>100</v>
      </c>
      <c r="I416" s="300"/>
      <c r="J416" s="348"/>
    </row>
    <row r="417" spans="1:10" x14ac:dyDescent="0.25">
      <c r="A417" s="334"/>
      <c r="B417" s="337"/>
      <c r="C417" s="337"/>
      <c r="D417" s="305"/>
      <c r="E417" s="285"/>
      <c r="F417" s="285"/>
      <c r="G417" s="126" t="s">
        <v>39</v>
      </c>
      <c r="H417" s="68">
        <f>H407</f>
        <v>125</v>
      </c>
      <c r="I417" s="300"/>
      <c r="J417" s="348"/>
    </row>
    <row r="418" spans="1:10" ht="15.75" thickBot="1" x14ac:dyDescent="0.3">
      <c r="A418" s="334"/>
      <c r="B418" s="337"/>
      <c r="C418" s="337"/>
      <c r="D418" s="305"/>
      <c r="E418" s="439"/>
      <c r="F418" s="439"/>
      <c r="G418" s="125" t="s">
        <v>41</v>
      </c>
      <c r="H418" s="69">
        <f>H416*0.95</f>
        <v>95</v>
      </c>
      <c r="I418" s="300"/>
      <c r="J418" s="348"/>
    </row>
    <row r="419" spans="1:10" x14ac:dyDescent="0.25">
      <c r="A419" s="334"/>
      <c r="B419" s="337"/>
      <c r="C419" s="337"/>
      <c r="D419" s="305"/>
      <c r="E419" s="451">
        <f>F414+1</f>
        <v>43103</v>
      </c>
      <c r="F419" s="451">
        <v>43190</v>
      </c>
      <c r="G419" s="51" t="s">
        <v>154</v>
      </c>
      <c r="H419" s="67">
        <f t="shared" ref="H419" si="83">H421/2</f>
        <v>42.5</v>
      </c>
      <c r="I419" s="300"/>
      <c r="J419" s="348"/>
    </row>
    <row r="420" spans="1:10" x14ac:dyDescent="0.25">
      <c r="A420" s="334"/>
      <c r="B420" s="337"/>
      <c r="C420" s="337"/>
      <c r="D420" s="305"/>
      <c r="E420" s="285"/>
      <c r="F420" s="285"/>
      <c r="G420" s="7" t="s">
        <v>153</v>
      </c>
      <c r="H420" s="68">
        <f>H421/2</f>
        <v>42.5</v>
      </c>
      <c r="I420" s="300"/>
      <c r="J420" s="348"/>
    </row>
    <row r="421" spans="1:10" x14ac:dyDescent="0.25">
      <c r="A421" s="334"/>
      <c r="B421" s="337"/>
      <c r="C421" s="337"/>
      <c r="D421" s="305"/>
      <c r="E421" s="285"/>
      <c r="F421" s="285"/>
      <c r="G421" s="126" t="s">
        <v>40</v>
      </c>
      <c r="H421" s="68">
        <v>85</v>
      </c>
      <c r="I421" s="300"/>
      <c r="J421" s="348"/>
    </row>
    <row r="422" spans="1:10" x14ac:dyDescent="0.25">
      <c r="A422" s="334"/>
      <c r="B422" s="337"/>
      <c r="C422" s="337"/>
      <c r="D422" s="305"/>
      <c r="E422" s="285"/>
      <c r="F422" s="285"/>
      <c r="G422" s="126" t="s">
        <v>39</v>
      </c>
      <c r="H422" s="68">
        <f>H421+25</f>
        <v>110</v>
      </c>
      <c r="I422" s="300"/>
      <c r="J422" s="348"/>
    </row>
    <row r="423" spans="1:10" ht="15.75" thickBot="1" x14ac:dyDescent="0.3">
      <c r="A423" s="334"/>
      <c r="B423" s="337"/>
      <c r="C423" s="337"/>
      <c r="D423" s="305"/>
      <c r="E423" s="439"/>
      <c r="F423" s="439"/>
      <c r="G423" s="125" t="s">
        <v>41</v>
      </c>
      <c r="H423" s="69">
        <f>H421*0.95</f>
        <v>80.75</v>
      </c>
      <c r="I423" s="300"/>
      <c r="J423" s="348"/>
    </row>
    <row r="424" spans="1:10" x14ac:dyDescent="0.25">
      <c r="A424" s="334"/>
      <c r="B424" s="337"/>
      <c r="C424" s="337"/>
      <c r="D424" s="305"/>
      <c r="E424" s="451">
        <f>F419+1</f>
        <v>43191</v>
      </c>
      <c r="F424" s="451">
        <v>43220</v>
      </c>
      <c r="G424" s="51" t="s">
        <v>154</v>
      </c>
      <c r="H424" s="67">
        <f t="shared" ref="H424" si="84">H426/2</f>
        <v>40</v>
      </c>
      <c r="I424" s="300"/>
      <c r="J424" s="348"/>
    </row>
    <row r="425" spans="1:10" x14ac:dyDescent="0.25">
      <c r="A425" s="334"/>
      <c r="B425" s="337"/>
      <c r="C425" s="337"/>
      <c r="D425" s="305"/>
      <c r="E425" s="285"/>
      <c r="F425" s="285"/>
      <c r="G425" s="7" t="s">
        <v>153</v>
      </c>
      <c r="H425" s="68">
        <f>H426/2</f>
        <v>40</v>
      </c>
      <c r="I425" s="300"/>
      <c r="J425" s="348"/>
    </row>
    <row r="426" spans="1:10" x14ac:dyDescent="0.25">
      <c r="A426" s="334"/>
      <c r="B426" s="337"/>
      <c r="C426" s="337"/>
      <c r="D426" s="305"/>
      <c r="E426" s="285"/>
      <c r="F426" s="285"/>
      <c r="G426" s="126" t="s">
        <v>40</v>
      </c>
      <c r="H426" s="68">
        <v>80</v>
      </c>
      <c r="I426" s="300"/>
      <c r="J426" s="348"/>
    </row>
    <row r="427" spans="1:10" x14ac:dyDescent="0.25">
      <c r="A427" s="334"/>
      <c r="B427" s="337"/>
      <c r="C427" s="337"/>
      <c r="D427" s="305"/>
      <c r="E427" s="285"/>
      <c r="F427" s="285"/>
      <c r="G427" s="126" t="s">
        <v>39</v>
      </c>
      <c r="H427" s="68">
        <f>H426+25</f>
        <v>105</v>
      </c>
      <c r="I427" s="300"/>
      <c r="J427" s="348"/>
    </row>
    <row r="428" spans="1:10" ht="15.75" thickBot="1" x14ac:dyDescent="0.3">
      <c r="A428" s="334"/>
      <c r="B428" s="337"/>
      <c r="C428" s="337"/>
      <c r="D428" s="292"/>
      <c r="E428" s="297"/>
      <c r="F428" s="297"/>
      <c r="G428" s="127" t="s">
        <v>41</v>
      </c>
      <c r="H428" s="69">
        <f>H426*0.95</f>
        <v>76</v>
      </c>
      <c r="I428" s="300"/>
      <c r="J428" s="348"/>
    </row>
    <row r="429" spans="1:10" x14ac:dyDescent="0.25">
      <c r="A429" s="445" t="s">
        <v>183</v>
      </c>
      <c r="B429" s="388" t="s">
        <v>37</v>
      </c>
      <c r="C429" s="388" t="s">
        <v>191</v>
      </c>
      <c r="D429" s="400" t="s">
        <v>43</v>
      </c>
      <c r="E429" s="294">
        <v>43040</v>
      </c>
      <c r="F429" s="294">
        <v>43090</v>
      </c>
      <c r="G429" s="160" t="s">
        <v>154</v>
      </c>
      <c r="H429" s="157" t="e">
        <f>NA()</f>
        <v>#N/A</v>
      </c>
      <c r="I429" s="309"/>
      <c r="J429" s="450" t="s">
        <v>314</v>
      </c>
    </row>
    <row r="430" spans="1:10" x14ac:dyDescent="0.25">
      <c r="A430" s="334"/>
      <c r="B430" s="337"/>
      <c r="C430" s="337"/>
      <c r="D430" s="305"/>
      <c r="E430" s="285"/>
      <c r="F430" s="285"/>
      <c r="G430" s="7" t="s">
        <v>153</v>
      </c>
      <c r="H430" s="68" t="e">
        <f>NA()</f>
        <v>#N/A</v>
      </c>
      <c r="I430" s="300"/>
      <c r="J430" s="348"/>
    </row>
    <row r="431" spans="1:10" x14ac:dyDescent="0.25">
      <c r="A431" s="334"/>
      <c r="B431" s="337"/>
      <c r="C431" s="337"/>
      <c r="D431" s="305"/>
      <c r="E431" s="285"/>
      <c r="F431" s="285"/>
      <c r="G431" s="139" t="s">
        <v>40</v>
      </c>
      <c r="H431" s="68">
        <v>125</v>
      </c>
      <c r="I431" s="300"/>
      <c r="J431" s="348"/>
    </row>
    <row r="432" spans="1:10" x14ac:dyDescent="0.25">
      <c r="A432" s="334"/>
      <c r="B432" s="337"/>
      <c r="C432" s="337"/>
      <c r="D432" s="305"/>
      <c r="E432" s="285"/>
      <c r="F432" s="285"/>
      <c r="G432" s="139" t="s">
        <v>39</v>
      </c>
      <c r="H432" s="68">
        <f>H431+60</f>
        <v>185</v>
      </c>
      <c r="I432" s="300"/>
      <c r="J432" s="348"/>
    </row>
    <row r="433" spans="1:10" ht="15.75" thickBot="1" x14ac:dyDescent="0.3">
      <c r="A433" s="334"/>
      <c r="B433" s="337"/>
      <c r="C433" s="337"/>
      <c r="D433" s="305"/>
      <c r="E433" s="286"/>
      <c r="F433" s="286"/>
      <c r="G433" s="161" t="s">
        <v>41</v>
      </c>
      <c r="H433" s="158" t="e">
        <f>NA()</f>
        <v>#N/A</v>
      </c>
      <c r="I433" s="300"/>
      <c r="J433" s="348"/>
    </row>
    <row r="434" spans="1:10" x14ac:dyDescent="0.25">
      <c r="A434" s="334"/>
      <c r="B434" s="337"/>
      <c r="C434" s="337"/>
      <c r="D434" s="305"/>
      <c r="E434" s="294">
        <f>F429+1</f>
        <v>43091</v>
      </c>
      <c r="F434" s="294">
        <v>43102</v>
      </c>
      <c r="G434" s="160" t="s">
        <v>154</v>
      </c>
      <c r="H434" s="157" t="e">
        <f>NA()</f>
        <v>#N/A</v>
      </c>
      <c r="I434" s="300"/>
      <c r="J434" s="348"/>
    </row>
    <row r="435" spans="1:10" x14ac:dyDescent="0.25">
      <c r="A435" s="334"/>
      <c r="B435" s="337"/>
      <c r="C435" s="337"/>
      <c r="D435" s="305"/>
      <c r="E435" s="285"/>
      <c r="F435" s="285"/>
      <c r="G435" s="7" t="s">
        <v>153</v>
      </c>
      <c r="H435" s="68" t="e">
        <f>NA()</f>
        <v>#N/A</v>
      </c>
      <c r="I435" s="300"/>
      <c r="J435" s="348"/>
    </row>
    <row r="436" spans="1:10" x14ac:dyDescent="0.25">
      <c r="A436" s="334"/>
      <c r="B436" s="337"/>
      <c r="C436" s="337"/>
      <c r="D436" s="305"/>
      <c r="E436" s="285"/>
      <c r="F436" s="285"/>
      <c r="G436" s="139" t="s">
        <v>40</v>
      </c>
      <c r="H436" s="68">
        <v>180</v>
      </c>
      <c r="I436" s="300"/>
      <c r="J436" s="348"/>
    </row>
    <row r="437" spans="1:10" x14ac:dyDescent="0.25">
      <c r="A437" s="334"/>
      <c r="B437" s="337"/>
      <c r="C437" s="337"/>
      <c r="D437" s="305"/>
      <c r="E437" s="285"/>
      <c r="F437" s="285"/>
      <c r="G437" s="139" t="s">
        <v>39</v>
      </c>
      <c r="H437" s="68">
        <f t="shared" ref="H437" si="85">H436+60</f>
        <v>240</v>
      </c>
      <c r="I437" s="300"/>
      <c r="J437" s="348"/>
    </row>
    <row r="438" spans="1:10" ht="15.75" thickBot="1" x14ac:dyDescent="0.3">
      <c r="A438" s="334"/>
      <c r="B438" s="337"/>
      <c r="C438" s="337"/>
      <c r="D438" s="305"/>
      <c r="E438" s="286"/>
      <c r="F438" s="286"/>
      <c r="G438" s="161" t="s">
        <v>41</v>
      </c>
      <c r="H438" s="158" t="e">
        <f>NA()</f>
        <v>#N/A</v>
      </c>
      <c r="I438" s="300"/>
      <c r="J438" s="348"/>
    </row>
    <row r="439" spans="1:10" x14ac:dyDescent="0.25">
      <c r="A439" s="334"/>
      <c r="B439" s="337"/>
      <c r="C439" s="337"/>
      <c r="D439" s="305"/>
      <c r="E439" s="294">
        <f>F434+1</f>
        <v>43103</v>
      </c>
      <c r="F439" s="294">
        <v>43131</v>
      </c>
      <c r="G439" s="160" t="s">
        <v>154</v>
      </c>
      <c r="H439" s="157" t="e">
        <f>NA()</f>
        <v>#N/A</v>
      </c>
      <c r="I439" s="300"/>
      <c r="J439" s="348"/>
    </row>
    <row r="440" spans="1:10" x14ac:dyDescent="0.25">
      <c r="A440" s="334"/>
      <c r="B440" s="337"/>
      <c r="C440" s="337"/>
      <c r="D440" s="305"/>
      <c r="E440" s="285"/>
      <c r="F440" s="285"/>
      <c r="G440" s="7" t="s">
        <v>153</v>
      </c>
      <c r="H440" s="68" t="e">
        <f>NA()</f>
        <v>#N/A</v>
      </c>
      <c r="I440" s="300"/>
      <c r="J440" s="348"/>
    </row>
    <row r="441" spans="1:10" x14ac:dyDescent="0.25">
      <c r="A441" s="334"/>
      <c r="B441" s="337"/>
      <c r="C441" s="337"/>
      <c r="D441" s="305"/>
      <c r="E441" s="285"/>
      <c r="F441" s="285"/>
      <c r="G441" s="139" t="s">
        <v>40</v>
      </c>
      <c r="H441" s="68">
        <v>145</v>
      </c>
      <c r="I441" s="300"/>
      <c r="J441" s="348"/>
    </row>
    <row r="442" spans="1:10" x14ac:dyDescent="0.25">
      <c r="A442" s="334"/>
      <c r="B442" s="337"/>
      <c r="C442" s="337"/>
      <c r="D442" s="305"/>
      <c r="E442" s="285"/>
      <c r="F442" s="285"/>
      <c r="G442" s="139" t="s">
        <v>39</v>
      </c>
      <c r="H442" s="68">
        <f t="shared" ref="H442" si="86">H441+60</f>
        <v>205</v>
      </c>
      <c r="I442" s="300"/>
      <c r="J442" s="348"/>
    </row>
    <row r="443" spans="1:10" ht="15.75" thickBot="1" x14ac:dyDescent="0.3">
      <c r="A443" s="334"/>
      <c r="B443" s="337"/>
      <c r="C443" s="337"/>
      <c r="D443" s="305"/>
      <c r="E443" s="286"/>
      <c r="F443" s="286"/>
      <c r="G443" s="161" t="s">
        <v>41</v>
      </c>
      <c r="H443" s="158" t="e">
        <f>NA()</f>
        <v>#N/A</v>
      </c>
      <c r="I443" s="300"/>
      <c r="J443" s="348"/>
    </row>
    <row r="444" spans="1:10" x14ac:dyDescent="0.25">
      <c r="A444" s="334"/>
      <c r="B444" s="337"/>
      <c r="C444" s="337"/>
      <c r="D444" s="305"/>
      <c r="E444" s="294">
        <f>F439+1</f>
        <v>43132</v>
      </c>
      <c r="F444" s="294">
        <v>43190</v>
      </c>
      <c r="G444" s="160" t="s">
        <v>154</v>
      </c>
      <c r="H444" s="157" t="e">
        <f>NA()</f>
        <v>#N/A</v>
      </c>
      <c r="I444" s="300"/>
      <c r="J444" s="348"/>
    </row>
    <row r="445" spans="1:10" x14ac:dyDescent="0.25">
      <c r="A445" s="334"/>
      <c r="B445" s="337"/>
      <c r="C445" s="337"/>
      <c r="D445" s="305"/>
      <c r="E445" s="285"/>
      <c r="F445" s="285"/>
      <c r="G445" s="7" t="s">
        <v>153</v>
      </c>
      <c r="H445" s="68" t="e">
        <f>NA()</f>
        <v>#N/A</v>
      </c>
      <c r="I445" s="300"/>
      <c r="J445" s="348"/>
    </row>
    <row r="446" spans="1:10" x14ac:dyDescent="0.25">
      <c r="A446" s="334"/>
      <c r="B446" s="337"/>
      <c r="C446" s="337"/>
      <c r="D446" s="305"/>
      <c r="E446" s="285"/>
      <c r="F446" s="285"/>
      <c r="G446" s="139" t="s">
        <v>40</v>
      </c>
      <c r="H446" s="68">
        <v>155</v>
      </c>
      <c r="I446" s="300"/>
      <c r="J446" s="348"/>
    </row>
    <row r="447" spans="1:10" x14ac:dyDescent="0.25">
      <c r="A447" s="334"/>
      <c r="B447" s="337"/>
      <c r="C447" s="337"/>
      <c r="D447" s="305"/>
      <c r="E447" s="285"/>
      <c r="F447" s="285"/>
      <c r="G447" s="139" t="s">
        <v>39</v>
      </c>
      <c r="H447" s="68">
        <f t="shared" ref="H447" si="87">H446+60</f>
        <v>215</v>
      </c>
      <c r="I447" s="300"/>
      <c r="J447" s="348"/>
    </row>
    <row r="448" spans="1:10" ht="15.75" thickBot="1" x14ac:dyDescent="0.3">
      <c r="A448" s="334"/>
      <c r="B448" s="337"/>
      <c r="C448" s="337"/>
      <c r="D448" s="305"/>
      <c r="E448" s="286"/>
      <c r="F448" s="286"/>
      <c r="G448" s="161" t="s">
        <v>41</v>
      </c>
      <c r="H448" s="158" t="e">
        <f>NA()</f>
        <v>#N/A</v>
      </c>
      <c r="I448" s="300"/>
      <c r="J448" s="348"/>
    </row>
    <row r="449" spans="1:10" x14ac:dyDescent="0.25">
      <c r="A449" s="334"/>
      <c r="B449" s="337"/>
      <c r="C449" s="337"/>
      <c r="D449" s="305"/>
      <c r="E449" s="284">
        <f>F444+1</f>
        <v>43191</v>
      </c>
      <c r="F449" s="284">
        <v>43220</v>
      </c>
      <c r="G449" s="162" t="s">
        <v>154</v>
      </c>
      <c r="H449" s="157" t="e">
        <f>NA()</f>
        <v>#N/A</v>
      </c>
      <c r="I449" s="300"/>
      <c r="J449" s="348"/>
    </row>
    <row r="450" spans="1:10" x14ac:dyDescent="0.25">
      <c r="A450" s="334"/>
      <c r="B450" s="337"/>
      <c r="C450" s="337"/>
      <c r="D450" s="305"/>
      <c r="E450" s="285"/>
      <c r="F450" s="285"/>
      <c r="G450" s="7" t="s">
        <v>153</v>
      </c>
      <c r="H450" s="68" t="e">
        <f>NA()</f>
        <v>#N/A</v>
      </c>
      <c r="I450" s="300"/>
      <c r="J450" s="348"/>
    </row>
    <row r="451" spans="1:10" x14ac:dyDescent="0.25">
      <c r="A451" s="334"/>
      <c r="B451" s="337"/>
      <c r="C451" s="337"/>
      <c r="D451" s="305"/>
      <c r="E451" s="285"/>
      <c r="F451" s="285"/>
      <c r="G451" s="139" t="s">
        <v>40</v>
      </c>
      <c r="H451" s="68">
        <v>130</v>
      </c>
      <c r="I451" s="300"/>
      <c r="J451" s="348"/>
    </row>
    <row r="452" spans="1:10" x14ac:dyDescent="0.25">
      <c r="A452" s="334"/>
      <c r="B452" s="337"/>
      <c r="C452" s="337"/>
      <c r="D452" s="305"/>
      <c r="E452" s="285"/>
      <c r="F452" s="285"/>
      <c r="G452" s="139" t="s">
        <v>39</v>
      </c>
      <c r="H452" s="68">
        <f t="shared" ref="H452" si="88">H451+60</f>
        <v>190</v>
      </c>
      <c r="I452" s="300"/>
      <c r="J452" s="348"/>
    </row>
    <row r="453" spans="1:10" ht="15.75" thickBot="1" x14ac:dyDescent="0.3">
      <c r="A453" s="334"/>
      <c r="B453" s="337"/>
      <c r="C453" s="337"/>
      <c r="D453" s="305"/>
      <c r="E453" s="286"/>
      <c r="F453" s="286"/>
      <c r="G453" s="161" t="s">
        <v>41</v>
      </c>
      <c r="H453" s="158" t="e">
        <f>NA()</f>
        <v>#N/A</v>
      </c>
      <c r="I453" s="300"/>
      <c r="J453" s="348"/>
    </row>
    <row r="454" spans="1:10" x14ac:dyDescent="0.25">
      <c r="A454" s="334"/>
      <c r="B454" s="337"/>
      <c r="C454" s="337"/>
      <c r="D454" s="400" t="s">
        <v>211</v>
      </c>
      <c r="E454" s="294">
        <v>43040</v>
      </c>
      <c r="F454" s="294">
        <v>43090</v>
      </c>
      <c r="G454" s="160" t="s">
        <v>154</v>
      </c>
      <c r="H454" s="157" t="e">
        <f>NA()</f>
        <v>#N/A</v>
      </c>
      <c r="I454" s="309"/>
      <c r="J454" s="348"/>
    </row>
    <row r="455" spans="1:10" x14ac:dyDescent="0.25">
      <c r="A455" s="334"/>
      <c r="B455" s="337"/>
      <c r="C455" s="337"/>
      <c r="D455" s="305"/>
      <c r="E455" s="285"/>
      <c r="F455" s="285"/>
      <c r="G455" s="7" t="s">
        <v>153</v>
      </c>
      <c r="H455" s="68" t="e">
        <f>NA()</f>
        <v>#N/A</v>
      </c>
      <c r="I455" s="300"/>
      <c r="J455" s="348"/>
    </row>
    <row r="456" spans="1:10" x14ac:dyDescent="0.25">
      <c r="A456" s="334"/>
      <c r="B456" s="337"/>
      <c r="C456" s="337"/>
      <c r="D456" s="305"/>
      <c r="E456" s="285"/>
      <c r="F456" s="285"/>
      <c r="G456" s="139" t="s">
        <v>40</v>
      </c>
      <c r="H456" s="68">
        <v>245</v>
      </c>
      <c r="I456" s="300"/>
      <c r="J456" s="348"/>
    </row>
    <row r="457" spans="1:10" x14ac:dyDescent="0.25">
      <c r="A457" s="334"/>
      <c r="B457" s="337"/>
      <c r="C457" s="337"/>
      <c r="D457" s="305"/>
      <c r="E457" s="285"/>
      <c r="F457" s="285"/>
      <c r="G457" s="139" t="s">
        <v>39</v>
      </c>
      <c r="H457" s="68">
        <f>H456+150</f>
        <v>395</v>
      </c>
      <c r="I457" s="300"/>
      <c r="J457" s="348"/>
    </row>
    <row r="458" spans="1:10" ht="15.75" thickBot="1" x14ac:dyDescent="0.3">
      <c r="A458" s="334"/>
      <c r="B458" s="337"/>
      <c r="C458" s="337"/>
      <c r="D458" s="305"/>
      <c r="E458" s="286"/>
      <c r="F458" s="286"/>
      <c r="G458" s="161" t="s">
        <v>41</v>
      </c>
      <c r="H458" s="158" t="e">
        <f>NA()</f>
        <v>#N/A</v>
      </c>
      <c r="I458" s="300"/>
      <c r="J458" s="348"/>
    </row>
    <row r="459" spans="1:10" x14ac:dyDescent="0.25">
      <c r="A459" s="334"/>
      <c r="B459" s="337"/>
      <c r="C459" s="337"/>
      <c r="D459" s="305"/>
      <c r="E459" s="294">
        <f>F454+1</f>
        <v>43091</v>
      </c>
      <c r="F459" s="294">
        <v>43102</v>
      </c>
      <c r="G459" s="160" t="s">
        <v>154</v>
      </c>
      <c r="H459" s="157" t="e">
        <f>NA()</f>
        <v>#N/A</v>
      </c>
      <c r="I459" s="300"/>
      <c r="J459" s="348"/>
    </row>
    <row r="460" spans="1:10" x14ac:dyDescent="0.25">
      <c r="A460" s="334"/>
      <c r="B460" s="337"/>
      <c r="C460" s="337"/>
      <c r="D460" s="305"/>
      <c r="E460" s="285"/>
      <c r="F460" s="285"/>
      <c r="G460" s="7" t="s">
        <v>153</v>
      </c>
      <c r="H460" s="68" t="e">
        <f>NA()</f>
        <v>#N/A</v>
      </c>
      <c r="I460" s="300"/>
      <c r="J460" s="348"/>
    </row>
    <row r="461" spans="1:10" x14ac:dyDescent="0.25">
      <c r="A461" s="334"/>
      <c r="B461" s="337"/>
      <c r="C461" s="337"/>
      <c r="D461" s="305"/>
      <c r="E461" s="285"/>
      <c r="F461" s="285"/>
      <c r="G461" s="139" t="s">
        <v>40</v>
      </c>
      <c r="H461" s="68">
        <v>300</v>
      </c>
      <c r="I461" s="300"/>
      <c r="J461" s="348"/>
    </row>
    <row r="462" spans="1:10" x14ac:dyDescent="0.25">
      <c r="A462" s="334"/>
      <c r="B462" s="337"/>
      <c r="C462" s="337"/>
      <c r="D462" s="305"/>
      <c r="E462" s="285"/>
      <c r="F462" s="285"/>
      <c r="G462" s="139" t="s">
        <v>39</v>
      </c>
      <c r="H462" s="68">
        <f t="shared" ref="H462" si="89">H461+150</f>
        <v>450</v>
      </c>
      <c r="I462" s="300"/>
      <c r="J462" s="348"/>
    </row>
    <row r="463" spans="1:10" ht="15.75" thickBot="1" x14ac:dyDescent="0.3">
      <c r="A463" s="334"/>
      <c r="B463" s="337"/>
      <c r="C463" s="337"/>
      <c r="D463" s="305"/>
      <c r="E463" s="286"/>
      <c r="F463" s="286"/>
      <c r="G463" s="161" t="s">
        <v>41</v>
      </c>
      <c r="H463" s="158" t="e">
        <f>NA()</f>
        <v>#N/A</v>
      </c>
      <c r="I463" s="300"/>
      <c r="J463" s="348"/>
    </row>
    <row r="464" spans="1:10" x14ac:dyDescent="0.25">
      <c r="A464" s="334"/>
      <c r="B464" s="337"/>
      <c r="C464" s="337"/>
      <c r="D464" s="305"/>
      <c r="E464" s="294">
        <f>F459+1</f>
        <v>43103</v>
      </c>
      <c r="F464" s="294">
        <v>43131</v>
      </c>
      <c r="G464" s="160" t="s">
        <v>154</v>
      </c>
      <c r="H464" s="157" t="e">
        <f>NA()</f>
        <v>#N/A</v>
      </c>
      <c r="I464" s="300"/>
      <c r="J464" s="348"/>
    </row>
    <row r="465" spans="1:10" x14ac:dyDescent="0.25">
      <c r="A465" s="334"/>
      <c r="B465" s="337"/>
      <c r="C465" s="337"/>
      <c r="D465" s="305"/>
      <c r="E465" s="285"/>
      <c r="F465" s="285"/>
      <c r="G465" s="7" t="s">
        <v>153</v>
      </c>
      <c r="H465" s="68" t="e">
        <f>NA()</f>
        <v>#N/A</v>
      </c>
      <c r="I465" s="300"/>
      <c r="J465" s="348"/>
    </row>
    <row r="466" spans="1:10" x14ac:dyDescent="0.25">
      <c r="A466" s="334"/>
      <c r="B466" s="337"/>
      <c r="C466" s="337"/>
      <c r="D466" s="305"/>
      <c r="E466" s="285"/>
      <c r="F466" s="285"/>
      <c r="G466" s="139" t="s">
        <v>40</v>
      </c>
      <c r="H466" s="68">
        <v>265</v>
      </c>
      <c r="I466" s="300"/>
      <c r="J466" s="348"/>
    </row>
    <row r="467" spans="1:10" x14ac:dyDescent="0.25">
      <c r="A467" s="334"/>
      <c r="B467" s="337"/>
      <c r="C467" s="337"/>
      <c r="D467" s="305"/>
      <c r="E467" s="285"/>
      <c r="F467" s="285"/>
      <c r="G467" s="139" t="s">
        <v>39</v>
      </c>
      <c r="H467" s="68">
        <f t="shared" ref="H467" si="90">H466+150</f>
        <v>415</v>
      </c>
      <c r="I467" s="300"/>
      <c r="J467" s="348"/>
    </row>
    <row r="468" spans="1:10" ht="15.75" thickBot="1" x14ac:dyDescent="0.3">
      <c r="A468" s="334"/>
      <c r="B468" s="337"/>
      <c r="C468" s="337"/>
      <c r="D468" s="305"/>
      <c r="E468" s="286"/>
      <c r="F468" s="286"/>
      <c r="G468" s="161" t="s">
        <v>41</v>
      </c>
      <c r="H468" s="158" t="e">
        <f>NA()</f>
        <v>#N/A</v>
      </c>
      <c r="I468" s="300"/>
      <c r="J468" s="348"/>
    </row>
    <row r="469" spans="1:10" x14ac:dyDescent="0.25">
      <c r="A469" s="334"/>
      <c r="B469" s="337"/>
      <c r="C469" s="337"/>
      <c r="D469" s="305"/>
      <c r="E469" s="294">
        <f>F464+1</f>
        <v>43132</v>
      </c>
      <c r="F469" s="294">
        <v>43190</v>
      </c>
      <c r="G469" s="160" t="s">
        <v>154</v>
      </c>
      <c r="H469" s="157" t="e">
        <f>NA()</f>
        <v>#N/A</v>
      </c>
      <c r="I469" s="300"/>
      <c r="J469" s="348"/>
    </row>
    <row r="470" spans="1:10" x14ac:dyDescent="0.25">
      <c r="A470" s="334"/>
      <c r="B470" s="337"/>
      <c r="C470" s="337"/>
      <c r="D470" s="305"/>
      <c r="E470" s="285"/>
      <c r="F470" s="285"/>
      <c r="G470" s="7" t="s">
        <v>153</v>
      </c>
      <c r="H470" s="68" t="e">
        <f>NA()</f>
        <v>#N/A</v>
      </c>
      <c r="I470" s="300"/>
      <c r="J470" s="348"/>
    </row>
    <row r="471" spans="1:10" x14ac:dyDescent="0.25">
      <c r="A471" s="334"/>
      <c r="B471" s="337"/>
      <c r="C471" s="337"/>
      <c r="D471" s="305"/>
      <c r="E471" s="285"/>
      <c r="F471" s="285"/>
      <c r="G471" s="139" t="s">
        <v>40</v>
      </c>
      <c r="H471" s="68">
        <v>275</v>
      </c>
      <c r="I471" s="300"/>
      <c r="J471" s="348"/>
    </row>
    <row r="472" spans="1:10" x14ac:dyDescent="0.25">
      <c r="A472" s="334"/>
      <c r="B472" s="337"/>
      <c r="C472" s="337"/>
      <c r="D472" s="305"/>
      <c r="E472" s="285"/>
      <c r="F472" s="285"/>
      <c r="G472" s="139" t="s">
        <v>39</v>
      </c>
      <c r="H472" s="68">
        <f t="shared" ref="H472" si="91">H471+150</f>
        <v>425</v>
      </c>
      <c r="I472" s="300"/>
      <c r="J472" s="348"/>
    </row>
    <row r="473" spans="1:10" ht="15.75" thickBot="1" x14ac:dyDescent="0.3">
      <c r="A473" s="334"/>
      <c r="B473" s="337"/>
      <c r="C473" s="337"/>
      <c r="D473" s="305"/>
      <c r="E473" s="286"/>
      <c r="F473" s="286"/>
      <c r="G473" s="161" t="s">
        <v>41</v>
      </c>
      <c r="H473" s="158" t="e">
        <f>NA()</f>
        <v>#N/A</v>
      </c>
      <c r="I473" s="300"/>
      <c r="J473" s="348"/>
    </row>
    <row r="474" spans="1:10" x14ac:dyDescent="0.25">
      <c r="A474" s="334"/>
      <c r="B474" s="337"/>
      <c r="C474" s="337"/>
      <c r="D474" s="305"/>
      <c r="E474" s="284">
        <f>F469+1</f>
        <v>43191</v>
      </c>
      <c r="F474" s="284">
        <v>43220</v>
      </c>
      <c r="G474" s="162" t="s">
        <v>154</v>
      </c>
      <c r="H474" s="157" t="e">
        <f>NA()</f>
        <v>#N/A</v>
      </c>
      <c r="I474" s="300"/>
      <c r="J474" s="348"/>
    </row>
    <row r="475" spans="1:10" x14ac:dyDescent="0.25">
      <c r="A475" s="334"/>
      <c r="B475" s="337"/>
      <c r="C475" s="337"/>
      <c r="D475" s="305"/>
      <c r="E475" s="285"/>
      <c r="F475" s="285"/>
      <c r="G475" s="7" t="s">
        <v>153</v>
      </c>
      <c r="H475" s="68" t="e">
        <f>NA()</f>
        <v>#N/A</v>
      </c>
      <c r="I475" s="300"/>
      <c r="J475" s="348"/>
    </row>
    <row r="476" spans="1:10" x14ac:dyDescent="0.25">
      <c r="A476" s="334"/>
      <c r="B476" s="337"/>
      <c r="C476" s="337"/>
      <c r="D476" s="305"/>
      <c r="E476" s="285"/>
      <c r="F476" s="285"/>
      <c r="G476" s="139" t="s">
        <v>40</v>
      </c>
      <c r="H476" s="68">
        <v>250</v>
      </c>
      <c r="I476" s="300"/>
      <c r="J476" s="348"/>
    </row>
    <row r="477" spans="1:10" x14ac:dyDescent="0.25">
      <c r="A477" s="334"/>
      <c r="B477" s="337"/>
      <c r="C477" s="337"/>
      <c r="D477" s="305"/>
      <c r="E477" s="285"/>
      <c r="F477" s="285"/>
      <c r="G477" s="139" t="s">
        <v>39</v>
      </c>
      <c r="H477" s="68">
        <f t="shared" ref="H477" si="92">H476+150</f>
        <v>400</v>
      </c>
      <c r="I477" s="300"/>
      <c r="J477" s="348"/>
    </row>
    <row r="478" spans="1:10" ht="15.75" thickBot="1" x14ac:dyDescent="0.3">
      <c r="A478" s="335"/>
      <c r="B478" s="386"/>
      <c r="C478" s="386"/>
      <c r="D478" s="401"/>
      <c r="E478" s="286"/>
      <c r="F478" s="286"/>
      <c r="G478" s="161" t="s">
        <v>41</v>
      </c>
      <c r="H478" s="158" t="e">
        <f>NA()</f>
        <v>#N/A</v>
      </c>
      <c r="I478" s="310"/>
      <c r="J478" s="349"/>
    </row>
    <row r="479" spans="1:10" x14ac:dyDescent="0.25">
      <c r="A479" s="440" t="s">
        <v>124</v>
      </c>
      <c r="B479" s="440" t="s">
        <v>37</v>
      </c>
      <c r="C479" s="440" t="s">
        <v>191</v>
      </c>
      <c r="D479" s="459" t="s">
        <v>38</v>
      </c>
      <c r="E479" s="298">
        <v>43040</v>
      </c>
      <c r="F479" s="298">
        <v>43090</v>
      </c>
      <c r="G479" s="51" t="s">
        <v>154</v>
      </c>
      <c r="H479" s="84">
        <v>0</v>
      </c>
      <c r="I479" s="459"/>
      <c r="J479" s="347"/>
    </row>
    <row r="480" spans="1:10" x14ac:dyDescent="0.25">
      <c r="A480" s="337"/>
      <c r="B480" s="337"/>
      <c r="C480" s="337"/>
      <c r="D480" s="305"/>
      <c r="E480" s="285"/>
      <c r="F480" s="285"/>
      <c r="G480" s="7" t="s">
        <v>153</v>
      </c>
      <c r="H480" s="68">
        <f>H481/2</f>
        <v>27.5</v>
      </c>
      <c r="I480" s="305"/>
      <c r="J480" s="348"/>
    </row>
    <row r="481" spans="1:10" x14ac:dyDescent="0.25">
      <c r="A481" s="337"/>
      <c r="B481" s="337"/>
      <c r="C481" s="337"/>
      <c r="D481" s="305"/>
      <c r="E481" s="285"/>
      <c r="F481" s="285"/>
      <c r="G481" s="70" t="s">
        <v>40</v>
      </c>
      <c r="H481" s="68">
        <v>55</v>
      </c>
      <c r="I481" s="305"/>
      <c r="J481" s="348"/>
    </row>
    <row r="482" spans="1:10" x14ac:dyDescent="0.25">
      <c r="A482" s="337"/>
      <c r="B482" s="337"/>
      <c r="C482" s="337"/>
      <c r="D482" s="305"/>
      <c r="E482" s="285"/>
      <c r="F482" s="285"/>
      <c r="G482" s="70" t="s">
        <v>39</v>
      </c>
      <c r="H482" s="68">
        <f>H481+25</f>
        <v>80</v>
      </c>
      <c r="I482" s="305"/>
      <c r="J482" s="348"/>
    </row>
    <row r="483" spans="1:10" x14ac:dyDescent="0.25">
      <c r="A483" s="337"/>
      <c r="B483" s="337"/>
      <c r="C483" s="337"/>
      <c r="D483" s="305"/>
      <c r="E483" s="370"/>
      <c r="F483" s="370"/>
      <c r="G483" s="74" t="s">
        <v>41</v>
      </c>
      <c r="H483" s="69">
        <f>H481*0.95</f>
        <v>52.25</v>
      </c>
      <c r="I483" s="305"/>
      <c r="J483" s="348"/>
    </row>
    <row r="484" spans="1:10" x14ac:dyDescent="0.25">
      <c r="A484" s="337"/>
      <c r="B484" s="337"/>
      <c r="C484" s="337"/>
      <c r="D484" s="305"/>
      <c r="E484" s="295">
        <f>F479+1</f>
        <v>43091</v>
      </c>
      <c r="F484" s="295">
        <v>43103</v>
      </c>
      <c r="G484" s="51" t="s">
        <v>154</v>
      </c>
      <c r="H484" s="84">
        <v>0</v>
      </c>
      <c r="I484" s="305"/>
      <c r="J484" s="348"/>
    </row>
    <row r="485" spans="1:10" x14ac:dyDescent="0.25">
      <c r="A485" s="337"/>
      <c r="B485" s="337"/>
      <c r="C485" s="337"/>
      <c r="D485" s="305"/>
      <c r="E485" s="285"/>
      <c r="F485" s="285"/>
      <c r="G485" s="7" t="s">
        <v>153</v>
      </c>
      <c r="H485" s="68">
        <f t="shared" ref="H485" si="93">H486/2</f>
        <v>40</v>
      </c>
      <c r="I485" s="305"/>
      <c r="J485" s="348"/>
    </row>
    <row r="486" spans="1:10" x14ac:dyDescent="0.25">
      <c r="A486" s="337"/>
      <c r="B486" s="337"/>
      <c r="C486" s="337"/>
      <c r="D486" s="305"/>
      <c r="E486" s="285"/>
      <c r="F486" s="285"/>
      <c r="G486" s="108" t="s">
        <v>40</v>
      </c>
      <c r="H486" s="68">
        <v>80</v>
      </c>
      <c r="I486" s="305"/>
      <c r="J486" s="348"/>
    </row>
    <row r="487" spans="1:10" x14ac:dyDescent="0.25">
      <c r="A487" s="337"/>
      <c r="B487" s="337"/>
      <c r="C487" s="337"/>
      <c r="D487" s="305"/>
      <c r="E487" s="285"/>
      <c r="F487" s="285"/>
      <c r="G487" s="108" t="s">
        <v>39</v>
      </c>
      <c r="H487" s="68">
        <f>H486+25</f>
        <v>105</v>
      </c>
      <c r="I487" s="305"/>
      <c r="J487" s="348"/>
    </row>
    <row r="488" spans="1:10" x14ac:dyDescent="0.25">
      <c r="A488" s="337"/>
      <c r="B488" s="337"/>
      <c r="C488" s="337"/>
      <c r="D488" s="305"/>
      <c r="E488" s="370"/>
      <c r="F488" s="370"/>
      <c r="G488" s="111" t="s">
        <v>41</v>
      </c>
      <c r="H488" s="69">
        <f t="shared" ref="H488" si="94">H486*0.95</f>
        <v>76</v>
      </c>
      <c r="I488" s="305"/>
      <c r="J488" s="348"/>
    </row>
    <row r="489" spans="1:10" x14ac:dyDescent="0.25">
      <c r="A489" s="337"/>
      <c r="B489" s="337"/>
      <c r="C489" s="337"/>
      <c r="D489" s="305"/>
      <c r="E489" s="295">
        <f>F484+1</f>
        <v>43104</v>
      </c>
      <c r="F489" s="295">
        <v>43131</v>
      </c>
      <c r="G489" s="51" t="s">
        <v>154</v>
      </c>
      <c r="H489" s="84">
        <v>0</v>
      </c>
      <c r="I489" s="305"/>
      <c r="J489" s="348"/>
    </row>
    <row r="490" spans="1:10" x14ac:dyDescent="0.25">
      <c r="A490" s="337"/>
      <c r="B490" s="337"/>
      <c r="C490" s="337"/>
      <c r="D490" s="305"/>
      <c r="E490" s="285"/>
      <c r="F490" s="285"/>
      <c r="G490" s="7" t="s">
        <v>153</v>
      </c>
      <c r="H490" s="68">
        <f t="shared" ref="H490" si="95">H491/2</f>
        <v>35</v>
      </c>
      <c r="I490" s="305"/>
      <c r="J490" s="348"/>
    </row>
    <row r="491" spans="1:10" x14ac:dyDescent="0.25">
      <c r="A491" s="337"/>
      <c r="B491" s="337"/>
      <c r="C491" s="337"/>
      <c r="D491" s="305"/>
      <c r="E491" s="285"/>
      <c r="F491" s="285"/>
      <c r="G491" s="108" t="s">
        <v>40</v>
      </c>
      <c r="H491" s="68">
        <v>70</v>
      </c>
      <c r="I491" s="305"/>
      <c r="J491" s="348"/>
    </row>
    <row r="492" spans="1:10" x14ac:dyDescent="0.25">
      <c r="A492" s="337"/>
      <c r="B492" s="337"/>
      <c r="C492" s="337"/>
      <c r="D492" s="305"/>
      <c r="E492" s="285"/>
      <c r="F492" s="285"/>
      <c r="G492" s="108" t="s">
        <v>39</v>
      </c>
      <c r="H492" s="68">
        <f>H491+25</f>
        <v>95</v>
      </c>
      <c r="I492" s="305"/>
      <c r="J492" s="348"/>
    </row>
    <row r="493" spans="1:10" ht="15.75" thickBot="1" x14ac:dyDescent="0.3">
      <c r="A493" s="337"/>
      <c r="B493" s="337"/>
      <c r="C493" s="337"/>
      <c r="D493" s="305"/>
      <c r="E493" s="370"/>
      <c r="F493" s="370"/>
      <c r="G493" s="109" t="s">
        <v>41</v>
      </c>
      <c r="H493" s="69">
        <f t="shared" ref="H493" si="96">H491*0.95</f>
        <v>66.5</v>
      </c>
      <c r="I493" s="305"/>
      <c r="J493" s="348"/>
    </row>
    <row r="494" spans="1:10" x14ac:dyDescent="0.25">
      <c r="A494" s="337"/>
      <c r="B494" s="337"/>
      <c r="C494" s="337"/>
      <c r="D494" s="305"/>
      <c r="E494" s="295">
        <f>F489+1</f>
        <v>43132</v>
      </c>
      <c r="F494" s="295">
        <v>43190</v>
      </c>
      <c r="G494" s="51" t="s">
        <v>154</v>
      </c>
      <c r="H494" s="84">
        <v>0</v>
      </c>
      <c r="I494" s="305"/>
      <c r="J494" s="348"/>
    </row>
    <row r="495" spans="1:10" x14ac:dyDescent="0.25">
      <c r="A495" s="337"/>
      <c r="B495" s="337"/>
      <c r="C495" s="337"/>
      <c r="D495" s="305"/>
      <c r="E495" s="285"/>
      <c r="F495" s="285"/>
      <c r="G495" s="7" t="s">
        <v>153</v>
      </c>
      <c r="H495" s="68">
        <f t="shared" ref="H495" si="97">H496/2</f>
        <v>37.5</v>
      </c>
      <c r="I495" s="305"/>
      <c r="J495" s="348"/>
    </row>
    <row r="496" spans="1:10" x14ac:dyDescent="0.25">
      <c r="A496" s="337"/>
      <c r="B496" s="337"/>
      <c r="C496" s="337"/>
      <c r="D496" s="305"/>
      <c r="E496" s="285"/>
      <c r="F496" s="285"/>
      <c r="G496" s="70" t="s">
        <v>40</v>
      </c>
      <c r="H496" s="68">
        <v>75</v>
      </c>
      <c r="I496" s="305"/>
      <c r="J496" s="348"/>
    </row>
    <row r="497" spans="1:10" x14ac:dyDescent="0.25">
      <c r="A497" s="337"/>
      <c r="B497" s="337"/>
      <c r="C497" s="337"/>
      <c r="D497" s="305"/>
      <c r="E497" s="285"/>
      <c r="F497" s="285"/>
      <c r="G497" s="70" t="s">
        <v>39</v>
      </c>
      <c r="H497" s="68">
        <f>H496+25</f>
        <v>100</v>
      </c>
      <c r="I497" s="305"/>
      <c r="J497" s="348"/>
    </row>
    <row r="498" spans="1:10" x14ac:dyDescent="0.25">
      <c r="A498" s="337"/>
      <c r="B498" s="337"/>
      <c r="C498" s="337"/>
      <c r="D498" s="305"/>
      <c r="E498" s="370"/>
      <c r="F498" s="370"/>
      <c r="G498" s="74" t="s">
        <v>41</v>
      </c>
      <c r="H498" s="69">
        <f t="shared" ref="H498" si="98">H496*0.95</f>
        <v>71.25</v>
      </c>
      <c r="I498" s="305"/>
      <c r="J498" s="348"/>
    </row>
    <row r="499" spans="1:10" x14ac:dyDescent="0.25">
      <c r="A499" s="337"/>
      <c r="B499" s="337"/>
      <c r="C499" s="337"/>
      <c r="D499" s="305"/>
      <c r="E499" s="295">
        <f>F494+1</f>
        <v>43191</v>
      </c>
      <c r="F499" s="295">
        <v>43220</v>
      </c>
      <c r="G499" s="51" t="s">
        <v>154</v>
      </c>
      <c r="H499" s="84">
        <v>0</v>
      </c>
      <c r="I499" s="305"/>
      <c r="J499" s="348"/>
    </row>
    <row r="500" spans="1:10" x14ac:dyDescent="0.25">
      <c r="A500" s="337"/>
      <c r="B500" s="337"/>
      <c r="C500" s="337"/>
      <c r="D500" s="305"/>
      <c r="E500" s="285"/>
      <c r="F500" s="285"/>
      <c r="G500" s="7" t="s">
        <v>153</v>
      </c>
      <c r="H500" s="68">
        <f t="shared" ref="H500" si="99">H501/2</f>
        <v>32.5</v>
      </c>
      <c r="I500" s="305"/>
      <c r="J500" s="348"/>
    </row>
    <row r="501" spans="1:10" x14ac:dyDescent="0.25">
      <c r="A501" s="337"/>
      <c r="B501" s="337"/>
      <c r="C501" s="337"/>
      <c r="D501" s="305"/>
      <c r="E501" s="285"/>
      <c r="F501" s="285"/>
      <c r="G501" s="70" t="s">
        <v>40</v>
      </c>
      <c r="H501" s="68">
        <v>65</v>
      </c>
      <c r="I501" s="305"/>
      <c r="J501" s="348"/>
    </row>
    <row r="502" spans="1:10" x14ac:dyDescent="0.25">
      <c r="A502" s="337"/>
      <c r="B502" s="337"/>
      <c r="C502" s="337"/>
      <c r="D502" s="305"/>
      <c r="E502" s="285"/>
      <c r="F502" s="285"/>
      <c r="G502" s="70" t="s">
        <v>39</v>
      </c>
      <c r="H502" s="68">
        <f>H501+25</f>
        <v>90</v>
      </c>
      <c r="I502" s="305"/>
      <c r="J502" s="348"/>
    </row>
    <row r="503" spans="1:10" ht="15.75" thickBot="1" x14ac:dyDescent="0.3">
      <c r="A503" s="337"/>
      <c r="B503" s="337"/>
      <c r="C503" s="337"/>
      <c r="D503" s="305"/>
      <c r="E503" s="370"/>
      <c r="F503" s="370"/>
      <c r="G503" s="71" t="s">
        <v>41</v>
      </c>
      <c r="H503" s="69">
        <f t="shared" ref="H503" si="100">H501*0.95</f>
        <v>61.75</v>
      </c>
      <c r="I503" s="305"/>
      <c r="J503" s="348"/>
    </row>
    <row r="504" spans="1:10" x14ac:dyDescent="0.25">
      <c r="A504" s="337"/>
      <c r="B504" s="337"/>
      <c r="C504" s="337"/>
      <c r="D504" s="459" t="s">
        <v>192</v>
      </c>
      <c r="E504" s="298">
        <v>43040</v>
      </c>
      <c r="F504" s="298">
        <v>43090</v>
      </c>
      <c r="G504" s="11" t="s">
        <v>154</v>
      </c>
      <c r="H504" s="84">
        <v>0</v>
      </c>
      <c r="I504" s="440"/>
      <c r="J504" s="348"/>
    </row>
    <row r="505" spans="1:10" x14ac:dyDescent="0.25">
      <c r="A505" s="337"/>
      <c r="B505" s="337"/>
      <c r="C505" s="337"/>
      <c r="D505" s="305"/>
      <c r="E505" s="285"/>
      <c r="F505" s="285"/>
      <c r="G505" s="7" t="s">
        <v>153</v>
      </c>
      <c r="H505" s="68">
        <f t="shared" ref="H505" si="101">H506/2</f>
        <v>33.5</v>
      </c>
      <c r="I505" s="337"/>
      <c r="J505" s="348"/>
    </row>
    <row r="506" spans="1:10" x14ac:dyDescent="0.25">
      <c r="A506" s="337"/>
      <c r="B506" s="337"/>
      <c r="C506" s="337"/>
      <c r="D506" s="305"/>
      <c r="E506" s="285"/>
      <c r="F506" s="285"/>
      <c r="G506" s="199" t="s">
        <v>40</v>
      </c>
      <c r="H506" s="68">
        <v>67</v>
      </c>
      <c r="I506" s="337"/>
      <c r="J506" s="348"/>
    </row>
    <row r="507" spans="1:10" x14ac:dyDescent="0.25">
      <c r="A507" s="337"/>
      <c r="B507" s="337"/>
      <c r="C507" s="337"/>
      <c r="D507" s="305"/>
      <c r="E507" s="285"/>
      <c r="F507" s="285"/>
      <c r="G507" s="199" t="s">
        <v>39</v>
      </c>
      <c r="H507" s="68">
        <f>H506+25</f>
        <v>92</v>
      </c>
      <c r="I507" s="337"/>
      <c r="J507" s="348"/>
    </row>
    <row r="508" spans="1:10" x14ac:dyDescent="0.25">
      <c r="A508" s="337"/>
      <c r="B508" s="337"/>
      <c r="C508" s="337"/>
      <c r="D508" s="305"/>
      <c r="E508" s="370"/>
      <c r="F508" s="370"/>
      <c r="G508" s="201" t="s">
        <v>41</v>
      </c>
      <c r="H508" s="69">
        <f t="shared" ref="H508" si="102">H506*0.95</f>
        <v>63.65</v>
      </c>
      <c r="I508" s="337"/>
      <c r="J508" s="348"/>
    </row>
    <row r="509" spans="1:10" x14ac:dyDescent="0.25">
      <c r="A509" s="337"/>
      <c r="B509" s="337"/>
      <c r="C509" s="337"/>
      <c r="D509" s="305"/>
      <c r="E509" s="295">
        <f>F504+1</f>
        <v>43091</v>
      </c>
      <c r="F509" s="295">
        <v>43103</v>
      </c>
      <c r="G509" s="51" t="s">
        <v>154</v>
      </c>
      <c r="H509" s="84">
        <v>0</v>
      </c>
      <c r="I509" s="337"/>
      <c r="J509" s="348"/>
    </row>
    <row r="510" spans="1:10" x14ac:dyDescent="0.25">
      <c r="A510" s="337"/>
      <c r="B510" s="337"/>
      <c r="C510" s="337"/>
      <c r="D510" s="305"/>
      <c r="E510" s="285"/>
      <c r="F510" s="285"/>
      <c r="G510" s="7" t="s">
        <v>153</v>
      </c>
      <c r="H510" s="68">
        <f t="shared" ref="H510" si="103">H511/2</f>
        <v>46</v>
      </c>
      <c r="I510" s="337"/>
      <c r="J510" s="348"/>
    </row>
    <row r="511" spans="1:10" x14ac:dyDescent="0.25">
      <c r="A511" s="337"/>
      <c r="B511" s="337"/>
      <c r="C511" s="337"/>
      <c r="D511" s="305"/>
      <c r="E511" s="285"/>
      <c r="F511" s="285"/>
      <c r="G511" s="199" t="s">
        <v>40</v>
      </c>
      <c r="H511" s="68">
        <v>92</v>
      </c>
      <c r="I511" s="337"/>
      <c r="J511" s="348"/>
    </row>
    <row r="512" spans="1:10" x14ac:dyDescent="0.25">
      <c r="A512" s="337"/>
      <c r="B512" s="337"/>
      <c r="C512" s="337"/>
      <c r="D512" s="305"/>
      <c r="E512" s="285"/>
      <c r="F512" s="285"/>
      <c r="G512" s="199" t="s">
        <v>39</v>
      </c>
      <c r="H512" s="68">
        <f>H511+25</f>
        <v>117</v>
      </c>
      <c r="I512" s="337"/>
      <c r="J512" s="348"/>
    </row>
    <row r="513" spans="1:10" x14ac:dyDescent="0.25">
      <c r="A513" s="337"/>
      <c r="B513" s="337"/>
      <c r="C513" s="337"/>
      <c r="D513" s="305"/>
      <c r="E513" s="370"/>
      <c r="F513" s="370"/>
      <c r="G513" s="201" t="s">
        <v>41</v>
      </c>
      <c r="H513" s="69">
        <f t="shared" ref="H513" si="104">H511*0.95</f>
        <v>87.399999999999991</v>
      </c>
      <c r="I513" s="337"/>
      <c r="J513" s="348"/>
    </row>
    <row r="514" spans="1:10" x14ac:dyDescent="0.25">
      <c r="A514" s="337"/>
      <c r="B514" s="337"/>
      <c r="C514" s="337"/>
      <c r="D514" s="305"/>
      <c r="E514" s="295">
        <f>F509+1</f>
        <v>43104</v>
      </c>
      <c r="F514" s="295">
        <v>43131</v>
      </c>
      <c r="G514" s="51" t="s">
        <v>154</v>
      </c>
      <c r="H514" s="84">
        <v>0</v>
      </c>
      <c r="I514" s="337"/>
      <c r="J514" s="348"/>
    </row>
    <row r="515" spans="1:10" x14ac:dyDescent="0.25">
      <c r="A515" s="337"/>
      <c r="B515" s="337"/>
      <c r="C515" s="337"/>
      <c r="D515" s="305"/>
      <c r="E515" s="285"/>
      <c r="F515" s="285"/>
      <c r="G515" s="7" t="s">
        <v>153</v>
      </c>
      <c r="H515" s="68">
        <f t="shared" ref="H515" si="105">H516/2</f>
        <v>41</v>
      </c>
      <c r="I515" s="337"/>
      <c r="J515" s="348"/>
    </row>
    <row r="516" spans="1:10" x14ac:dyDescent="0.25">
      <c r="A516" s="337"/>
      <c r="B516" s="337"/>
      <c r="C516" s="337"/>
      <c r="D516" s="305"/>
      <c r="E516" s="285"/>
      <c r="F516" s="285"/>
      <c r="G516" s="199" t="s">
        <v>40</v>
      </c>
      <c r="H516" s="68">
        <v>82</v>
      </c>
      <c r="I516" s="337"/>
      <c r="J516" s="348"/>
    </row>
    <row r="517" spans="1:10" x14ac:dyDescent="0.25">
      <c r="A517" s="337"/>
      <c r="B517" s="337"/>
      <c r="C517" s="337"/>
      <c r="D517" s="305"/>
      <c r="E517" s="285"/>
      <c r="F517" s="285"/>
      <c r="G517" s="199" t="s">
        <v>39</v>
      </c>
      <c r="H517" s="68">
        <f>H516+25</f>
        <v>107</v>
      </c>
      <c r="I517" s="337"/>
      <c r="J517" s="348"/>
    </row>
    <row r="518" spans="1:10" ht="15.75" thickBot="1" x14ac:dyDescent="0.3">
      <c r="A518" s="337"/>
      <c r="B518" s="337"/>
      <c r="C518" s="337"/>
      <c r="D518" s="305"/>
      <c r="E518" s="370"/>
      <c r="F518" s="370"/>
      <c r="G518" s="200" t="s">
        <v>41</v>
      </c>
      <c r="H518" s="69">
        <f t="shared" ref="H518" si="106">H516*0.95</f>
        <v>77.899999999999991</v>
      </c>
      <c r="I518" s="337"/>
      <c r="J518" s="348"/>
    </row>
    <row r="519" spans="1:10" x14ac:dyDescent="0.25">
      <c r="A519" s="337"/>
      <c r="B519" s="337"/>
      <c r="C519" s="337"/>
      <c r="D519" s="305"/>
      <c r="E519" s="295">
        <f>F514+1</f>
        <v>43132</v>
      </c>
      <c r="F519" s="295">
        <v>43190</v>
      </c>
      <c r="G519" s="51" t="s">
        <v>154</v>
      </c>
      <c r="H519" s="84">
        <v>0</v>
      </c>
      <c r="I519" s="337"/>
      <c r="J519" s="348"/>
    </row>
    <row r="520" spans="1:10" x14ac:dyDescent="0.25">
      <c r="A520" s="337"/>
      <c r="B520" s="337"/>
      <c r="C520" s="337"/>
      <c r="D520" s="305"/>
      <c r="E520" s="285"/>
      <c r="F520" s="285"/>
      <c r="G520" s="7" t="s">
        <v>153</v>
      </c>
      <c r="H520" s="68">
        <f t="shared" ref="H520" si="107">H521/2</f>
        <v>43.5</v>
      </c>
      <c r="I520" s="337"/>
      <c r="J520" s="348"/>
    </row>
    <row r="521" spans="1:10" x14ac:dyDescent="0.25">
      <c r="A521" s="337"/>
      <c r="B521" s="337"/>
      <c r="C521" s="337"/>
      <c r="D521" s="305"/>
      <c r="E521" s="285"/>
      <c r="F521" s="285"/>
      <c r="G521" s="199" t="s">
        <v>40</v>
      </c>
      <c r="H521" s="68">
        <v>87</v>
      </c>
      <c r="I521" s="337"/>
      <c r="J521" s="348"/>
    </row>
    <row r="522" spans="1:10" x14ac:dyDescent="0.25">
      <c r="A522" s="337"/>
      <c r="B522" s="337"/>
      <c r="C522" s="337"/>
      <c r="D522" s="305"/>
      <c r="E522" s="285"/>
      <c r="F522" s="285"/>
      <c r="G522" s="199" t="s">
        <v>39</v>
      </c>
      <c r="H522" s="68">
        <f>H521+25</f>
        <v>112</v>
      </c>
      <c r="I522" s="337"/>
      <c r="J522" s="348"/>
    </row>
    <row r="523" spans="1:10" x14ac:dyDescent="0.25">
      <c r="A523" s="337"/>
      <c r="B523" s="337"/>
      <c r="C523" s="337"/>
      <c r="D523" s="305"/>
      <c r="E523" s="370"/>
      <c r="F523" s="370"/>
      <c r="G523" s="201" t="s">
        <v>41</v>
      </c>
      <c r="H523" s="69">
        <f t="shared" ref="H523" si="108">H521*0.95</f>
        <v>82.649999999999991</v>
      </c>
      <c r="I523" s="337"/>
      <c r="J523" s="348"/>
    </row>
    <row r="524" spans="1:10" x14ac:dyDescent="0.25">
      <c r="A524" s="337"/>
      <c r="B524" s="337"/>
      <c r="C524" s="337"/>
      <c r="D524" s="305"/>
      <c r="E524" s="295">
        <f>F519+1</f>
        <v>43191</v>
      </c>
      <c r="F524" s="295">
        <v>43220</v>
      </c>
      <c r="G524" s="51" t="s">
        <v>154</v>
      </c>
      <c r="H524" s="84">
        <v>0</v>
      </c>
      <c r="I524" s="337"/>
      <c r="J524" s="348"/>
    </row>
    <row r="525" spans="1:10" x14ac:dyDescent="0.25">
      <c r="A525" s="337"/>
      <c r="B525" s="337"/>
      <c r="C525" s="337"/>
      <c r="D525" s="305"/>
      <c r="E525" s="285"/>
      <c r="F525" s="285"/>
      <c r="G525" s="7" t="s">
        <v>153</v>
      </c>
      <c r="H525" s="68">
        <f t="shared" ref="H525" si="109">H526/2</f>
        <v>38.5</v>
      </c>
      <c r="I525" s="337"/>
      <c r="J525" s="348"/>
    </row>
    <row r="526" spans="1:10" x14ac:dyDescent="0.25">
      <c r="A526" s="337"/>
      <c r="B526" s="337"/>
      <c r="C526" s="337"/>
      <c r="D526" s="305"/>
      <c r="E526" s="285"/>
      <c r="F526" s="285"/>
      <c r="G526" s="199" t="s">
        <v>40</v>
      </c>
      <c r="H526" s="68">
        <v>77</v>
      </c>
      <c r="I526" s="337"/>
      <c r="J526" s="348"/>
    </row>
    <row r="527" spans="1:10" x14ac:dyDescent="0.25">
      <c r="A527" s="337"/>
      <c r="B527" s="337"/>
      <c r="C527" s="337"/>
      <c r="D527" s="305"/>
      <c r="E527" s="285"/>
      <c r="F527" s="285"/>
      <c r="G527" s="199" t="s">
        <v>39</v>
      </c>
      <c r="H527" s="68">
        <f>H526+25</f>
        <v>102</v>
      </c>
      <c r="I527" s="337"/>
      <c r="J527" s="348"/>
    </row>
    <row r="528" spans="1:10" ht="15.75" thickBot="1" x14ac:dyDescent="0.3">
      <c r="A528" s="337"/>
      <c r="B528" s="337"/>
      <c r="C528" s="337"/>
      <c r="D528" s="458"/>
      <c r="E528" s="370"/>
      <c r="F528" s="370"/>
      <c r="G528" s="201" t="s">
        <v>41</v>
      </c>
      <c r="H528" s="69">
        <f t="shared" ref="H528" si="110">H526*0.95</f>
        <v>73.149999999999991</v>
      </c>
      <c r="I528" s="441"/>
      <c r="J528" s="348"/>
    </row>
    <row r="529" spans="1:10" x14ac:dyDescent="0.25">
      <c r="A529" s="337"/>
      <c r="B529" s="337"/>
      <c r="C529" s="337"/>
      <c r="D529" s="459" t="s">
        <v>228</v>
      </c>
      <c r="E529" s="298">
        <v>43040</v>
      </c>
      <c r="F529" s="298">
        <v>43090</v>
      </c>
      <c r="G529" s="11" t="s">
        <v>154</v>
      </c>
      <c r="H529" s="84">
        <v>0</v>
      </c>
      <c r="I529" s="440"/>
      <c r="J529" s="348"/>
    </row>
    <row r="530" spans="1:10" x14ac:dyDescent="0.25">
      <c r="A530" s="337"/>
      <c r="B530" s="337"/>
      <c r="C530" s="337"/>
      <c r="D530" s="305"/>
      <c r="E530" s="285"/>
      <c r="F530" s="285"/>
      <c r="G530" s="7" t="s">
        <v>153</v>
      </c>
      <c r="H530" s="68">
        <f t="shared" ref="H530" si="111">H531/2</f>
        <v>35</v>
      </c>
      <c r="I530" s="337"/>
      <c r="J530" s="348"/>
    </row>
    <row r="531" spans="1:10" x14ac:dyDescent="0.25">
      <c r="A531" s="337"/>
      <c r="B531" s="337"/>
      <c r="C531" s="337"/>
      <c r="D531" s="305"/>
      <c r="E531" s="285"/>
      <c r="F531" s="285"/>
      <c r="G531" s="70" t="s">
        <v>40</v>
      </c>
      <c r="H531" s="68">
        <v>70</v>
      </c>
      <c r="I531" s="337"/>
      <c r="J531" s="348"/>
    </row>
    <row r="532" spans="1:10" x14ac:dyDescent="0.25">
      <c r="A532" s="337"/>
      <c r="B532" s="337"/>
      <c r="C532" s="337"/>
      <c r="D532" s="305"/>
      <c r="E532" s="285"/>
      <c r="F532" s="285"/>
      <c r="G532" s="70" t="s">
        <v>39</v>
      </c>
      <c r="H532" s="68">
        <f>H531+25</f>
        <v>95</v>
      </c>
      <c r="I532" s="337"/>
      <c r="J532" s="348"/>
    </row>
    <row r="533" spans="1:10" x14ac:dyDescent="0.25">
      <c r="A533" s="337"/>
      <c r="B533" s="337"/>
      <c r="C533" s="337"/>
      <c r="D533" s="305"/>
      <c r="E533" s="370"/>
      <c r="F533" s="370"/>
      <c r="G533" s="74" t="s">
        <v>41</v>
      </c>
      <c r="H533" s="69">
        <f t="shared" ref="H533" si="112">H531*0.95</f>
        <v>66.5</v>
      </c>
      <c r="I533" s="337"/>
      <c r="J533" s="348"/>
    </row>
    <row r="534" spans="1:10" x14ac:dyDescent="0.25">
      <c r="A534" s="337"/>
      <c r="B534" s="337"/>
      <c r="C534" s="337"/>
      <c r="D534" s="305"/>
      <c r="E534" s="295">
        <f>F529+1</f>
        <v>43091</v>
      </c>
      <c r="F534" s="295">
        <v>43103</v>
      </c>
      <c r="G534" s="51" t="s">
        <v>154</v>
      </c>
      <c r="H534" s="84">
        <v>0</v>
      </c>
      <c r="I534" s="337"/>
      <c r="J534" s="348"/>
    </row>
    <row r="535" spans="1:10" x14ac:dyDescent="0.25">
      <c r="A535" s="337"/>
      <c r="B535" s="337"/>
      <c r="C535" s="337"/>
      <c r="D535" s="305"/>
      <c r="E535" s="285"/>
      <c r="F535" s="285"/>
      <c r="G535" s="7" t="s">
        <v>153</v>
      </c>
      <c r="H535" s="68">
        <f t="shared" ref="H535" si="113">H536/2</f>
        <v>47.5</v>
      </c>
      <c r="I535" s="337"/>
      <c r="J535" s="348"/>
    </row>
    <row r="536" spans="1:10" x14ac:dyDescent="0.25">
      <c r="A536" s="337"/>
      <c r="B536" s="337"/>
      <c r="C536" s="337"/>
      <c r="D536" s="305"/>
      <c r="E536" s="285"/>
      <c r="F536" s="285"/>
      <c r="G536" s="108" t="s">
        <v>40</v>
      </c>
      <c r="H536" s="68">
        <v>95</v>
      </c>
      <c r="I536" s="337"/>
      <c r="J536" s="348"/>
    </row>
    <row r="537" spans="1:10" x14ac:dyDescent="0.25">
      <c r="A537" s="337"/>
      <c r="B537" s="337"/>
      <c r="C537" s="337"/>
      <c r="D537" s="305"/>
      <c r="E537" s="285"/>
      <c r="F537" s="285"/>
      <c r="G537" s="108" t="s">
        <v>39</v>
      </c>
      <c r="H537" s="68">
        <f>H536+25</f>
        <v>120</v>
      </c>
      <c r="I537" s="337"/>
      <c r="J537" s="348"/>
    </row>
    <row r="538" spans="1:10" x14ac:dyDescent="0.25">
      <c r="A538" s="337"/>
      <c r="B538" s="337"/>
      <c r="C538" s="337"/>
      <c r="D538" s="305"/>
      <c r="E538" s="370"/>
      <c r="F538" s="370"/>
      <c r="G538" s="111" t="s">
        <v>41</v>
      </c>
      <c r="H538" s="69">
        <f t="shared" ref="H538" si="114">H536*0.95</f>
        <v>90.25</v>
      </c>
      <c r="I538" s="337"/>
      <c r="J538" s="348"/>
    </row>
    <row r="539" spans="1:10" x14ac:dyDescent="0.25">
      <c r="A539" s="337"/>
      <c r="B539" s="337"/>
      <c r="C539" s="337"/>
      <c r="D539" s="305"/>
      <c r="E539" s="295">
        <f>F534+1</f>
        <v>43104</v>
      </c>
      <c r="F539" s="295">
        <v>43131</v>
      </c>
      <c r="G539" s="51" t="s">
        <v>154</v>
      </c>
      <c r="H539" s="84">
        <v>0</v>
      </c>
      <c r="I539" s="337"/>
      <c r="J539" s="348"/>
    </row>
    <row r="540" spans="1:10" x14ac:dyDescent="0.25">
      <c r="A540" s="337"/>
      <c r="B540" s="337"/>
      <c r="C540" s="337"/>
      <c r="D540" s="305"/>
      <c r="E540" s="285"/>
      <c r="F540" s="285"/>
      <c r="G540" s="7" t="s">
        <v>153</v>
      </c>
      <c r="H540" s="68">
        <f t="shared" ref="H540" si="115">H541/2</f>
        <v>42.5</v>
      </c>
      <c r="I540" s="337"/>
      <c r="J540" s="348"/>
    </row>
    <row r="541" spans="1:10" x14ac:dyDescent="0.25">
      <c r="A541" s="337"/>
      <c r="B541" s="337"/>
      <c r="C541" s="337"/>
      <c r="D541" s="305"/>
      <c r="E541" s="285"/>
      <c r="F541" s="285"/>
      <c r="G541" s="108" t="s">
        <v>40</v>
      </c>
      <c r="H541" s="68">
        <v>85</v>
      </c>
      <c r="I541" s="337"/>
      <c r="J541" s="348"/>
    </row>
    <row r="542" spans="1:10" x14ac:dyDescent="0.25">
      <c r="A542" s="337"/>
      <c r="B542" s="337"/>
      <c r="C542" s="337"/>
      <c r="D542" s="305"/>
      <c r="E542" s="285"/>
      <c r="F542" s="285"/>
      <c r="G542" s="108" t="s">
        <v>39</v>
      </c>
      <c r="H542" s="68">
        <f>H541+25</f>
        <v>110</v>
      </c>
      <c r="I542" s="337"/>
      <c r="J542" s="348"/>
    </row>
    <row r="543" spans="1:10" ht="15.75" thickBot="1" x14ac:dyDescent="0.3">
      <c r="A543" s="337"/>
      <c r="B543" s="337"/>
      <c r="C543" s="337"/>
      <c r="D543" s="305"/>
      <c r="E543" s="370"/>
      <c r="F543" s="370"/>
      <c r="G543" s="109" t="s">
        <v>41</v>
      </c>
      <c r="H543" s="69">
        <f t="shared" ref="H543" si="116">H541*0.95</f>
        <v>80.75</v>
      </c>
      <c r="I543" s="337"/>
      <c r="J543" s="348"/>
    </row>
    <row r="544" spans="1:10" x14ac:dyDescent="0.25">
      <c r="A544" s="337"/>
      <c r="B544" s="337"/>
      <c r="C544" s="337"/>
      <c r="D544" s="305"/>
      <c r="E544" s="295">
        <f>F539+1</f>
        <v>43132</v>
      </c>
      <c r="F544" s="295">
        <v>43190</v>
      </c>
      <c r="G544" s="51" t="s">
        <v>154</v>
      </c>
      <c r="H544" s="84">
        <v>0</v>
      </c>
      <c r="I544" s="337"/>
      <c r="J544" s="348"/>
    </row>
    <row r="545" spans="1:10" x14ac:dyDescent="0.25">
      <c r="A545" s="337"/>
      <c r="B545" s="337"/>
      <c r="C545" s="337"/>
      <c r="D545" s="305"/>
      <c r="E545" s="285"/>
      <c r="F545" s="285"/>
      <c r="G545" s="7" t="s">
        <v>153</v>
      </c>
      <c r="H545" s="68">
        <f t="shared" ref="H545" si="117">H546/2</f>
        <v>45</v>
      </c>
      <c r="I545" s="337"/>
      <c r="J545" s="348"/>
    </row>
    <row r="546" spans="1:10" x14ac:dyDescent="0.25">
      <c r="A546" s="337"/>
      <c r="B546" s="337"/>
      <c r="C546" s="337"/>
      <c r="D546" s="305"/>
      <c r="E546" s="285"/>
      <c r="F546" s="285"/>
      <c r="G546" s="70" t="s">
        <v>40</v>
      </c>
      <c r="H546" s="68">
        <v>90</v>
      </c>
      <c r="I546" s="337"/>
      <c r="J546" s="348"/>
    </row>
    <row r="547" spans="1:10" x14ac:dyDescent="0.25">
      <c r="A547" s="337"/>
      <c r="B547" s="337"/>
      <c r="C547" s="337"/>
      <c r="D547" s="305"/>
      <c r="E547" s="285"/>
      <c r="F547" s="285"/>
      <c r="G547" s="70" t="s">
        <v>39</v>
      </c>
      <c r="H547" s="68">
        <f>H546+25</f>
        <v>115</v>
      </c>
      <c r="I547" s="337"/>
      <c r="J547" s="348"/>
    </row>
    <row r="548" spans="1:10" x14ac:dyDescent="0.25">
      <c r="A548" s="337"/>
      <c r="B548" s="337"/>
      <c r="C548" s="337"/>
      <c r="D548" s="305"/>
      <c r="E548" s="370"/>
      <c r="F548" s="370"/>
      <c r="G548" s="74" t="s">
        <v>41</v>
      </c>
      <c r="H548" s="69">
        <f t="shared" ref="H548" si="118">H546*0.95</f>
        <v>85.5</v>
      </c>
      <c r="I548" s="337"/>
      <c r="J548" s="348"/>
    </row>
    <row r="549" spans="1:10" x14ac:dyDescent="0.25">
      <c r="A549" s="337"/>
      <c r="B549" s="337"/>
      <c r="C549" s="337"/>
      <c r="D549" s="305"/>
      <c r="E549" s="295">
        <f>F544+1</f>
        <v>43191</v>
      </c>
      <c r="F549" s="295">
        <v>43220</v>
      </c>
      <c r="G549" s="51" t="s">
        <v>154</v>
      </c>
      <c r="H549" s="84">
        <v>0</v>
      </c>
      <c r="I549" s="337"/>
      <c r="J549" s="348"/>
    </row>
    <row r="550" spans="1:10" x14ac:dyDescent="0.25">
      <c r="A550" s="337"/>
      <c r="B550" s="337"/>
      <c r="C550" s="337"/>
      <c r="D550" s="305"/>
      <c r="E550" s="285"/>
      <c r="F550" s="285"/>
      <c r="G550" s="7" t="s">
        <v>153</v>
      </c>
      <c r="H550" s="68">
        <f t="shared" ref="H550" si="119">H551/2</f>
        <v>40</v>
      </c>
      <c r="I550" s="337"/>
      <c r="J550" s="348"/>
    </row>
    <row r="551" spans="1:10" x14ac:dyDescent="0.25">
      <c r="A551" s="337"/>
      <c r="B551" s="337"/>
      <c r="C551" s="337"/>
      <c r="D551" s="305"/>
      <c r="E551" s="285"/>
      <c r="F551" s="285"/>
      <c r="G551" s="70" t="s">
        <v>40</v>
      </c>
      <c r="H551" s="68">
        <v>80</v>
      </c>
      <c r="I551" s="337"/>
      <c r="J551" s="348"/>
    </row>
    <row r="552" spans="1:10" x14ac:dyDescent="0.25">
      <c r="A552" s="337"/>
      <c r="B552" s="337"/>
      <c r="C552" s="337"/>
      <c r="D552" s="305"/>
      <c r="E552" s="285"/>
      <c r="F552" s="285"/>
      <c r="G552" s="70" t="s">
        <v>39</v>
      </c>
      <c r="H552" s="68">
        <f>H551+25</f>
        <v>105</v>
      </c>
      <c r="I552" s="337"/>
      <c r="J552" s="348"/>
    </row>
    <row r="553" spans="1:10" ht="15.75" thickBot="1" x14ac:dyDescent="0.3">
      <c r="A553" s="441"/>
      <c r="B553" s="441"/>
      <c r="C553" s="441"/>
      <c r="D553" s="458"/>
      <c r="E553" s="370"/>
      <c r="F553" s="370"/>
      <c r="G553" s="74" t="s">
        <v>41</v>
      </c>
      <c r="H553" s="69">
        <f t="shared" ref="H553" si="120">H551*0.95</f>
        <v>76</v>
      </c>
      <c r="I553" s="441"/>
      <c r="J553" s="348"/>
    </row>
    <row r="554" spans="1:10" ht="30.75" thickBot="1" x14ac:dyDescent="0.3">
      <c r="A554" s="178" t="s">
        <v>235</v>
      </c>
      <c r="B554" s="168" t="e">
        <f>NA()</f>
        <v>#N/A</v>
      </c>
      <c r="C554" s="168"/>
      <c r="D554" s="166"/>
      <c r="E554" s="180"/>
      <c r="F554" s="180"/>
      <c r="G554" s="168"/>
      <c r="H554" s="153"/>
      <c r="I554" s="169"/>
      <c r="J554" s="179"/>
    </row>
  </sheetData>
  <autoFilter ref="A1:J1"/>
  <mergeCells count="285">
    <mergeCell ref="D82:D121"/>
    <mergeCell ref="E82:E86"/>
    <mergeCell ref="F82:F86"/>
    <mergeCell ref="I82:I121"/>
    <mergeCell ref="E87:E91"/>
    <mergeCell ref="F87:F91"/>
    <mergeCell ref="E92:E96"/>
    <mergeCell ref="F92:F96"/>
    <mergeCell ref="E97:E101"/>
    <mergeCell ref="F97:F101"/>
    <mergeCell ref="E102:E106"/>
    <mergeCell ref="F102:F106"/>
    <mergeCell ref="E107:E111"/>
    <mergeCell ref="F107:F111"/>
    <mergeCell ref="E112:E116"/>
    <mergeCell ref="F112:F116"/>
    <mergeCell ref="E117:E121"/>
    <mergeCell ref="F117:F121"/>
    <mergeCell ref="I42:I81"/>
    <mergeCell ref="E47:E51"/>
    <mergeCell ref="F47:F51"/>
    <mergeCell ref="E52:E56"/>
    <mergeCell ref="F52:F56"/>
    <mergeCell ref="E57:E61"/>
    <mergeCell ref="F57:F61"/>
    <mergeCell ref="E62:E66"/>
    <mergeCell ref="F62:F66"/>
    <mergeCell ref="E67:E71"/>
    <mergeCell ref="F67:F71"/>
    <mergeCell ref="E72:E76"/>
    <mergeCell ref="F72:F76"/>
    <mergeCell ref="E77:E81"/>
    <mergeCell ref="F77:F81"/>
    <mergeCell ref="E22:E26"/>
    <mergeCell ref="F22:F26"/>
    <mergeCell ref="E27:E31"/>
    <mergeCell ref="F27:F31"/>
    <mergeCell ref="E32:E36"/>
    <mergeCell ref="F32:F36"/>
    <mergeCell ref="D42:D81"/>
    <mergeCell ref="E42:E46"/>
    <mergeCell ref="F42:F46"/>
    <mergeCell ref="E142:E146"/>
    <mergeCell ref="F142:F146"/>
    <mergeCell ref="D122:D161"/>
    <mergeCell ref="I122:I161"/>
    <mergeCell ref="E147:E151"/>
    <mergeCell ref="F147:F151"/>
    <mergeCell ref="E152:E156"/>
    <mergeCell ref="F152:F156"/>
    <mergeCell ref="E157:E161"/>
    <mergeCell ref="F157:F161"/>
    <mergeCell ref="A2:A161"/>
    <mergeCell ref="B2:B161"/>
    <mergeCell ref="C2:C161"/>
    <mergeCell ref="D2:D41"/>
    <mergeCell ref="E2:E6"/>
    <mergeCell ref="F2:F6"/>
    <mergeCell ref="I2:I41"/>
    <mergeCell ref="J2:J161"/>
    <mergeCell ref="E7:E11"/>
    <mergeCell ref="F7:F11"/>
    <mergeCell ref="E12:E16"/>
    <mergeCell ref="F12:F16"/>
    <mergeCell ref="E17:E21"/>
    <mergeCell ref="F17:F21"/>
    <mergeCell ref="E37:E41"/>
    <mergeCell ref="F37:F41"/>
    <mergeCell ref="E122:E126"/>
    <mergeCell ref="F122:F126"/>
    <mergeCell ref="E127:E131"/>
    <mergeCell ref="F127:F131"/>
    <mergeCell ref="E132:E136"/>
    <mergeCell ref="F132:F136"/>
    <mergeCell ref="E137:E141"/>
    <mergeCell ref="F137:F141"/>
    <mergeCell ref="A479:A553"/>
    <mergeCell ref="B479:B553"/>
    <mergeCell ref="C479:C553"/>
    <mergeCell ref="D479:D503"/>
    <mergeCell ref="D504:D528"/>
    <mergeCell ref="E504:E508"/>
    <mergeCell ref="F504:F508"/>
    <mergeCell ref="A429:A478"/>
    <mergeCell ref="B429:B478"/>
    <mergeCell ref="C429:C478"/>
    <mergeCell ref="D429:D453"/>
    <mergeCell ref="E429:E433"/>
    <mergeCell ref="F429:F433"/>
    <mergeCell ref="D454:D478"/>
    <mergeCell ref="E484:E488"/>
    <mergeCell ref="F484:F488"/>
    <mergeCell ref="F509:F513"/>
    <mergeCell ref="E514:E518"/>
    <mergeCell ref="F514:F518"/>
    <mergeCell ref="E519:E523"/>
    <mergeCell ref="F519:F523"/>
    <mergeCell ref="E524:E528"/>
    <mergeCell ref="F524:F528"/>
    <mergeCell ref="E414:E418"/>
    <mergeCell ref="I429:I453"/>
    <mergeCell ref="J429:J478"/>
    <mergeCell ref="E434:E438"/>
    <mergeCell ref="F434:F438"/>
    <mergeCell ref="E439:E443"/>
    <mergeCell ref="F439:F443"/>
    <mergeCell ref="E444:E448"/>
    <mergeCell ref="F444:F448"/>
    <mergeCell ref="E449:E453"/>
    <mergeCell ref="F449:F453"/>
    <mergeCell ref="E454:E458"/>
    <mergeCell ref="F454:F458"/>
    <mergeCell ref="I454:I478"/>
    <mergeCell ref="E459:E463"/>
    <mergeCell ref="F459:F463"/>
    <mergeCell ref="E464:E468"/>
    <mergeCell ref="F464:F468"/>
    <mergeCell ref="E469:E473"/>
    <mergeCell ref="F469:F473"/>
    <mergeCell ref="E474:E478"/>
    <mergeCell ref="F474:F478"/>
    <mergeCell ref="J349:J428"/>
    <mergeCell ref="F414:F418"/>
    <mergeCell ref="E379:E383"/>
    <mergeCell ref="F379:F383"/>
    <mergeCell ref="E384:E388"/>
    <mergeCell ref="F384:F388"/>
    <mergeCell ref="F364:F368"/>
    <mergeCell ref="E369:E373"/>
    <mergeCell ref="F369:F373"/>
    <mergeCell ref="E354:E358"/>
    <mergeCell ref="F354:F358"/>
    <mergeCell ref="E359:E363"/>
    <mergeCell ref="F359:F363"/>
    <mergeCell ref="D389:D428"/>
    <mergeCell ref="E389:E393"/>
    <mergeCell ref="F389:F393"/>
    <mergeCell ref="E419:E423"/>
    <mergeCell ref="J223:J272"/>
    <mergeCell ref="E238:E242"/>
    <mergeCell ref="F238:F242"/>
    <mergeCell ref="E243:E247"/>
    <mergeCell ref="F243:F247"/>
    <mergeCell ref="D248:D272"/>
    <mergeCell ref="E248:E252"/>
    <mergeCell ref="F248:F252"/>
    <mergeCell ref="I248:I272"/>
    <mergeCell ref="E263:E267"/>
    <mergeCell ref="F263:F267"/>
    <mergeCell ref="E268:E272"/>
    <mergeCell ref="F268:F272"/>
    <mergeCell ref="E228:E232"/>
    <mergeCell ref="F228:F232"/>
    <mergeCell ref="E233:E237"/>
    <mergeCell ref="F233:F237"/>
    <mergeCell ref="E253:E257"/>
    <mergeCell ref="I349:I428"/>
    <mergeCell ref="E273:E277"/>
    <mergeCell ref="J162:J221"/>
    <mergeCell ref="E177:E181"/>
    <mergeCell ref="F177:F181"/>
    <mergeCell ref="D182:D201"/>
    <mergeCell ref="E182:E186"/>
    <mergeCell ref="F182:F186"/>
    <mergeCell ref="I182:I201"/>
    <mergeCell ref="E192:E196"/>
    <mergeCell ref="F192:F196"/>
    <mergeCell ref="E197:E201"/>
    <mergeCell ref="F197:F201"/>
    <mergeCell ref="D202:D221"/>
    <mergeCell ref="E202:E206"/>
    <mergeCell ref="F202:F206"/>
    <mergeCell ref="I202:I221"/>
    <mergeCell ref="E217:E221"/>
    <mergeCell ref="F217:F221"/>
    <mergeCell ref="E212:E216"/>
    <mergeCell ref="F212:F216"/>
    <mergeCell ref="F207:F211"/>
    <mergeCell ref="E207:E211"/>
    <mergeCell ref="F172:F176"/>
    <mergeCell ref="E187:E191"/>
    <mergeCell ref="F187:F191"/>
    <mergeCell ref="I162:I181"/>
    <mergeCell ref="I223:I247"/>
    <mergeCell ref="A349:A428"/>
    <mergeCell ref="B349:B428"/>
    <mergeCell ref="C349:C428"/>
    <mergeCell ref="D349:D388"/>
    <mergeCell ref="E349:E353"/>
    <mergeCell ref="F349:F353"/>
    <mergeCell ref="F419:F423"/>
    <mergeCell ref="E424:E428"/>
    <mergeCell ref="F424:F428"/>
    <mergeCell ref="A273:A347"/>
    <mergeCell ref="B273:B347"/>
    <mergeCell ref="C273:C347"/>
    <mergeCell ref="D273:D297"/>
    <mergeCell ref="D323:D347"/>
    <mergeCell ref="E167:E171"/>
    <mergeCell ref="F167:F171"/>
    <mergeCell ref="E172:E176"/>
    <mergeCell ref="I273:I297"/>
    <mergeCell ref="E409:E413"/>
    <mergeCell ref="F409:F413"/>
    <mergeCell ref="E374:E378"/>
    <mergeCell ref="F374:F378"/>
    <mergeCell ref="J479:J553"/>
    <mergeCell ref="E494:E498"/>
    <mergeCell ref="F494:F498"/>
    <mergeCell ref="E499:E503"/>
    <mergeCell ref="F499:F503"/>
    <mergeCell ref="D529:D553"/>
    <mergeCell ref="E529:E533"/>
    <mergeCell ref="F529:F533"/>
    <mergeCell ref="I529:I553"/>
    <mergeCell ref="E544:E548"/>
    <mergeCell ref="F544:F548"/>
    <mergeCell ref="E549:E553"/>
    <mergeCell ref="F549:F553"/>
    <mergeCell ref="F539:F543"/>
    <mergeCell ref="E479:E483"/>
    <mergeCell ref="F479:F483"/>
    <mergeCell ref="I479:I503"/>
    <mergeCell ref="E489:E493"/>
    <mergeCell ref="F489:F493"/>
    <mergeCell ref="E534:E538"/>
    <mergeCell ref="F534:F538"/>
    <mergeCell ref="E539:E543"/>
    <mergeCell ref="I504:I528"/>
    <mergeCell ref="E509:E513"/>
    <mergeCell ref="A162:A221"/>
    <mergeCell ref="B162:B221"/>
    <mergeCell ref="C162:C221"/>
    <mergeCell ref="D162:D181"/>
    <mergeCell ref="F253:F257"/>
    <mergeCell ref="E258:E262"/>
    <mergeCell ref="F258:F262"/>
    <mergeCell ref="E162:E166"/>
    <mergeCell ref="F162:F166"/>
    <mergeCell ref="A223:A272"/>
    <mergeCell ref="B223:B272"/>
    <mergeCell ref="C223:C272"/>
    <mergeCell ref="D223:D247"/>
    <mergeCell ref="E223:E227"/>
    <mergeCell ref="F223:F227"/>
    <mergeCell ref="D298:D322"/>
    <mergeCell ref="E338:E342"/>
    <mergeCell ref="F338:F342"/>
    <mergeCell ref="E343:E347"/>
    <mergeCell ref="F343:F347"/>
    <mergeCell ref="E298:E302"/>
    <mergeCell ref="F298:F302"/>
    <mergeCell ref="I298:I322"/>
    <mergeCell ref="E303:E307"/>
    <mergeCell ref="E313:E317"/>
    <mergeCell ref="F313:F317"/>
    <mergeCell ref="E318:E322"/>
    <mergeCell ref="F318:F322"/>
    <mergeCell ref="F303:F307"/>
    <mergeCell ref="E308:E312"/>
    <mergeCell ref="F308:F312"/>
    <mergeCell ref="E399:E403"/>
    <mergeCell ref="F399:F403"/>
    <mergeCell ref="E404:E408"/>
    <mergeCell ref="F404:F408"/>
    <mergeCell ref="E394:E398"/>
    <mergeCell ref="F394:F398"/>
    <mergeCell ref="E364:E368"/>
    <mergeCell ref="J273:J347"/>
    <mergeCell ref="E278:E282"/>
    <mergeCell ref="F278:F282"/>
    <mergeCell ref="E283:E287"/>
    <mergeCell ref="F283:F287"/>
    <mergeCell ref="E288:E292"/>
    <mergeCell ref="F288:F292"/>
    <mergeCell ref="E293:E297"/>
    <mergeCell ref="F293:F297"/>
    <mergeCell ref="E323:E327"/>
    <mergeCell ref="F323:F327"/>
    <mergeCell ref="I323:I347"/>
    <mergeCell ref="E328:E332"/>
    <mergeCell ref="F328:F332"/>
    <mergeCell ref="E333:E337"/>
    <mergeCell ref="F333:F337"/>
    <mergeCell ref="F273:F277"/>
  </mergeCells>
  <phoneticPr fontId="5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K94"/>
  <sheetViews>
    <sheetView zoomScale="90" zoomScaleNormal="90" workbookViewId="0">
      <pane xSplit="1" ySplit="1" topLeftCell="B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1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1" ht="15.75" thickBot="1" x14ac:dyDescent="0.3">
      <c r="A2" s="18" t="s">
        <v>244</v>
      </c>
      <c r="B2" s="15" t="e">
        <f>NA()</f>
        <v>#N/A</v>
      </c>
      <c r="C2" s="15"/>
      <c r="D2" s="13"/>
      <c r="E2" s="14"/>
      <c r="F2" s="14"/>
      <c r="G2" s="47"/>
      <c r="H2" s="16"/>
      <c r="I2" s="44"/>
      <c r="J2"/>
    </row>
    <row r="3" spans="1:11" ht="15.75" thickBot="1" x14ac:dyDescent="0.3">
      <c r="A3" s="165" t="s">
        <v>320</v>
      </c>
      <c r="B3" s="166" t="e">
        <f>NA()</f>
        <v>#N/A</v>
      </c>
      <c r="C3" s="166"/>
      <c r="D3" s="166"/>
      <c r="E3" s="167"/>
      <c r="F3" s="167"/>
      <c r="G3" s="168"/>
      <c r="H3" s="159"/>
      <c r="I3" s="159"/>
      <c r="J3" s="169"/>
      <c r="K3" s="261"/>
    </row>
    <row r="4" spans="1:11" ht="15.75" thickBot="1" x14ac:dyDescent="0.3">
      <c r="A4" s="18" t="s">
        <v>150</v>
      </c>
      <c r="B4" s="15" t="e">
        <f>NA()</f>
        <v>#N/A</v>
      </c>
      <c r="C4" s="15"/>
      <c r="D4" s="13"/>
      <c r="E4" s="14"/>
      <c r="F4" s="14"/>
      <c r="G4" s="47"/>
      <c r="H4" s="16"/>
      <c r="I4" s="17"/>
      <c r="J4" s="44"/>
    </row>
    <row r="5" spans="1:11" x14ac:dyDescent="0.25">
      <c r="A5" s="333" t="s">
        <v>149</v>
      </c>
      <c r="B5" s="336" t="s">
        <v>37</v>
      </c>
      <c r="C5" s="336" t="s">
        <v>191</v>
      </c>
      <c r="D5" s="304" t="s">
        <v>38</v>
      </c>
      <c r="E5" s="298">
        <v>43040</v>
      </c>
      <c r="F5" s="298">
        <v>43069</v>
      </c>
      <c r="G5" s="11" t="s">
        <v>154</v>
      </c>
      <c r="H5" s="67">
        <f>H7/2</f>
        <v>40</v>
      </c>
      <c r="I5" s="299"/>
      <c r="J5" s="347"/>
    </row>
    <row r="6" spans="1:11" x14ac:dyDescent="0.25">
      <c r="A6" s="334"/>
      <c r="B6" s="337"/>
      <c r="C6" s="337"/>
      <c r="D6" s="305"/>
      <c r="E6" s="285"/>
      <c r="F6" s="285"/>
      <c r="G6" s="7" t="s">
        <v>153</v>
      </c>
      <c r="H6" s="68" t="e">
        <f>NA()</f>
        <v>#N/A</v>
      </c>
      <c r="I6" s="365"/>
      <c r="J6" s="348"/>
    </row>
    <row r="7" spans="1:11" x14ac:dyDescent="0.25">
      <c r="A7" s="334"/>
      <c r="B7" s="337"/>
      <c r="C7" s="337"/>
      <c r="D7" s="305"/>
      <c r="E7" s="285"/>
      <c r="F7" s="285"/>
      <c r="G7" s="70" t="s">
        <v>40</v>
      </c>
      <c r="H7" s="68">
        <v>80</v>
      </c>
      <c r="I7" s="365"/>
      <c r="J7" s="348"/>
    </row>
    <row r="8" spans="1:11" x14ac:dyDescent="0.25">
      <c r="A8" s="334"/>
      <c r="B8" s="337"/>
      <c r="C8" s="337"/>
      <c r="D8" s="305"/>
      <c r="E8" s="285"/>
      <c r="F8" s="285"/>
      <c r="G8" s="70" t="s">
        <v>39</v>
      </c>
      <c r="H8" s="68">
        <f>H7+55</f>
        <v>135</v>
      </c>
      <c r="I8" s="365"/>
      <c r="J8" s="348"/>
    </row>
    <row r="9" spans="1:11" ht="15.75" thickBot="1" x14ac:dyDescent="0.3">
      <c r="A9" s="334"/>
      <c r="B9" s="337"/>
      <c r="C9" s="337"/>
      <c r="D9" s="305"/>
      <c r="E9" s="370"/>
      <c r="F9" s="370"/>
      <c r="G9" s="74" t="s">
        <v>41</v>
      </c>
      <c r="H9" s="69">
        <f>H7*0.95</f>
        <v>76</v>
      </c>
      <c r="I9" s="365"/>
      <c r="J9" s="348"/>
    </row>
    <row r="10" spans="1:11" x14ac:dyDescent="0.25">
      <c r="A10" s="334"/>
      <c r="B10" s="337"/>
      <c r="C10" s="337"/>
      <c r="D10" s="305"/>
      <c r="E10" s="295">
        <f>F5+1</f>
        <v>43070</v>
      </c>
      <c r="F10" s="295">
        <v>43090</v>
      </c>
      <c r="G10" s="51" t="s">
        <v>154</v>
      </c>
      <c r="H10" s="67">
        <f t="shared" ref="H10" si="0">H12/2</f>
        <v>45</v>
      </c>
      <c r="I10" s="365"/>
      <c r="J10" s="348"/>
    </row>
    <row r="11" spans="1:11" x14ac:dyDescent="0.25">
      <c r="A11" s="334"/>
      <c r="B11" s="337"/>
      <c r="C11" s="337"/>
      <c r="D11" s="305"/>
      <c r="E11" s="285"/>
      <c r="F11" s="285"/>
      <c r="G11" s="7" t="s">
        <v>153</v>
      </c>
      <c r="H11" s="68" t="e">
        <f>NA()</f>
        <v>#N/A</v>
      </c>
      <c r="I11" s="365"/>
      <c r="J11" s="348"/>
    </row>
    <row r="12" spans="1:11" x14ac:dyDescent="0.25">
      <c r="A12" s="334"/>
      <c r="B12" s="337"/>
      <c r="C12" s="337"/>
      <c r="D12" s="305"/>
      <c r="E12" s="285"/>
      <c r="F12" s="285"/>
      <c r="G12" s="115" t="s">
        <v>40</v>
      </c>
      <c r="H12" s="68">
        <v>90</v>
      </c>
      <c r="I12" s="365"/>
      <c r="J12" s="348"/>
    </row>
    <row r="13" spans="1:11" x14ac:dyDescent="0.25">
      <c r="A13" s="334"/>
      <c r="B13" s="337"/>
      <c r="C13" s="337"/>
      <c r="D13" s="305"/>
      <c r="E13" s="285"/>
      <c r="F13" s="285"/>
      <c r="G13" s="115" t="s">
        <v>39</v>
      </c>
      <c r="H13" s="68">
        <f>H12+55</f>
        <v>145</v>
      </c>
      <c r="I13" s="365"/>
      <c r="J13" s="348"/>
    </row>
    <row r="14" spans="1:11" ht="15.75" thickBot="1" x14ac:dyDescent="0.3">
      <c r="A14" s="334"/>
      <c r="B14" s="337"/>
      <c r="C14" s="337"/>
      <c r="D14" s="305"/>
      <c r="E14" s="370"/>
      <c r="F14" s="370"/>
      <c r="G14" s="118" t="s">
        <v>41</v>
      </c>
      <c r="H14" s="69">
        <f t="shared" ref="H14" si="1">H12*0.95</f>
        <v>85.5</v>
      </c>
      <c r="I14" s="365"/>
      <c r="J14" s="348"/>
    </row>
    <row r="15" spans="1:11" x14ac:dyDescent="0.25">
      <c r="A15" s="334"/>
      <c r="B15" s="337"/>
      <c r="C15" s="337"/>
      <c r="D15" s="305"/>
      <c r="E15" s="295">
        <f>F10+1</f>
        <v>43091</v>
      </c>
      <c r="F15" s="295">
        <v>43103</v>
      </c>
      <c r="G15" s="51" t="s">
        <v>154</v>
      </c>
      <c r="H15" s="67">
        <f t="shared" ref="H15" si="2">H17/2</f>
        <v>57.5</v>
      </c>
      <c r="I15" s="365"/>
      <c r="J15" s="348"/>
    </row>
    <row r="16" spans="1:11" x14ac:dyDescent="0.25">
      <c r="A16" s="334"/>
      <c r="B16" s="337"/>
      <c r="C16" s="337"/>
      <c r="D16" s="305"/>
      <c r="E16" s="285"/>
      <c r="F16" s="285"/>
      <c r="G16" s="7" t="s">
        <v>153</v>
      </c>
      <c r="H16" s="68" t="e">
        <f>NA()</f>
        <v>#N/A</v>
      </c>
      <c r="I16" s="365"/>
      <c r="J16" s="348"/>
    </row>
    <row r="17" spans="1:10" x14ac:dyDescent="0.25">
      <c r="A17" s="334"/>
      <c r="B17" s="337"/>
      <c r="C17" s="337"/>
      <c r="D17" s="305"/>
      <c r="E17" s="285"/>
      <c r="F17" s="285"/>
      <c r="G17" s="115" t="s">
        <v>40</v>
      </c>
      <c r="H17" s="68">
        <v>115</v>
      </c>
      <c r="I17" s="365"/>
      <c r="J17" s="348"/>
    </row>
    <row r="18" spans="1:10" x14ac:dyDescent="0.25">
      <c r="A18" s="334"/>
      <c r="B18" s="337"/>
      <c r="C18" s="337"/>
      <c r="D18" s="305"/>
      <c r="E18" s="285"/>
      <c r="F18" s="285"/>
      <c r="G18" s="115" t="s">
        <v>39</v>
      </c>
      <c r="H18" s="68">
        <f>H17+55</f>
        <v>170</v>
      </c>
      <c r="I18" s="365"/>
      <c r="J18" s="348"/>
    </row>
    <row r="19" spans="1:10" ht="15.75" thickBot="1" x14ac:dyDescent="0.3">
      <c r="A19" s="334"/>
      <c r="B19" s="337"/>
      <c r="C19" s="337"/>
      <c r="D19" s="305"/>
      <c r="E19" s="370"/>
      <c r="F19" s="370"/>
      <c r="G19" s="116" t="s">
        <v>41</v>
      </c>
      <c r="H19" s="69">
        <f t="shared" ref="H19" si="3">H17*0.95</f>
        <v>109.25</v>
      </c>
      <c r="I19" s="365"/>
      <c r="J19" s="348"/>
    </row>
    <row r="20" spans="1:10" x14ac:dyDescent="0.25">
      <c r="A20" s="334"/>
      <c r="B20" s="337"/>
      <c r="C20" s="337"/>
      <c r="D20" s="305"/>
      <c r="E20" s="295">
        <f>F15+1</f>
        <v>43104</v>
      </c>
      <c r="F20" s="295">
        <v>43131</v>
      </c>
      <c r="G20" s="51" t="s">
        <v>154</v>
      </c>
      <c r="H20" s="67">
        <f t="shared" ref="H20" si="4">H22/2</f>
        <v>50</v>
      </c>
      <c r="I20" s="365"/>
      <c r="J20" s="348"/>
    </row>
    <row r="21" spans="1:10" x14ac:dyDescent="0.25">
      <c r="A21" s="334"/>
      <c r="B21" s="337"/>
      <c r="C21" s="337"/>
      <c r="D21" s="305"/>
      <c r="E21" s="285"/>
      <c r="F21" s="285"/>
      <c r="G21" s="7" t="s">
        <v>153</v>
      </c>
      <c r="H21" s="68" t="e">
        <f>NA()</f>
        <v>#N/A</v>
      </c>
      <c r="I21" s="365"/>
      <c r="J21" s="348"/>
    </row>
    <row r="22" spans="1:10" x14ac:dyDescent="0.25">
      <c r="A22" s="334"/>
      <c r="B22" s="337"/>
      <c r="C22" s="337"/>
      <c r="D22" s="305"/>
      <c r="E22" s="285"/>
      <c r="F22" s="285"/>
      <c r="G22" s="115" t="s">
        <v>40</v>
      </c>
      <c r="H22" s="68">
        <v>100</v>
      </c>
      <c r="I22" s="365"/>
      <c r="J22" s="348"/>
    </row>
    <row r="23" spans="1:10" x14ac:dyDescent="0.25">
      <c r="A23" s="334"/>
      <c r="B23" s="337"/>
      <c r="C23" s="337"/>
      <c r="D23" s="305"/>
      <c r="E23" s="285"/>
      <c r="F23" s="285"/>
      <c r="G23" s="115" t="s">
        <v>39</v>
      </c>
      <c r="H23" s="68">
        <f>H22+55</f>
        <v>155</v>
      </c>
      <c r="I23" s="365"/>
      <c r="J23" s="348"/>
    </row>
    <row r="24" spans="1:10" ht="15.75" thickBot="1" x14ac:dyDescent="0.3">
      <c r="A24" s="334"/>
      <c r="B24" s="337"/>
      <c r="C24" s="337"/>
      <c r="D24" s="305"/>
      <c r="E24" s="370"/>
      <c r="F24" s="370"/>
      <c r="G24" s="116" t="s">
        <v>41</v>
      </c>
      <c r="H24" s="69">
        <f t="shared" ref="H24" si="5">H22*0.95</f>
        <v>95</v>
      </c>
      <c r="I24" s="365"/>
      <c r="J24" s="348"/>
    </row>
    <row r="25" spans="1:10" x14ac:dyDescent="0.25">
      <c r="A25" s="334"/>
      <c r="B25" s="337"/>
      <c r="C25" s="337"/>
      <c r="D25" s="337"/>
      <c r="E25" s="295">
        <f>F20+1</f>
        <v>43132</v>
      </c>
      <c r="F25" s="295">
        <v>43190</v>
      </c>
      <c r="G25" s="51" t="s">
        <v>154</v>
      </c>
      <c r="H25" s="67">
        <f t="shared" ref="H25" si="6">H27/2</f>
        <v>55</v>
      </c>
      <c r="I25" s="365"/>
      <c r="J25" s="348"/>
    </row>
    <row r="26" spans="1:10" x14ac:dyDescent="0.25">
      <c r="A26" s="334"/>
      <c r="B26" s="337"/>
      <c r="C26" s="337"/>
      <c r="D26" s="337"/>
      <c r="E26" s="285"/>
      <c r="F26" s="285"/>
      <c r="G26" s="7" t="s">
        <v>153</v>
      </c>
      <c r="H26" s="68" t="e">
        <f>NA()</f>
        <v>#N/A</v>
      </c>
      <c r="I26" s="365"/>
      <c r="J26" s="348"/>
    </row>
    <row r="27" spans="1:10" x14ac:dyDescent="0.25">
      <c r="A27" s="334"/>
      <c r="B27" s="337"/>
      <c r="C27" s="337"/>
      <c r="D27" s="337"/>
      <c r="E27" s="285"/>
      <c r="F27" s="285"/>
      <c r="G27" s="70" t="s">
        <v>40</v>
      </c>
      <c r="H27" s="68">
        <v>110</v>
      </c>
      <c r="I27" s="365"/>
      <c r="J27" s="348"/>
    </row>
    <row r="28" spans="1:10" x14ac:dyDescent="0.25">
      <c r="A28" s="334"/>
      <c r="B28" s="337"/>
      <c r="C28" s="337"/>
      <c r="D28" s="337"/>
      <c r="E28" s="285"/>
      <c r="F28" s="285"/>
      <c r="G28" s="70" t="s">
        <v>39</v>
      </c>
      <c r="H28" s="68">
        <f>H27+55</f>
        <v>165</v>
      </c>
      <c r="I28" s="365"/>
      <c r="J28" s="348"/>
    </row>
    <row r="29" spans="1:10" ht="15.75" thickBot="1" x14ac:dyDescent="0.3">
      <c r="A29" s="334"/>
      <c r="B29" s="337"/>
      <c r="C29" s="337"/>
      <c r="D29" s="337"/>
      <c r="E29" s="370"/>
      <c r="F29" s="370"/>
      <c r="G29" s="74" t="s">
        <v>41</v>
      </c>
      <c r="H29" s="69">
        <f t="shared" ref="H29" si="7">H27*0.95</f>
        <v>104.5</v>
      </c>
      <c r="I29" s="365"/>
      <c r="J29" s="348"/>
    </row>
    <row r="30" spans="1:10" x14ac:dyDescent="0.25">
      <c r="A30" s="334"/>
      <c r="B30" s="337"/>
      <c r="C30" s="337"/>
      <c r="D30" s="337"/>
      <c r="E30" s="295">
        <f>F25+1</f>
        <v>43191</v>
      </c>
      <c r="F30" s="295">
        <v>43220</v>
      </c>
      <c r="G30" s="51" t="s">
        <v>154</v>
      </c>
      <c r="H30" s="67">
        <f t="shared" ref="H30" si="8">H32/2</f>
        <v>45</v>
      </c>
      <c r="I30" s="365"/>
      <c r="J30" s="348"/>
    </row>
    <row r="31" spans="1:10" x14ac:dyDescent="0.25">
      <c r="A31" s="334"/>
      <c r="B31" s="337"/>
      <c r="C31" s="337"/>
      <c r="D31" s="337"/>
      <c r="E31" s="285"/>
      <c r="F31" s="285"/>
      <c r="G31" s="7" t="s">
        <v>153</v>
      </c>
      <c r="H31" s="68" t="e">
        <f>NA()</f>
        <v>#N/A</v>
      </c>
      <c r="I31" s="365"/>
      <c r="J31" s="348"/>
    </row>
    <row r="32" spans="1:10" x14ac:dyDescent="0.25">
      <c r="A32" s="334"/>
      <c r="B32" s="337"/>
      <c r="C32" s="337"/>
      <c r="D32" s="337"/>
      <c r="E32" s="285"/>
      <c r="F32" s="285"/>
      <c r="G32" s="70" t="s">
        <v>40</v>
      </c>
      <c r="H32" s="68">
        <v>90</v>
      </c>
      <c r="I32" s="365"/>
      <c r="J32" s="348"/>
    </row>
    <row r="33" spans="1:10" x14ac:dyDescent="0.25">
      <c r="A33" s="334"/>
      <c r="B33" s="337"/>
      <c r="C33" s="337"/>
      <c r="D33" s="337"/>
      <c r="E33" s="285"/>
      <c r="F33" s="285"/>
      <c r="G33" s="70" t="s">
        <v>39</v>
      </c>
      <c r="H33" s="68">
        <f>H32+55</f>
        <v>145</v>
      </c>
      <c r="I33" s="365"/>
      <c r="J33" s="348"/>
    </row>
    <row r="34" spans="1:10" ht="15.75" thickBot="1" x14ac:dyDescent="0.3">
      <c r="A34" s="334"/>
      <c r="B34" s="337"/>
      <c r="C34" s="337"/>
      <c r="D34" s="441"/>
      <c r="E34" s="297"/>
      <c r="F34" s="297"/>
      <c r="G34" s="71" t="s">
        <v>41</v>
      </c>
      <c r="H34" s="69">
        <f t="shared" ref="H34" si="9">H32*0.95</f>
        <v>85.5</v>
      </c>
      <c r="I34" s="496"/>
      <c r="J34" s="348"/>
    </row>
    <row r="35" spans="1:10" x14ac:dyDescent="0.25">
      <c r="A35" s="334"/>
      <c r="B35" s="337"/>
      <c r="C35" s="337"/>
      <c r="D35" s="459" t="s">
        <v>228</v>
      </c>
      <c r="E35" s="298">
        <v>43040</v>
      </c>
      <c r="F35" s="298">
        <v>43069</v>
      </c>
      <c r="G35" s="11" t="s">
        <v>154</v>
      </c>
      <c r="H35" s="67">
        <f t="shared" ref="H35" si="10">H37/2</f>
        <v>51</v>
      </c>
      <c r="I35" s="300"/>
      <c r="J35" s="348"/>
    </row>
    <row r="36" spans="1:10" x14ac:dyDescent="0.25">
      <c r="A36" s="334"/>
      <c r="B36" s="337"/>
      <c r="C36" s="337"/>
      <c r="D36" s="305"/>
      <c r="E36" s="285"/>
      <c r="F36" s="285"/>
      <c r="G36" s="7" t="s">
        <v>153</v>
      </c>
      <c r="H36" s="68" t="e">
        <f>NA()</f>
        <v>#N/A</v>
      </c>
      <c r="I36" s="365"/>
      <c r="J36" s="348"/>
    </row>
    <row r="37" spans="1:10" x14ac:dyDescent="0.25">
      <c r="A37" s="334"/>
      <c r="B37" s="337"/>
      <c r="C37" s="337"/>
      <c r="D37" s="305"/>
      <c r="E37" s="285"/>
      <c r="F37" s="285"/>
      <c r="G37" s="70" t="s">
        <v>40</v>
      </c>
      <c r="H37" s="68">
        <v>102</v>
      </c>
      <c r="I37" s="365"/>
      <c r="J37" s="348"/>
    </row>
    <row r="38" spans="1:10" x14ac:dyDescent="0.25">
      <c r="A38" s="334"/>
      <c r="B38" s="337"/>
      <c r="C38" s="337"/>
      <c r="D38" s="305"/>
      <c r="E38" s="285"/>
      <c r="F38" s="285"/>
      <c r="G38" s="70" t="s">
        <v>39</v>
      </c>
      <c r="H38" s="68">
        <f>H37+55</f>
        <v>157</v>
      </c>
      <c r="I38" s="365"/>
      <c r="J38" s="348"/>
    </row>
    <row r="39" spans="1:10" ht="15.75" thickBot="1" x14ac:dyDescent="0.3">
      <c r="A39" s="334"/>
      <c r="B39" s="337"/>
      <c r="C39" s="337"/>
      <c r="D39" s="305"/>
      <c r="E39" s="370"/>
      <c r="F39" s="370"/>
      <c r="G39" s="74" t="s">
        <v>41</v>
      </c>
      <c r="H39" s="69">
        <f t="shared" ref="H39" si="11">H37*0.95</f>
        <v>96.899999999999991</v>
      </c>
      <c r="I39" s="365"/>
      <c r="J39" s="348"/>
    </row>
    <row r="40" spans="1:10" x14ac:dyDescent="0.25">
      <c r="A40" s="334"/>
      <c r="B40" s="337"/>
      <c r="C40" s="337"/>
      <c r="D40" s="305"/>
      <c r="E40" s="295">
        <f>F35+1</f>
        <v>43070</v>
      </c>
      <c r="F40" s="295">
        <v>43090</v>
      </c>
      <c r="G40" s="51" t="s">
        <v>154</v>
      </c>
      <c r="H40" s="67">
        <f t="shared" ref="H40" si="12">H42/2</f>
        <v>56</v>
      </c>
      <c r="I40" s="365"/>
      <c r="J40" s="348"/>
    </row>
    <row r="41" spans="1:10" x14ac:dyDescent="0.25">
      <c r="A41" s="334"/>
      <c r="B41" s="337"/>
      <c r="C41" s="337"/>
      <c r="D41" s="305"/>
      <c r="E41" s="285"/>
      <c r="F41" s="285"/>
      <c r="G41" s="7" t="s">
        <v>153</v>
      </c>
      <c r="H41" s="68" t="e">
        <f>NA()</f>
        <v>#N/A</v>
      </c>
      <c r="I41" s="365"/>
      <c r="J41" s="348"/>
    </row>
    <row r="42" spans="1:10" x14ac:dyDescent="0.25">
      <c r="A42" s="334"/>
      <c r="B42" s="337"/>
      <c r="C42" s="337"/>
      <c r="D42" s="305"/>
      <c r="E42" s="285"/>
      <c r="F42" s="285"/>
      <c r="G42" s="115" t="s">
        <v>40</v>
      </c>
      <c r="H42" s="68">
        <v>112</v>
      </c>
      <c r="I42" s="365"/>
      <c r="J42" s="348"/>
    </row>
    <row r="43" spans="1:10" x14ac:dyDescent="0.25">
      <c r="A43" s="334"/>
      <c r="B43" s="337"/>
      <c r="C43" s="337"/>
      <c r="D43" s="305"/>
      <c r="E43" s="285"/>
      <c r="F43" s="285"/>
      <c r="G43" s="115" t="s">
        <v>39</v>
      </c>
      <c r="H43" s="68">
        <f>H42+55</f>
        <v>167</v>
      </c>
      <c r="I43" s="365"/>
      <c r="J43" s="348"/>
    </row>
    <row r="44" spans="1:10" ht="15.75" thickBot="1" x14ac:dyDescent="0.3">
      <c r="A44" s="334"/>
      <c r="B44" s="337"/>
      <c r="C44" s="337"/>
      <c r="D44" s="305"/>
      <c r="E44" s="370"/>
      <c r="F44" s="370"/>
      <c r="G44" s="116" t="s">
        <v>41</v>
      </c>
      <c r="H44" s="69">
        <f t="shared" ref="H44" si="13">H42*0.95</f>
        <v>106.39999999999999</v>
      </c>
      <c r="I44" s="365"/>
      <c r="J44" s="348"/>
    </row>
    <row r="45" spans="1:10" x14ac:dyDescent="0.25">
      <c r="A45" s="334"/>
      <c r="B45" s="337"/>
      <c r="C45" s="337"/>
      <c r="D45" s="305"/>
      <c r="E45" s="295">
        <f>F40+1</f>
        <v>43091</v>
      </c>
      <c r="F45" s="295">
        <v>43103</v>
      </c>
      <c r="G45" s="51" t="s">
        <v>154</v>
      </c>
      <c r="H45" s="67">
        <f t="shared" ref="H45" si="14">H47/2</f>
        <v>68.5</v>
      </c>
      <c r="I45" s="365"/>
      <c r="J45" s="348"/>
    </row>
    <row r="46" spans="1:10" x14ac:dyDescent="0.25">
      <c r="A46" s="334"/>
      <c r="B46" s="337"/>
      <c r="C46" s="337"/>
      <c r="D46" s="305"/>
      <c r="E46" s="285"/>
      <c r="F46" s="285"/>
      <c r="G46" s="7" t="s">
        <v>153</v>
      </c>
      <c r="H46" s="68" t="e">
        <f>NA()</f>
        <v>#N/A</v>
      </c>
      <c r="I46" s="365"/>
      <c r="J46" s="348"/>
    </row>
    <row r="47" spans="1:10" x14ac:dyDescent="0.25">
      <c r="A47" s="334"/>
      <c r="B47" s="337"/>
      <c r="C47" s="337"/>
      <c r="D47" s="305"/>
      <c r="E47" s="285"/>
      <c r="F47" s="285"/>
      <c r="G47" s="115" t="s">
        <v>40</v>
      </c>
      <c r="H47" s="68">
        <v>137</v>
      </c>
      <c r="I47" s="365"/>
      <c r="J47" s="348"/>
    </row>
    <row r="48" spans="1:10" x14ac:dyDescent="0.25">
      <c r="A48" s="334"/>
      <c r="B48" s="337"/>
      <c r="C48" s="337"/>
      <c r="D48" s="305"/>
      <c r="E48" s="285"/>
      <c r="F48" s="285"/>
      <c r="G48" s="115" t="s">
        <v>39</v>
      </c>
      <c r="H48" s="68">
        <f>H47+55</f>
        <v>192</v>
      </c>
      <c r="I48" s="365"/>
      <c r="J48" s="348"/>
    </row>
    <row r="49" spans="1:10" ht="15.75" thickBot="1" x14ac:dyDescent="0.3">
      <c r="A49" s="334"/>
      <c r="B49" s="337"/>
      <c r="C49" s="337"/>
      <c r="D49" s="305"/>
      <c r="E49" s="370"/>
      <c r="F49" s="370"/>
      <c r="G49" s="116" t="s">
        <v>41</v>
      </c>
      <c r="H49" s="69">
        <f t="shared" ref="H49" si="15">H47*0.95</f>
        <v>130.15</v>
      </c>
      <c r="I49" s="365"/>
      <c r="J49" s="348"/>
    </row>
    <row r="50" spans="1:10" x14ac:dyDescent="0.25">
      <c r="A50" s="334"/>
      <c r="B50" s="337"/>
      <c r="C50" s="337"/>
      <c r="D50" s="305"/>
      <c r="E50" s="295">
        <f>F45+1</f>
        <v>43104</v>
      </c>
      <c r="F50" s="295">
        <v>43131</v>
      </c>
      <c r="G50" s="51" t="s">
        <v>154</v>
      </c>
      <c r="H50" s="67">
        <f t="shared" ref="H50" si="16">H52/2</f>
        <v>61</v>
      </c>
      <c r="I50" s="365"/>
      <c r="J50" s="348"/>
    </row>
    <row r="51" spans="1:10" x14ac:dyDescent="0.25">
      <c r="A51" s="334"/>
      <c r="B51" s="337"/>
      <c r="C51" s="337"/>
      <c r="D51" s="305"/>
      <c r="E51" s="285"/>
      <c r="F51" s="285"/>
      <c r="G51" s="7" t="s">
        <v>153</v>
      </c>
      <c r="H51" s="68" t="e">
        <f>NA()</f>
        <v>#N/A</v>
      </c>
      <c r="I51" s="365"/>
      <c r="J51" s="348"/>
    </row>
    <row r="52" spans="1:10" x14ac:dyDescent="0.25">
      <c r="A52" s="334"/>
      <c r="B52" s="337"/>
      <c r="C52" s="337"/>
      <c r="D52" s="305"/>
      <c r="E52" s="285"/>
      <c r="F52" s="285"/>
      <c r="G52" s="115" t="s">
        <v>40</v>
      </c>
      <c r="H52" s="68">
        <v>122</v>
      </c>
      <c r="I52" s="365"/>
      <c r="J52" s="348"/>
    </row>
    <row r="53" spans="1:10" x14ac:dyDescent="0.25">
      <c r="A53" s="334"/>
      <c r="B53" s="337"/>
      <c r="C53" s="337"/>
      <c r="D53" s="305"/>
      <c r="E53" s="285"/>
      <c r="F53" s="285"/>
      <c r="G53" s="115" t="s">
        <v>39</v>
      </c>
      <c r="H53" s="68">
        <f>H52+55</f>
        <v>177</v>
      </c>
      <c r="I53" s="365"/>
      <c r="J53" s="348"/>
    </row>
    <row r="54" spans="1:10" ht="15.75" thickBot="1" x14ac:dyDescent="0.3">
      <c r="A54" s="334"/>
      <c r="B54" s="337"/>
      <c r="C54" s="337"/>
      <c r="D54" s="305"/>
      <c r="E54" s="370"/>
      <c r="F54" s="370"/>
      <c r="G54" s="118" t="s">
        <v>41</v>
      </c>
      <c r="H54" s="69">
        <f t="shared" ref="H54" si="17">H52*0.95</f>
        <v>115.89999999999999</v>
      </c>
      <c r="I54" s="365"/>
      <c r="J54" s="348"/>
    </row>
    <row r="55" spans="1:10" x14ac:dyDescent="0.25">
      <c r="A55" s="334"/>
      <c r="B55" s="337"/>
      <c r="C55" s="337"/>
      <c r="D55" s="337"/>
      <c r="E55" s="295">
        <f>F50+1</f>
        <v>43132</v>
      </c>
      <c r="F55" s="295">
        <v>43190</v>
      </c>
      <c r="G55" s="51" t="s">
        <v>154</v>
      </c>
      <c r="H55" s="67">
        <f t="shared" ref="H55" si="18">H57/2</f>
        <v>66</v>
      </c>
      <c r="I55" s="365"/>
      <c r="J55" s="348"/>
    </row>
    <row r="56" spans="1:10" x14ac:dyDescent="0.25">
      <c r="A56" s="334"/>
      <c r="B56" s="337"/>
      <c r="C56" s="337"/>
      <c r="D56" s="337"/>
      <c r="E56" s="285"/>
      <c r="F56" s="285"/>
      <c r="G56" s="7" t="s">
        <v>153</v>
      </c>
      <c r="H56" s="68" t="e">
        <f>NA()</f>
        <v>#N/A</v>
      </c>
      <c r="I56" s="365"/>
      <c r="J56" s="348"/>
    </row>
    <row r="57" spans="1:10" x14ac:dyDescent="0.25">
      <c r="A57" s="334"/>
      <c r="B57" s="337"/>
      <c r="C57" s="337"/>
      <c r="D57" s="337"/>
      <c r="E57" s="285"/>
      <c r="F57" s="285"/>
      <c r="G57" s="70" t="s">
        <v>40</v>
      </c>
      <c r="H57" s="68">
        <v>132</v>
      </c>
      <c r="I57" s="365"/>
      <c r="J57" s="348"/>
    </row>
    <row r="58" spans="1:10" x14ac:dyDescent="0.25">
      <c r="A58" s="334"/>
      <c r="B58" s="337"/>
      <c r="C58" s="337"/>
      <c r="D58" s="337"/>
      <c r="E58" s="285"/>
      <c r="F58" s="285"/>
      <c r="G58" s="70" t="s">
        <v>39</v>
      </c>
      <c r="H58" s="68">
        <f>H57+55</f>
        <v>187</v>
      </c>
      <c r="I58" s="365"/>
      <c r="J58" s="348"/>
    </row>
    <row r="59" spans="1:10" ht="15.75" thickBot="1" x14ac:dyDescent="0.3">
      <c r="A59" s="334"/>
      <c r="B59" s="337"/>
      <c r="C59" s="337"/>
      <c r="D59" s="337"/>
      <c r="E59" s="370"/>
      <c r="F59" s="370"/>
      <c r="G59" s="74" t="s">
        <v>41</v>
      </c>
      <c r="H59" s="69">
        <f t="shared" ref="H59" si="19">H57*0.95</f>
        <v>125.39999999999999</v>
      </c>
      <c r="I59" s="365"/>
      <c r="J59" s="348"/>
    </row>
    <row r="60" spans="1:10" x14ac:dyDescent="0.25">
      <c r="A60" s="334"/>
      <c r="B60" s="337"/>
      <c r="C60" s="337"/>
      <c r="D60" s="337"/>
      <c r="E60" s="295">
        <f>F55+1</f>
        <v>43191</v>
      </c>
      <c r="F60" s="295">
        <v>43220</v>
      </c>
      <c r="G60" s="51" t="s">
        <v>154</v>
      </c>
      <c r="H60" s="67">
        <f t="shared" ref="H60" si="20">H62/2</f>
        <v>56</v>
      </c>
      <c r="I60" s="365"/>
      <c r="J60" s="348"/>
    </row>
    <row r="61" spans="1:10" x14ac:dyDescent="0.25">
      <c r="A61" s="334"/>
      <c r="B61" s="337"/>
      <c r="C61" s="337"/>
      <c r="D61" s="337"/>
      <c r="E61" s="285"/>
      <c r="F61" s="285"/>
      <c r="G61" s="7" t="s">
        <v>153</v>
      </c>
      <c r="H61" s="68" t="e">
        <f>NA()</f>
        <v>#N/A</v>
      </c>
      <c r="I61" s="365"/>
      <c r="J61" s="348"/>
    </row>
    <row r="62" spans="1:10" x14ac:dyDescent="0.25">
      <c r="A62" s="334"/>
      <c r="B62" s="337"/>
      <c r="C62" s="337"/>
      <c r="D62" s="337"/>
      <c r="E62" s="285"/>
      <c r="F62" s="285"/>
      <c r="G62" s="70" t="s">
        <v>40</v>
      </c>
      <c r="H62" s="68">
        <v>112</v>
      </c>
      <c r="I62" s="365"/>
      <c r="J62" s="348"/>
    </row>
    <row r="63" spans="1:10" x14ac:dyDescent="0.25">
      <c r="A63" s="334"/>
      <c r="B63" s="337"/>
      <c r="C63" s="337"/>
      <c r="D63" s="337"/>
      <c r="E63" s="285"/>
      <c r="F63" s="285"/>
      <c r="G63" s="70" t="s">
        <v>39</v>
      </c>
      <c r="H63" s="68">
        <f>H62+55</f>
        <v>167</v>
      </c>
      <c r="I63" s="365"/>
      <c r="J63" s="348"/>
    </row>
    <row r="64" spans="1:10" ht="15.75" thickBot="1" x14ac:dyDescent="0.3">
      <c r="A64" s="334"/>
      <c r="B64" s="337"/>
      <c r="C64" s="337"/>
      <c r="D64" s="441"/>
      <c r="E64" s="297"/>
      <c r="F64" s="297"/>
      <c r="G64" s="71" t="s">
        <v>41</v>
      </c>
      <c r="H64" s="69">
        <f t="shared" ref="H64" si="21">H62*0.95</f>
        <v>106.39999999999999</v>
      </c>
      <c r="I64" s="496"/>
      <c r="J64" s="348"/>
    </row>
    <row r="65" spans="1:10" x14ac:dyDescent="0.25">
      <c r="A65" s="334"/>
      <c r="B65" s="337"/>
      <c r="C65" s="337"/>
      <c r="D65" s="440" t="s">
        <v>43</v>
      </c>
      <c r="E65" s="298">
        <v>43040</v>
      </c>
      <c r="F65" s="298">
        <v>43069</v>
      </c>
      <c r="G65" s="11" t="s">
        <v>154</v>
      </c>
      <c r="H65" s="67">
        <f>H67/2</f>
        <v>62.5</v>
      </c>
      <c r="I65" s="495"/>
      <c r="J65" s="348"/>
    </row>
    <row r="66" spans="1:10" x14ac:dyDescent="0.25">
      <c r="A66" s="334"/>
      <c r="B66" s="337"/>
      <c r="C66" s="337"/>
      <c r="D66" s="337"/>
      <c r="E66" s="285"/>
      <c r="F66" s="285"/>
      <c r="G66" s="7" t="s">
        <v>153</v>
      </c>
      <c r="H66" s="68">
        <f>H67/2</f>
        <v>62.5</v>
      </c>
      <c r="I66" s="365"/>
      <c r="J66" s="348"/>
    </row>
    <row r="67" spans="1:10" x14ac:dyDescent="0.25">
      <c r="A67" s="334"/>
      <c r="B67" s="337"/>
      <c r="C67" s="337"/>
      <c r="D67" s="337"/>
      <c r="E67" s="285"/>
      <c r="F67" s="285"/>
      <c r="G67" s="70" t="s">
        <v>40</v>
      </c>
      <c r="H67" s="68">
        <v>125</v>
      </c>
      <c r="I67" s="365"/>
      <c r="J67" s="348"/>
    </row>
    <row r="68" spans="1:10" x14ac:dyDescent="0.25">
      <c r="A68" s="334"/>
      <c r="B68" s="337"/>
      <c r="C68" s="337"/>
      <c r="D68" s="337"/>
      <c r="E68" s="285"/>
      <c r="F68" s="285"/>
      <c r="G68" s="70" t="s">
        <v>39</v>
      </c>
      <c r="H68" s="68">
        <f>H67+55</f>
        <v>180</v>
      </c>
      <c r="I68" s="365"/>
      <c r="J68" s="348"/>
    </row>
    <row r="69" spans="1:10" ht="15.75" thickBot="1" x14ac:dyDescent="0.3">
      <c r="A69" s="334"/>
      <c r="B69" s="337"/>
      <c r="C69" s="337"/>
      <c r="D69" s="337"/>
      <c r="E69" s="370"/>
      <c r="F69" s="370"/>
      <c r="G69" s="74" t="s">
        <v>41</v>
      </c>
      <c r="H69" s="69">
        <f>H67*0.95</f>
        <v>118.75</v>
      </c>
      <c r="I69" s="365"/>
      <c r="J69" s="348"/>
    </row>
    <row r="70" spans="1:10" x14ac:dyDescent="0.25">
      <c r="A70" s="334"/>
      <c r="B70" s="337"/>
      <c r="C70" s="337"/>
      <c r="D70" s="337"/>
      <c r="E70" s="295">
        <f>F65+1</f>
        <v>43070</v>
      </c>
      <c r="F70" s="295">
        <v>43090</v>
      </c>
      <c r="G70" s="51" t="s">
        <v>154</v>
      </c>
      <c r="H70" s="67">
        <f t="shared" ref="H70" si="22">H72/2</f>
        <v>67.5</v>
      </c>
      <c r="I70" s="365"/>
      <c r="J70" s="348"/>
    </row>
    <row r="71" spans="1:10" x14ac:dyDescent="0.25">
      <c r="A71" s="334"/>
      <c r="B71" s="337"/>
      <c r="C71" s="337"/>
      <c r="D71" s="337"/>
      <c r="E71" s="285"/>
      <c r="F71" s="285"/>
      <c r="G71" s="7" t="s">
        <v>153</v>
      </c>
      <c r="H71" s="68">
        <f t="shared" ref="H71" si="23">H72/2</f>
        <v>67.5</v>
      </c>
      <c r="I71" s="365"/>
      <c r="J71" s="348"/>
    </row>
    <row r="72" spans="1:10" x14ac:dyDescent="0.25">
      <c r="A72" s="334"/>
      <c r="B72" s="337"/>
      <c r="C72" s="337"/>
      <c r="D72" s="337"/>
      <c r="E72" s="285"/>
      <c r="F72" s="285"/>
      <c r="G72" s="115" t="s">
        <v>40</v>
      </c>
      <c r="H72" s="68">
        <v>135</v>
      </c>
      <c r="I72" s="365"/>
      <c r="J72" s="348"/>
    </row>
    <row r="73" spans="1:10" x14ac:dyDescent="0.25">
      <c r="A73" s="334"/>
      <c r="B73" s="337"/>
      <c r="C73" s="337"/>
      <c r="D73" s="337"/>
      <c r="E73" s="285"/>
      <c r="F73" s="285"/>
      <c r="G73" s="115" t="s">
        <v>39</v>
      </c>
      <c r="H73" s="68">
        <f>H72+55</f>
        <v>190</v>
      </c>
      <c r="I73" s="365"/>
      <c r="J73" s="348"/>
    </row>
    <row r="74" spans="1:10" ht="15.75" thickBot="1" x14ac:dyDescent="0.3">
      <c r="A74" s="334"/>
      <c r="B74" s="337"/>
      <c r="C74" s="337"/>
      <c r="D74" s="337"/>
      <c r="E74" s="370"/>
      <c r="F74" s="370"/>
      <c r="G74" s="118" t="s">
        <v>41</v>
      </c>
      <c r="H74" s="69">
        <f t="shared" ref="H74" si="24">H72*0.95</f>
        <v>128.25</v>
      </c>
      <c r="I74" s="365"/>
      <c r="J74" s="348"/>
    </row>
    <row r="75" spans="1:10" x14ac:dyDescent="0.25">
      <c r="A75" s="334"/>
      <c r="B75" s="337"/>
      <c r="C75" s="337"/>
      <c r="D75" s="337"/>
      <c r="E75" s="295">
        <f>F70+1</f>
        <v>43091</v>
      </c>
      <c r="F75" s="295">
        <v>43103</v>
      </c>
      <c r="G75" s="51" t="s">
        <v>154</v>
      </c>
      <c r="H75" s="67">
        <f t="shared" ref="H75" si="25">H77/2</f>
        <v>80</v>
      </c>
      <c r="I75" s="365"/>
      <c r="J75" s="348"/>
    </row>
    <row r="76" spans="1:10" x14ac:dyDescent="0.25">
      <c r="A76" s="334"/>
      <c r="B76" s="337"/>
      <c r="C76" s="337"/>
      <c r="D76" s="337"/>
      <c r="E76" s="285"/>
      <c r="F76" s="285"/>
      <c r="G76" s="7" t="s">
        <v>153</v>
      </c>
      <c r="H76" s="68">
        <f t="shared" ref="H76" si="26">H77/2</f>
        <v>80</v>
      </c>
      <c r="I76" s="365"/>
      <c r="J76" s="348"/>
    </row>
    <row r="77" spans="1:10" x14ac:dyDescent="0.25">
      <c r="A77" s="334"/>
      <c r="B77" s="337"/>
      <c r="C77" s="337"/>
      <c r="D77" s="337"/>
      <c r="E77" s="285"/>
      <c r="F77" s="285"/>
      <c r="G77" s="115" t="s">
        <v>40</v>
      </c>
      <c r="H77" s="68">
        <v>160</v>
      </c>
      <c r="I77" s="365"/>
      <c r="J77" s="348"/>
    </row>
    <row r="78" spans="1:10" x14ac:dyDescent="0.25">
      <c r="A78" s="334"/>
      <c r="B78" s="337"/>
      <c r="C78" s="337"/>
      <c r="D78" s="337"/>
      <c r="E78" s="285"/>
      <c r="F78" s="285"/>
      <c r="G78" s="115" t="s">
        <v>39</v>
      </c>
      <c r="H78" s="68">
        <f>H77+55</f>
        <v>215</v>
      </c>
      <c r="I78" s="365"/>
      <c r="J78" s="348"/>
    </row>
    <row r="79" spans="1:10" ht="15.75" thickBot="1" x14ac:dyDescent="0.3">
      <c r="A79" s="334"/>
      <c r="B79" s="337"/>
      <c r="C79" s="337"/>
      <c r="D79" s="337"/>
      <c r="E79" s="370"/>
      <c r="F79" s="370"/>
      <c r="G79" s="118" t="s">
        <v>41</v>
      </c>
      <c r="H79" s="69">
        <f t="shared" ref="H79" si="27">H77*0.95</f>
        <v>152</v>
      </c>
      <c r="I79" s="365"/>
      <c r="J79" s="348"/>
    </row>
    <row r="80" spans="1:10" x14ac:dyDescent="0.25">
      <c r="A80" s="334"/>
      <c r="B80" s="337"/>
      <c r="C80" s="337"/>
      <c r="D80" s="337"/>
      <c r="E80" s="295">
        <f>F75+1</f>
        <v>43104</v>
      </c>
      <c r="F80" s="295">
        <v>43131</v>
      </c>
      <c r="G80" s="51" t="s">
        <v>154</v>
      </c>
      <c r="H80" s="67">
        <f t="shared" ref="H80" si="28">H82/2</f>
        <v>72.5</v>
      </c>
      <c r="I80" s="365"/>
      <c r="J80" s="348"/>
    </row>
    <row r="81" spans="1:10" x14ac:dyDescent="0.25">
      <c r="A81" s="334"/>
      <c r="B81" s="337"/>
      <c r="C81" s="337"/>
      <c r="D81" s="337"/>
      <c r="E81" s="285"/>
      <c r="F81" s="285"/>
      <c r="G81" s="7" t="s">
        <v>153</v>
      </c>
      <c r="H81" s="68">
        <f t="shared" ref="H81" si="29">H82/2</f>
        <v>72.5</v>
      </c>
      <c r="I81" s="365"/>
      <c r="J81" s="348"/>
    </row>
    <row r="82" spans="1:10" x14ac:dyDescent="0.25">
      <c r="A82" s="334"/>
      <c r="B82" s="337"/>
      <c r="C82" s="337"/>
      <c r="D82" s="337"/>
      <c r="E82" s="285"/>
      <c r="F82" s="285"/>
      <c r="G82" s="115" t="s">
        <v>40</v>
      </c>
      <c r="H82" s="68">
        <v>145</v>
      </c>
      <c r="I82" s="365"/>
      <c r="J82" s="348"/>
    </row>
    <row r="83" spans="1:10" x14ac:dyDescent="0.25">
      <c r="A83" s="334"/>
      <c r="B83" s="337"/>
      <c r="C83" s="337"/>
      <c r="D83" s="337"/>
      <c r="E83" s="285"/>
      <c r="F83" s="285"/>
      <c r="G83" s="115" t="s">
        <v>39</v>
      </c>
      <c r="H83" s="68">
        <f>H82+55</f>
        <v>200</v>
      </c>
      <c r="I83" s="365"/>
      <c r="J83" s="348"/>
    </row>
    <row r="84" spans="1:10" ht="15.75" thickBot="1" x14ac:dyDescent="0.3">
      <c r="A84" s="334"/>
      <c r="B84" s="337"/>
      <c r="C84" s="337"/>
      <c r="D84" s="337"/>
      <c r="E84" s="370"/>
      <c r="F84" s="370"/>
      <c r="G84" s="116" t="s">
        <v>41</v>
      </c>
      <c r="H84" s="69">
        <f t="shared" ref="H84" si="30">H82*0.95</f>
        <v>137.75</v>
      </c>
      <c r="I84" s="365"/>
      <c r="J84" s="348"/>
    </row>
    <row r="85" spans="1:10" x14ac:dyDescent="0.25">
      <c r="A85" s="334"/>
      <c r="B85" s="337"/>
      <c r="C85" s="337"/>
      <c r="D85" s="337"/>
      <c r="E85" s="295">
        <f>F80+1</f>
        <v>43132</v>
      </c>
      <c r="F85" s="295">
        <v>43190</v>
      </c>
      <c r="G85" s="51" t="s">
        <v>154</v>
      </c>
      <c r="H85" s="67">
        <f t="shared" ref="H85" si="31">H87/2</f>
        <v>77.5</v>
      </c>
      <c r="I85" s="365"/>
      <c r="J85" s="348"/>
    </row>
    <row r="86" spans="1:10" x14ac:dyDescent="0.25">
      <c r="A86" s="334"/>
      <c r="B86" s="337"/>
      <c r="C86" s="337"/>
      <c r="D86" s="337"/>
      <c r="E86" s="285"/>
      <c r="F86" s="285"/>
      <c r="G86" s="7" t="s">
        <v>153</v>
      </c>
      <c r="H86" s="68">
        <f t="shared" ref="H86" si="32">H87/2</f>
        <v>77.5</v>
      </c>
      <c r="I86" s="365"/>
      <c r="J86" s="348"/>
    </row>
    <row r="87" spans="1:10" x14ac:dyDescent="0.25">
      <c r="A87" s="334"/>
      <c r="B87" s="337"/>
      <c r="C87" s="337"/>
      <c r="D87" s="337"/>
      <c r="E87" s="285"/>
      <c r="F87" s="285"/>
      <c r="G87" s="70" t="s">
        <v>40</v>
      </c>
      <c r="H87" s="68">
        <v>155</v>
      </c>
      <c r="I87" s="365"/>
      <c r="J87" s="348"/>
    </row>
    <row r="88" spans="1:10" x14ac:dyDescent="0.25">
      <c r="A88" s="334"/>
      <c r="B88" s="337"/>
      <c r="C88" s="337"/>
      <c r="D88" s="337"/>
      <c r="E88" s="285"/>
      <c r="F88" s="285"/>
      <c r="G88" s="70" t="s">
        <v>39</v>
      </c>
      <c r="H88" s="68">
        <f>H87+55</f>
        <v>210</v>
      </c>
      <c r="I88" s="365"/>
      <c r="J88" s="348"/>
    </row>
    <row r="89" spans="1:10" ht="15.75" thickBot="1" x14ac:dyDescent="0.3">
      <c r="A89" s="334"/>
      <c r="B89" s="337"/>
      <c r="C89" s="337"/>
      <c r="D89" s="337"/>
      <c r="E89" s="370"/>
      <c r="F89" s="370"/>
      <c r="G89" s="74" t="s">
        <v>41</v>
      </c>
      <c r="H89" s="69">
        <f t="shared" ref="H89" si="33">H87*0.95</f>
        <v>147.25</v>
      </c>
      <c r="I89" s="365"/>
      <c r="J89" s="348"/>
    </row>
    <row r="90" spans="1:10" x14ac:dyDescent="0.25">
      <c r="A90" s="334"/>
      <c r="B90" s="337"/>
      <c r="C90" s="337"/>
      <c r="D90" s="337"/>
      <c r="E90" s="295">
        <f>F85+1</f>
        <v>43191</v>
      </c>
      <c r="F90" s="295">
        <v>43220</v>
      </c>
      <c r="G90" s="51" t="s">
        <v>154</v>
      </c>
      <c r="H90" s="67">
        <f t="shared" ref="H90" si="34">H92/2</f>
        <v>67.5</v>
      </c>
      <c r="I90" s="365"/>
      <c r="J90" s="348"/>
    </row>
    <row r="91" spans="1:10" x14ac:dyDescent="0.25">
      <c r="A91" s="334"/>
      <c r="B91" s="337"/>
      <c r="C91" s="337"/>
      <c r="D91" s="337"/>
      <c r="E91" s="285"/>
      <c r="F91" s="285"/>
      <c r="G91" s="7" t="s">
        <v>153</v>
      </c>
      <c r="H91" s="68">
        <f t="shared" ref="H91" si="35">H92/2</f>
        <v>67.5</v>
      </c>
      <c r="I91" s="365"/>
      <c r="J91" s="348"/>
    </row>
    <row r="92" spans="1:10" x14ac:dyDescent="0.25">
      <c r="A92" s="334"/>
      <c r="B92" s="337"/>
      <c r="C92" s="337"/>
      <c r="D92" s="337"/>
      <c r="E92" s="285"/>
      <c r="F92" s="285"/>
      <c r="G92" s="70" t="s">
        <v>40</v>
      </c>
      <c r="H92" s="68">
        <v>135</v>
      </c>
      <c r="I92" s="365"/>
      <c r="J92" s="348"/>
    </row>
    <row r="93" spans="1:10" x14ac:dyDescent="0.25">
      <c r="A93" s="334"/>
      <c r="B93" s="337"/>
      <c r="C93" s="337"/>
      <c r="D93" s="337"/>
      <c r="E93" s="285"/>
      <c r="F93" s="285"/>
      <c r="G93" s="70" t="s">
        <v>39</v>
      </c>
      <c r="H93" s="68">
        <f>H92+55</f>
        <v>190</v>
      </c>
      <c r="I93" s="365"/>
      <c r="J93" s="348"/>
    </row>
    <row r="94" spans="1:10" ht="15.75" thickBot="1" x14ac:dyDescent="0.3">
      <c r="A94" s="335"/>
      <c r="B94" s="395"/>
      <c r="C94" s="395"/>
      <c r="D94" s="395"/>
      <c r="E94" s="297"/>
      <c r="F94" s="297"/>
      <c r="G94" s="71" t="s">
        <v>41</v>
      </c>
      <c r="H94" s="69">
        <f t="shared" ref="H94" si="36">H92*0.95</f>
        <v>128.25</v>
      </c>
      <c r="I94" s="393"/>
      <c r="J94" s="349"/>
    </row>
  </sheetData>
  <autoFilter ref="A1:J94"/>
  <mergeCells count="46">
    <mergeCell ref="E20:E24"/>
    <mergeCell ref="F20:F24"/>
    <mergeCell ref="E15:E19"/>
    <mergeCell ref="F45:F49"/>
    <mergeCell ref="E50:E54"/>
    <mergeCell ref="F50:F54"/>
    <mergeCell ref="J5:J94"/>
    <mergeCell ref="E25:E29"/>
    <mergeCell ref="F25:F29"/>
    <mergeCell ref="E30:E34"/>
    <mergeCell ref="F30:F34"/>
    <mergeCell ref="E35:E39"/>
    <mergeCell ref="F35:F39"/>
    <mergeCell ref="I35:I64"/>
    <mergeCell ref="E55:E59"/>
    <mergeCell ref="F55:F59"/>
    <mergeCell ref="E60:E64"/>
    <mergeCell ref="F60:F64"/>
    <mergeCell ref="E65:E69"/>
    <mergeCell ref="F65:F69"/>
    <mergeCell ref="E5:E9"/>
    <mergeCell ref="E10:E14"/>
    <mergeCell ref="F5:F9"/>
    <mergeCell ref="I5:I34"/>
    <mergeCell ref="A5:A94"/>
    <mergeCell ref="B5:B94"/>
    <mergeCell ref="C5:C94"/>
    <mergeCell ref="D5:D34"/>
    <mergeCell ref="D35:D64"/>
    <mergeCell ref="D65:D94"/>
    <mergeCell ref="F15:F19"/>
    <mergeCell ref="F40:F44"/>
    <mergeCell ref="E45:E49"/>
    <mergeCell ref="E40:E44"/>
    <mergeCell ref="E70:E74"/>
    <mergeCell ref="E80:E84"/>
    <mergeCell ref="E75:E79"/>
    <mergeCell ref="F10:F14"/>
    <mergeCell ref="I65:I94"/>
    <mergeCell ref="E85:E89"/>
    <mergeCell ref="F85:F89"/>
    <mergeCell ref="E90:E94"/>
    <mergeCell ref="F90:F94"/>
    <mergeCell ref="F70:F74"/>
    <mergeCell ref="F80:F84"/>
    <mergeCell ref="F75:F79"/>
  </mergeCells>
  <phoneticPr fontId="5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J2"/>
  <sheetViews>
    <sheetView zoomScale="50" workbookViewId="0">
      <pane xSplit="1" ySplit="1" topLeftCell="B2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baseColWidth="10" defaultColWidth="15.7109375" defaultRowHeight="15" x14ac:dyDescent="0.25"/>
  <cols>
    <col min="1" max="1" width="25.7109375" customWidth="1"/>
    <col min="2" max="2" width="14.7109375" customWidth="1"/>
    <col min="3" max="3" width="8.7109375" customWidth="1"/>
    <col min="4" max="4" width="20.7109375" customWidth="1"/>
    <col min="5" max="6" width="12.7109375" customWidth="1"/>
    <col min="7" max="7" width="9.7109375" customWidth="1"/>
    <col min="8" max="8" width="12.7109375" customWidth="1"/>
    <col min="9" max="10" width="25.7109375" style="9" customWidth="1"/>
  </cols>
  <sheetData>
    <row r="1" spans="1:10" ht="30.75" thickBot="1" x14ac:dyDescent="0.3">
      <c r="A1" s="4" t="s">
        <v>112</v>
      </c>
      <c r="B1" s="5" t="s">
        <v>114</v>
      </c>
      <c r="C1" s="5" t="s">
        <v>208</v>
      </c>
      <c r="D1" s="5" t="s">
        <v>113</v>
      </c>
      <c r="E1" s="5" t="s">
        <v>119</v>
      </c>
      <c r="F1" s="5" t="s">
        <v>120</v>
      </c>
      <c r="G1" s="5" t="s">
        <v>121</v>
      </c>
      <c r="H1" s="5" t="s">
        <v>16</v>
      </c>
      <c r="I1" s="5" t="s">
        <v>155</v>
      </c>
      <c r="J1" s="3" t="s">
        <v>156</v>
      </c>
    </row>
    <row r="2" spans="1:10" ht="15.75" thickBot="1" x14ac:dyDescent="0.3">
      <c r="A2" s="18" t="s">
        <v>151</v>
      </c>
      <c r="B2" s="15" t="e">
        <f>NA()</f>
        <v>#N/A</v>
      </c>
      <c r="C2" s="15"/>
      <c r="D2" s="13"/>
      <c r="E2" s="14"/>
      <c r="F2" s="14"/>
      <c r="G2" s="47"/>
      <c r="H2" s="16"/>
      <c r="I2" s="17"/>
      <c r="J2" s="44"/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30</vt:i4>
      </vt:variant>
    </vt:vector>
  </HeadingPairs>
  <TitlesOfParts>
    <vt:vector size="30" baseType="lpstr">
      <vt:lpstr>Pinar Del Río</vt:lpstr>
      <vt:lpstr>Moka</vt:lpstr>
      <vt:lpstr>Habana Vedado</vt:lpstr>
      <vt:lpstr>Habana Del Este</vt:lpstr>
      <vt:lpstr>Habana Miramar</vt:lpstr>
      <vt:lpstr>Habana Vieja</vt:lpstr>
      <vt:lpstr>Jibacoa</vt:lpstr>
      <vt:lpstr>Varadero</vt:lpstr>
      <vt:lpstr>Matanzas</vt:lpstr>
      <vt:lpstr>Sancti Spíritus</vt:lpstr>
      <vt:lpstr>Trinidad</vt:lpstr>
      <vt:lpstr>Cienfuegos</vt:lpstr>
      <vt:lpstr>Villa Clara</vt:lpstr>
      <vt:lpstr>Camagüey</vt:lpstr>
      <vt:lpstr>Holguín</vt:lpstr>
      <vt:lpstr>Guardalavaca</vt:lpstr>
      <vt:lpstr>Santiago De Cuba</vt:lpstr>
      <vt:lpstr>Bayamo</vt:lpstr>
      <vt:lpstr>Granma</vt:lpstr>
      <vt:lpstr>Guantánamo</vt:lpstr>
      <vt:lpstr>Baracoa</vt:lpstr>
      <vt:lpstr>Ciego De Ávila</vt:lpstr>
      <vt:lpstr>Cayo Las Brujas</vt:lpstr>
      <vt:lpstr>Cayo Ensenachos</vt:lpstr>
      <vt:lpstr>Cayo Coco</vt:lpstr>
      <vt:lpstr>Cayo Guillermo</vt:lpstr>
      <vt:lpstr>Cayo Santa María</vt:lpstr>
      <vt:lpstr>Cayo Largo</vt:lpstr>
      <vt:lpstr>Isla De La Juventud</vt:lpstr>
      <vt:lpstr>Sheet1</vt:lpstr>
    </vt:vector>
  </TitlesOfParts>
  <Company>Sun Microsystems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Adriana</cp:lastModifiedBy>
  <cp:lastPrinted>2013-07-11T16:20:24Z</cp:lastPrinted>
  <dcterms:created xsi:type="dcterms:W3CDTF">2011-07-31T11:10:44Z</dcterms:created>
  <dcterms:modified xsi:type="dcterms:W3CDTF">2017-06-21T04:40:22Z</dcterms:modified>
</cp:coreProperties>
</file>