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D:\Downloads\temp\"/>
    </mc:Choice>
  </mc:AlternateContent>
  <xr:revisionPtr revIDLastSave="0" documentId="13_ncr:1_{4D643196-5D4B-47FF-8D59-14A711117C91}" xr6:coauthVersionLast="45" xr6:coauthVersionMax="45" xr10:uidLastSave="{00000000-0000-0000-0000-000000000000}"/>
  <bookViews>
    <workbookView xWindow="-120" yWindow="-120" windowWidth="29040" windowHeight="15840" tabRatio="984" xr2:uid="{00000000-000D-0000-FFFF-FFFF00000000}"/>
  </bookViews>
  <sheets>
    <sheet name="How To" sheetId="32" r:id="rId1"/>
    <sheet name="INPUT_ContexteBIA" sheetId="1" r:id="rId2"/>
    <sheet name="INPUT_Sources de Risques" sheetId="2" r:id="rId3"/>
    <sheet name="INPUT_Mesures Actuelles" sheetId="3" r:id="rId4"/>
    <sheet name="VUE_SM" sheetId="28" r:id="rId5"/>
    <sheet name="VUE_Mesures" sheetId="30" r:id="rId6"/>
    <sheet name="VUE_Risques" sheetId="31" r:id="rId7"/>
    <sheet name="REF_ER" sheetId="16" state="hidden" r:id="rId8"/>
    <sheet name="REF_Risques" sheetId="17" state="hidden" r:id="rId9"/>
    <sheet name="REF_Mesures" sheetId="6" state="hidden" r:id="rId10"/>
    <sheet name="REF_SMMS" sheetId="29" state="hidden" r:id="rId11"/>
    <sheet name="REF_SMSR" sheetId="27" state="hidden" r:id="rId12"/>
    <sheet name="DATA_Listes" sheetId="11" state="hidden" r:id="rId13"/>
  </sheets>
  <definedNames>
    <definedName name="_xlnm._FilterDatabase" localSheetId="10" hidden="1">REF_SMMS!$A$1:$I$252</definedName>
    <definedName name="_xlcn.WorksheetConnection_PrototypeOutilrationalisationSSI_PivotNew.xlsxTableau_REF_Mesures" hidden="1">Tableau_REF_Mesures[]</definedName>
    <definedName name="_xlcn.WorksheetConnection_PrototypeOutilrationalisationSSI_PivotNew.xlsxTableau_REF_Risques" hidden="1">Tableau_REF_Risques[]</definedName>
    <definedName name="_xlcn.WorksheetConnection_PrototypeOutilrationalisationSSI_PivotNew.xlsxTableau_REF_SMMS" hidden="1">Tableau_REF_SMMS[]</definedName>
    <definedName name="_xlcn.WorksheetConnection_PrototypeOutilrationalisationSSI_PivotNew.xlsxTableau_REF_SMSR" hidden="1">Tableau_REF_SMSR[]</definedName>
    <definedName name="_xlcn.WorksheetConnection_PrototypeOutilrationalisationSSI_PivotNew.xlsxTableau_REF_SR" hidden="1">Tableau_REF_SR[]</definedName>
    <definedName name="Segment__MS1">#N/A</definedName>
    <definedName name="Segment_Applicabilité">#N/A</definedName>
    <definedName name="Segment_Lib_RR">#N/A</definedName>
    <definedName name="Segment_Lib_Tx_Couv">#N/A</definedName>
    <definedName name="Segment_Libellé_scénario">#N/A</definedName>
    <definedName name="Segment_Niveau_Retenu">#N/A</definedName>
  </definedNames>
  <calcPr calcId="191029"/>
  <pivotCaches>
    <pivotCache cacheId="0" r:id="rId14"/>
    <pivotCache cacheId="1" r:id="rId15"/>
    <pivotCache cacheId="2" r:id="rId16"/>
    <pivotCache cacheId="3" r:id="rId17"/>
    <pivotCache cacheId="4" r:id="rId18"/>
    <pivotCache cacheId="21" r:id="rId19"/>
  </pivotCaches>
  <extLst>
    <ext xmlns:x14="http://schemas.microsoft.com/office/spreadsheetml/2009/9/main" uri="{876F7934-8845-4945-9796-88D515C7AA90}">
      <x14:pivotCaches>
        <pivotCache cacheId="6" r:id="rId20"/>
        <pivotCache cacheId="7" r:id="rId21"/>
        <pivotCache cacheId="17" r:id="rId22"/>
      </x14:pivotCaches>
    </ext>
    <ext xmlns:x14="http://schemas.microsoft.com/office/spreadsheetml/2009/9/main" uri="{BBE1A952-AA13-448e-AADC-164F8A28A991}">
      <x14:slicerCaches>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841E416B-1EF1-43b6-AB56-02D37102CBD5}">
      <x15:pivotCaches>
        <pivotCache cacheId="9" r:id="rId29"/>
        <pivotCache cacheId="10" r:id="rId30"/>
        <pivotCache cacheId="11" r:id="rId31"/>
        <pivotCache cacheId="12" r:id="rId32"/>
        <pivotCache cacheId="13" r:id="rId33"/>
        <pivotCache cacheId="18" r:id="rId34"/>
      </x15:pivotCaches>
    </ext>
    <ext xmlns:x15="http://schemas.microsoft.com/office/spreadsheetml/2010/11/main" uri="{983426D0-5260-488c-9760-48F4B6AC55F4}">
      <x15:pivotTableReferences>
        <x15:pivotTableReference r:id="rId35"/>
        <x15:pivotTableReference r:id="rId36"/>
        <x15:pivotTableReference r:id="rId37"/>
        <x15:pivotTableReference r:id="rId38"/>
        <x15:pivotTableReference r:id="rId39"/>
        <x15:pivotTableReference r:id="rId40"/>
      </x15:pivotTableReferences>
    </ext>
    <ext xmlns:x15="http://schemas.microsoft.com/office/spreadsheetml/2010/11/main" uri="{FCE2AD5D-F65C-4FA6-A056-5C36A1767C68}">
      <x15:dataModel>
        <x15:modelTables>
          <x15:modelTable id="Tableau_REF_SR" name="Tableau_REF_SR" connection="WorksheetConnection_Prototype Outil rationalisation SSI_Pivot - New.xlsx!Tableau_REF_SR"/>
          <x15:modelTable id="Tableau_REF_SMSR" name="Tableau_REF_SMSR" connection="WorksheetConnection_Prototype Outil rationalisation SSI_Pivot - New.xlsx!Tableau_REF_SMSR"/>
          <x15:modelTable id="Tableau_REF_SMMS" name="Tableau_REF_SMMS" connection="WorksheetConnection_Prototype Outil rationalisation SSI_Pivot - New.xlsx!Tableau_REF_SMMS"/>
          <x15:modelTable id="Tableau_REF_Risques" name="Tableau_REF_Risques" connection="WorksheetConnection_Prototype Outil rationalisation SSI_Pivot - New.xlsx!Tableau_REF_Risques"/>
          <x15:modelTable id="Tableau_REF_Mesures" name="Tableau_REF_Mesures" connection="WorksheetConnection_Prototype Outil rationalisation SSI_Pivot - New.xlsx!Tableau_REF_Mesures"/>
        </x15:modelTables>
        <x15:modelRelationships>
          <x15:modelRelationship fromTable="Tableau_REF_SMMS" fromColumn="#SM" toTable="Tableau_REF_Risques" toColumn="#SM"/>
          <x15:modelRelationship fromTable="Tableau_REF_SMMS" fromColumn="Libellé mesure" toTable="Tableau_REF_Mesures" toColumn="Nom mesur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29" l="1"/>
  <c r="G3" i="29"/>
  <c r="G4" i="29"/>
  <c r="G5" i="29"/>
  <c r="G6" i="29"/>
  <c r="G7" i="29"/>
  <c r="G8" i="29"/>
  <c r="G9" i="29"/>
  <c r="G10" i="29"/>
  <c r="G11" i="29"/>
  <c r="G12" i="29"/>
  <c r="G13" i="29"/>
  <c r="G14" i="29"/>
  <c r="G17" i="29"/>
  <c r="G18" i="29"/>
  <c r="G19" i="29"/>
  <c r="G20" i="29"/>
  <c r="G21" i="29"/>
  <c r="G22" i="29"/>
  <c r="G23" i="29"/>
  <c r="G24" i="29"/>
  <c r="G25" i="29"/>
  <c r="G26" i="29"/>
  <c r="G28" i="29"/>
  <c r="G29" i="29"/>
  <c r="G30" i="29"/>
  <c r="G31" i="29"/>
  <c r="G32" i="29"/>
  <c r="G33" i="29"/>
  <c r="G34" i="29"/>
  <c r="G35" i="29"/>
  <c r="G36" i="29"/>
  <c r="G37" i="29"/>
  <c r="G38" i="29"/>
  <c r="G39" i="29"/>
  <c r="G40" i="29"/>
  <c r="G41" i="29"/>
  <c r="G42" i="29"/>
  <c r="G43" i="29"/>
  <c r="G48" i="29"/>
  <c r="G49" i="29"/>
  <c r="G50" i="29"/>
  <c r="G51" i="29"/>
  <c r="G52" i="29"/>
  <c r="G53" i="29"/>
  <c r="G54" i="29"/>
  <c r="G55" i="29"/>
  <c r="G56" i="29"/>
  <c r="G57" i="29"/>
  <c r="G62" i="29"/>
  <c r="G63" i="29"/>
  <c r="G64" i="29"/>
  <c r="G65" i="29"/>
  <c r="G66" i="29"/>
  <c r="G67" i="29"/>
  <c r="G68" i="29"/>
  <c r="G69" i="29"/>
  <c r="G70" i="29"/>
  <c r="G71" i="29"/>
  <c r="G72" i="29"/>
  <c r="G73" i="29"/>
  <c r="G74" i="29"/>
  <c r="G75" i="29"/>
  <c r="G82" i="29"/>
  <c r="G83" i="29"/>
  <c r="G84" i="29"/>
  <c r="G85" i="29"/>
  <c r="G86" i="29"/>
  <c r="G87" i="29"/>
  <c r="G88" i="29"/>
  <c r="G89" i="29"/>
  <c r="G90" i="29"/>
  <c r="G91" i="29"/>
  <c r="G95" i="29"/>
  <c r="G96" i="29"/>
  <c r="G97" i="29"/>
  <c r="G98" i="29"/>
  <c r="G99" i="29"/>
  <c r="G100" i="29"/>
  <c r="G101" i="29"/>
  <c r="G102" i="29"/>
  <c r="G103" i="29"/>
  <c r="G104" i="29"/>
  <c r="G105" i="29"/>
  <c r="G106" i="29"/>
  <c r="G107" i="29"/>
  <c r="G108" i="29"/>
  <c r="G109" i="29"/>
  <c r="G110" i="29"/>
  <c r="G116" i="29"/>
  <c r="G117" i="29"/>
  <c r="G118" i="29"/>
  <c r="G119" i="29"/>
  <c r="G120" i="29"/>
  <c r="G121" i="29"/>
  <c r="G122" i="29"/>
  <c r="G123" i="29"/>
  <c r="G124" i="29"/>
  <c r="G127" i="29"/>
  <c r="G128" i="29"/>
  <c r="G129" i="29"/>
  <c r="G130" i="29"/>
  <c r="G131" i="29"/>
  <c r="G132" i="29"/>
  <c r="G133" i="29"/>
  <c r="G134" i="29"/>
  <c r="G135" i="29"/>
  <c r="G136" i="29"/>
  <c r="G137" i="29"/>
  <c r="G138" i="29"/>
  <c r="G139" i="29"/>
  <c r="G140" i="29"/>
  <c r="G141" i="29"/>
  <c r="G142" i="29"/>
  <c r="G143"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9" i="29"/>
  <c r="G200" i="29"/>
  <c r="G201" i="29"/>
  <c r="G202" i="29"/>
  <c r="G203" i="29"/>
  <c r="G204"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B60" i="29"/>
  <c r="E60" i="29"/>
  <c r="B110" i="29"/>
  <c r="E110" i="29"/>
  <c r="B114" i="29"/>
  <c r="E114" i="29"/>
  <c r="B124" i="29"/>
  <c r="E124" i="29"/>
  <c r="E46" i="29"/>
  <c r="B46" i="29"/>
  <c r="B43" i="29"/>
  <c r="E43" i="29"/>
  <c r="C38" i="16" l="1"/>
  <c r="D2" i="16" s="1"/>
  <c r="D38" i="16"/>
  <c r="D7" i="16" s="1"/>
  <c r="F38" i="16"/>
  <c r="D25" i="16" s="1"/>
  <c r="C39" i="16"/>
  <c r="D39" i="16"/>
  <c r="F39" i="16"/>
  <c r="D26" i="16" s="1"/>
  <c r="C40" i="16"/>
  <c r="D4" i="16" s="1"/>
  <c r="D40" i="16"/>
  <c r="F40" i="16"/>
  <c r="D27" i="16" s="1"/>
  <c r="C41" i="16"/>
  <c r="D41" i="16"/>
  <c r="D10" i="16" s="1"/>
  <c r="F41" i="16"/>
  <c r="D43" i="16"/>
  <c r="D11" i="16" s="1"/>
  <c r="E43" i="16"/>
  <c r="D16" i="16" s="1"/>
  <c r="F43" i="16"/>
  <c r="D21" i="16" s="1"/>
  <c r="D44" i="16"/>
  <c r="E44" i="16"/>
  <c r="F44" i="16"/>
  <c r="D22" i="16" s="1"/>
  <c r="D45" i="16"/>
  <c r="D13" i="16" s="1"/>
  <c r="E45" i="16"/>
  <c r="F45" i="16"/>
  <c r="D23" i="16" s="1"/>
  <c r="C46" i="16"/>
  <c r="D14" i="16" s="1"/>
  <c r="D46" i="16"/>
  <c r="D19" i="16" s="1"/>
  <c r="E46" i="16"/>
  <c r="C49" i="16"/>
  <c r="G49" i="16" s="1"/>
  <c r="D10" i="31" s="1"/>
  <c r="D49" i="16"/>
  <c r="E49" i="16"/>
  <c r="F49" i="16"/>
  <c r="C50" i="16"/>
  <c r="D50" i="16"/>
  <c r="E50" i="16"/>
  <c r="F50" i="16"/>
  <c r="A3" i="16"/>
  <c r="A2" i="16"/>
  <c r="B2" i="16"/>
  <c r="A34" i="11"/>
  <c r="A35" i="11"/>
  <c r="A33" i="11"/>
  <c r="D17" i="16"/>
  <c r="D12" i="16"/>
  <c r="D8" i="16"/>
  <c r="D3" i="16"/>
  <c r="D24" i="16"/>
  <c r="D28" i="16"/>
  <c r="D5" i="16"/>
  <c r="G50" i="16" l="1"/>
  <c r="D11" i="31" s="1"/>
  <c r="C48" i="16"/>
  <c r="C51" i="16" s="1"/>
  <c r="D48" i="16"/>
  <c r="D51" i="16" s="1"/>
  <c r="E48" i="16"/>
  <c r="E51" i="16" s="1"/>
  <c r="F48" i="16"/>
  <c r="F51" i="16" s="1"/>
  <c r="D18" i="16"/>
  <c r="D9" i="1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L6" i="31" l="1" a="1"/>
  <c r="L6" i="31" s="1"/>
  <c r="G28" i="17"/>
  <c r="J28" i="17" s="1"/>
  <c r="G27" i="17"/>
  <c r="G9" i="17"/>
  <c r="G6" i="17"/>
  <c r="G3" i="17"/>
  <c r="G4" i="17"/>
  <c r="G12" i="17"/>
  <c r="G25" i="17"/>
  <c r="J25" i="17" s="1"/>
  <c r="G23" i="17"/>
  <c r="G8" i="17"/>
  <c r="G5" i="17"/>
  <c r="G14" i="17"/>
  <c r="G7" i="17"/>
  <c r="G2" i="17"/>
  <c r="O9" i="31"/>
  <c r="F21" i="17"/>
  <c r="F11" i="17"/>
  <c r="J11" i="17" s="1"/>
  <c r="N9" i="31"/>
  <c r="F10" i="17"/>
  <c r="J10" i="17" s="1"/>
  <c r="F19" i="17"/>
  <c r="F27" i="17"/>
  <c r="F9" i="17"/>
  <c r="F6" i="17"/>
  <c r="F3" i="17"/>
  <c r="F18" i="17"/>
  <c r="J18" i="17" s="1"/>
  <c r="F26" i="17"/>
  <c r="F16" i="17"/>
  <c r="F14" i="17"/>
  <c r="F24" i="17"/>
  <c r="J24" i="17" s="1"/>
  <c r="F15" i="17"/>
  <c r="F2" i="17"/>
  <c r="F23" i="17"/>
  <c r="F8" i="17"/>
  <c r="F5" i="17"/>
  <c r="F17" i="17"/>
  <c r="J17" i="17" s="1"/>
  <c r="F13" i="17"/>
  <c r="F12" i="17"/>
  <c r="F7" i="17"/>
  <c r="F4" i="17"/>
  <c r="D7" i="17"/>
  <c r="D4" i="17"/>
  <c r="L9" i="31"/>
  <c r="D26" i="17"/>
  <c r="D22" i="17"/>
  <c r="J22" i="17" s="1"/>
  <c r="D27" i="17"/>
  <c r="D9" i="17"/>
  <c r="D6" i="17"/>
  <c r="D3" i="17"/>
  <c r="D23" i="17"/>
  <c r="D8" i="17"/>
  <c r="D5" i="17"/>
  <c r="D2" i="17"/>
  <c r="J2" i="17" s="1"/>
  <c r="D20" i="17"/>
  <c r="J20" i="17" s="1"/>
  <c r="D12" i="17"/>
  <c r="E12" i="17"/>
  <c r="E7" i="17"/>
  <c r="E4" i="17"/>
  <c r="E21" i="17"/>
  <c r="E19" i="17"/>
  <c r="J19" i="17" s="1"/>
  <c r="E27" i="17"/>
  <c r="E9" i="17"/>
  <c r="E6" i="17"/>
  <c r="E3" i="17"/>
  <c r="E16" i="17"/>
  <c r="J16" i="17" s="1"/>
  <c r="E23" i="17"/>
  <c r="E15" i="17"/>
  <c r="J15" i="17" s="1"/>
  <c r="E2" i="17"/>
  <c r="E5" i="17"/>
  <c r="E8" i="17"/>
  <c r="E14" i="17"/>
  <c r="E13" i="17"/>
  <c r="J13" i="17" s="1"/>
  <c r="M9" i="31"/>
  <c r="E182" i="27"/>
  <c r="K28" i="17" s="1"/>
  <c r="E181" i="27"/>
  <c r="K27" i="17" s="1"/>
  <c r="E180" i="27"/>
  <c r="K26" i="17" s="1"/>
  <c r="B180" i="27"/>
  <c r="B181" i="27"/>
  <c r="B182" i="27"/>
  <c r="E179" i="27"/>
  <c r="K25" i="17" s="1"/>
  <c r="B3" i="27"/>
  <c r="B4" i="27"/>
  <c r="B5" i="27"/>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B97" i="27"/>
  <c r="B98" i="27"/>
  <c r="B99" i="27"/>
  <c r="B100" i="27"/>
  <c r="B101" i="27"/>
  <c r="B102" i="27"/>
  <c r="B103" i="27"/>
  <c r="B104" i="27"/>
  <c r="B105" i="27"/>
  <c r="B106" i="27"/>
  <c r="B107" i="27"/>
  <c r="B108" i="27"/>
  <c r="B109" i="27"/>
  <c r="B110" i="27"/>
  <c r="B111" i="27"/>
  <c r="B112" i="27"/>
  <c r="B113" i="27"/>
  <c r="B114" i="27"/>
  <c r="B115" i="27"/>
  <c r="B116" i="27"/>
  <c r="B117" i="27"/>
  <c r="B118" i="27"/>
  <c r="B119" i="27"/>
  <c r="B120" i="27"/>
  <c r="B121" i="27"/>
  <c r="B122" i="27"/>
  <c r="B123" i="27"/>
  <c r="B124" i="27"/>
  <c r="B125" i="27"/>
  <c r="B126" i="27"/>
  <c r="B127" i="27"/>
  <c r="B128" i="27"/>
  <c r="B129" i="27"/>
  <c r="B130" i="27"/>
  <c r="B131" i="27"/>
  <c r="B132" i="27"/>
  <c r="B133" i="27"/>
  <c r="B134" i="27"/>
  <c r="B135" i="27"/>
  <c r="B136" i="27"/>
  <c r="B137" i="27"/>
  <c r="B138" i="27"/>
  <c r="B139" i="27"/>
  <c r="B140" i="27"/>
  <c r="B141" i="27"/>
  <c r="B142" i="27"/>
  <c r="B143" i="27"/>
  <c r="B144" i="27"/>
  <c r="B145" i="27"/>
  <c r="B146" i="27"/>
  <c r="B147" i="27"/>
  <c r="B148" i="27"/>
  <c r="B149" i="27"/>
  <c r="B150" i="27"/>
  <c r="B151" i="27"/>
  <c r="B152" i="27"/>
  <c r="B153" i="27"/>
  <c r="B154" i="27"/>
  <c r="B155" i="27"/>
  <c r="B156" i="27"/>
  <c r="B157" i="27"/>
  <c r="B158" i="27"/>
  <c r="B159" i="27"/>
  <c r="B160" i="27"/>
  <c r="B161" i="27"/>
  <c r="B162" i="27"/>
  <c r="B163" i="27"/>
  <c r="B164" i="27"/>
  <c r="B165" i="27"/>
  <c r="B166" i="27"/>
  <c r="B167" i="27"/>
  <c r="B168" i="27"/>
  <c r="B169" i="27"/>
  <c r="B170" i="27"/>
  <c r="B171" i="27"/>
  <c r="B172" i="27"/>
  <c r="B173" i="27"/>
  <c r="B174" i="27"/>
  <c r="B175" i="27"/>
  <c r="B176" i="27"/>
  <c r="B177" i="27"/>
  <c r="B178" i="27"/>
  <c r="B179" i="27"/>
  <c r="B2" i="27"/>
  <c r="C229" i="29"/>
  <c r="C230" i="29"/>
  <c r="C231" i="29"/>
  <c r="C232" i="29"/>
  <c r="C233" i="29"/>
  <c r="C234" i="29"/>
  <c r="C237" i="29"/>
  <c r="C238" i="29"/>
  <c r="C242" i="29"/>
  <c r="C243" i="29"/>
  <c r="C244" i="29"/>
  <c r="C245" i="29"/>
  <c r="C246" i="29"/>
  <c r="C247" i="29"/>
  <c r="E193" i="29"/>
  <c r="E194" i="29"/>
  <c r="E195" i="29"/>
  <c r="E196" i="29"/>
  <c r="E197" i="29"/>
  <c r="E198" i="29"/>
  <c r="E199" i="29"/>
  <c r="E200" i="29"/>
  <c r="E201" i="29"/>
  <c r="E202" i="29"/>
  <c r="E203" i="29"/>
  <c r="E204" i="29"/>
  <c r="E192" i="29"/>
  <c r="B203" i="29"/>
  <c r="B196" i="29"/>
  <c r="B197" i="29"/>
  <c r="B198" i="29"/>
  <c r="B199" i="29"/>
  <c r="B193" i="29"/>
  <c r="B194" i="29"/>
  <c r="B195" i="29"/>
  <c r="B200" i="29"/>
  <c r="B201" i="29"/>
  <c r="B202" i="29"/>
  <c r="B204" i="29"/>
  <c r="B24" i="29"/>
  <c r="B15" i="29"/>
  <c r="B2" i="29"/>
  <c r="B186" i="29"/>
  <c r="B176" i="29"/>
  <c r="B166" i="29"/>
  <c r="B157" i="29"/>
  <c r="B76" i="29"/>
  <c r="B77" i="29"/>
  <c r="B78" i="29"/>
  <c r="B79" i="29"/>
  <c r="B80" i="29"/>
  <c r="B81" i="29"/>
  <c r="B82" i="29"/>
  <c r="B83" i="29"/>
  <c r="B84" i="29"/>
  <c r="B85" i="29"/>
  <c r="B86" i="29"/>
  <c r="B87" i="29"/>
  <c r="B88" i="29"/>
  <c r="B55" i="29"/>
  <c r="B56" i="29"/>
  <c r="B57" i="29"/>
  <c r="B58" i="29"/>
  <c r="B59" i="29"/>
  <c r="B61" i="29"/>
  <c r="B62" i="29"/>
  <c r="B63" i="29"/>
  <c r="B64" i="29"/>
  <c r="B65" i="29"/>
  <c r="B66" i="29"/>
  <c r="B67" i="29"/>
  <c r="B68" i="29"/>
  <c r="B41" i="29"/>
  <c r="B42" i="29"/>
  <c r="B44" i="29"/>
  <c r="B45" i="29"/>
  <c r="B47" i="29"/>
  <c r="B48" i="29"/>
  <c r="B49" i="29"/>
  <c r="B50" i="29"/>
  <c r="B51" i="29"/>
  <c r="B52" i="29"/>
  <c r="B53" i="29"/>
  <c r="B54" i="29"/>
  <c r="B32" i="29"/>
  <c r="B33" i="29"/>
  <c r="B34" i="29"/>
  <c r="B35" i="29"/>
  <c r="B36" i="29"/>
  <c r="B37" i="29"/>
  <c r="B38" i="29"/>
  <c r="B39" i="29"/>
  <c r="B40" i="29"/>
  <c r="B25" i="29"/>
  <c r="B26" i="29"/>
  <c r="B27" i="29"/>
  <c r="B28" i="29"/>
  <c r="B29" i="29"/>
  <c r="B30" i="29"/>
  <c r="B31" i="29"/>
  <c r="B16" i="29"/>
  <c r="B17" i="29"/>
  <c r="B18" i="29"/>
  <c r="B19" i="29"/>
  <c r="B20" i="29"/>
  <c r="B21" i="29"/>
  <c r="B22" i="29"/>
  <c r="B23" i="29"/>
  <c r="B8" i="29"/>
  <c r="B9" i="29"/>
  <c r="B10" i="29"/>
  <c r="B11" i="29"/>
  <c r="B12" i="29"/>
  <c r="B13" i="29"/>
  <c r="B14" i="29"/>
  <c r="B3" i="29"/>
  <c r="B4" i="29"/>
  <c r="B5" i="29"/>
  <c r="B6" i="29"/>
  <c r="B7" i="29"/>
  <c r="B187" i="29"/>
  <c r="B188" i="29"/>
  <c r="B189" i="29"/>
  <c r="B190" i="29"/>
  <c r="B191" i="29"/>
  <c r="B177" i="29"/>
  <c r="B178" i="29"/>
  <c r="B179" i="29"/>
  <c r="B180" i="29"/>
  <c r="B181" i="29"/>
  <c r="B182" i="29"/>
  <c r="B183" i="29"/>
  <c r="B184" i="29"/>
  <c r="B185" i="29"/>
  <c r="B167" i="29"/>
  <c r="B168" i="29"/>
  <c r="B169" i="29"/>
  <c r="B170" i="29"/>
  <c r="B171" i="29"/>
  <c r="B172" i="29"/>
  <c r="B173" i="29"/>
  <c r="B174" i="29"/>
  <c r="B175" i="29"/>
  <c r="B158" i="29"/>
  <c r="B159" i="29"/>
  <c r="B160" i="29"/>
  <c r="B161" i="29"/>
  <c r="B162" i="29"/>
  <c r="B163" i="29"/>
  <c r="B164" i="29"/>
  <c r="B165" i="29"/>
  <c r="B142" i="29"/>
  <c r="B143" i="29"/>
  <c r="B144" i="29"/>
  <c r="B145" i="29"/>
  <c r="B146" i="29"/>
  <c r="B147" i="29"/>
  <c r="B148" i="29"/>
  <c r="B149" i="29"/>
  <c r="B150" i="29"/>
  <c r="B151" i="29"/>
  <c r="B152" i="29"/>
  <c r="B153" i="29"/>
  <c r="B154" i="29"/>
  <c r="B155" i="29"/>
  <c r="B156" i="29"/>
  <c r="B135" i="29"/>
  <c r="B136" i="29"/>
  <c r="B137" i="29"/>
  <c r="B138" i="29"/>
  <c r="B139" i="29"/>
  <c r="B140" i="29"/>
  <c r="B141" i="29"/>
  <c r="B122" i="29"/>
  <c r="B123" i="29"/>
  <c r="B125" i="29"/>
  <c r="B126" i="29"/>
  <c r="B127" i="29"/>
  <c r="B128" i="29"/>
  <c r="B129" i="29"/>
  <c r="B130" i="29"/>
  <c r="B131" i="29"/>
  <c r="B132" i="29"/>
  <c r="B133" i="29"/>
  <c r="B134" i="29"/>
  <c r="B108" i="29"/>
  <c r="B109" i="29"/>
  <c r="B111" i="29"/>
  <c r="B112" i="29"/>
  <c r="B113" i="29"/>
  <c r="B115" i="29"/>
  <c r="B116" i="29"/>
  <c r="B117" i="29"/>
  <c r="B118" i="29"/>
  <c r="B119" i="29"/>
  <c r="B120" i="29"/>
  <c r="B121" i="29"/>
  <c r="B101" i="29"/>
  <c r="B102" i="29"/>
  <c r="B103" i="29"/>
  <c r="B104" i="29"/>
  <c r="B105" i="29"/>
  <c r="B106" i="29"/>
  <c r="B107" i="29"/>
  <c r="B89" i="29"/>
  <c r="B90" i="29"/>
  <c r="B91" i="29"/>
  <c r="B92" i="29"/>
  <c r="B93" i="29"/>
  <c r="B94" i="29"/>
  <c r="B95" i="29"/>
  <c r="B96" i="29"/>
  <c r="B97" i="29"/>
  <c r="B98" i="29"/>
  <c r="B99" i="29"/>
  <c r="B100" i="29"/>
  <c r="B69" i="29"/>
  <c r="B70" i="29"/>
  <c r="B71" i="29"/>
  <c r="B72" i="29"/>
  <c r="B73" i="29"/>
  <c r="B74" i="29"/>
  <c r="B75" i="29"/>
  <c r="B222" i="29"/>
  <c r="B223" i="29"/>
  <c r="B224" i="29"/>
  <c r="B225" i="29"/>
  <c r="B226" i="29"/>
  <c r="B227" i="29"/>
  <c r="B228" i="29"/>
  <c r="B214" i="29"/>
  <c r="B215" i="29"/>
  <c r="B216" i="29"/>
  <c r="B217" i="29"/>
  <c r="B218" i="29"/>
  <c r="B219" i="29"/>
  <c r="B220" i="29"/>
  <c r="B221" i="29"/>
  <c r="B205" i="29"/>
  <c r="B206" i="29"/>
  <c r="B207" i="29"/>
  <c r="B208" i="29"/>
  <c r="B209" i="29"/>
  <c r="B210" i="29"/>
  <c r="B211" i="29"/>
  <c r="B212" i="29"/>
  <c r="B213" i="29"/>
  <c r="B248" i="29"/>
  <c r="B249" i="29"/>
  <c r="B250" i="29"/>
  <c r="B251" i="29"/>
  <c r="B252" i="29"/>
  <c r="B242" i="29"/>
  <c r="B243" i="29"/>
  <c r="B244" i="29"/>
  <c r="B245" i="29"/>
  <c r="B246" i="29"/>
  <c r="B247" i="29"/>
  <c r="B234" i="29"/>
  <c r="B235" i="29"/>
  <c r="B236" i="29"/>
  <c r="B237" i="29"/>
  <c r="B238" i="29"/>
  <c r="B239" i="29"/>
  <c r="B240" i="29"/>
  <c r="B241" i="29"/>
  <c r="B229" i="29"/>
  <c r="B230" i="29"/>
  <c r="B231" i="29"/>
  <c r="B232" i="29"/>
  <c r="B233" i="29"/>
  <c r="B192" i="29"/>
  <c r="E24" i="29"/>
  <c r="E15" i="29"/>
  <c r="E2" i="29"/>
  <c r="E186" i="29"/>
  <c r="E176" i="29"/>
  <c r="E166" i="29"/>
  <c r="E157" i="29"/>
  <c r="E76" i="29"/>
  <c r="E77" i="29"/>
  <c r="E78" i="29"/>
  <c r="E79" i="29"/>
  <c r="E80" i="29"/>
  <c r="E81" i="29"/>
  <c r="E82" i="29"/>
  <c r="E83" i="29"/>
  <c r="E84" i="29"/>
  <c r="E85" i="29"/>
  <c r="E86" i="29"/>
  <c r="E87" i="29"/>
  <c r="E88" i="29"/>
  <c r="E55" i="29"/>
  <c r="E56" i="29"/>
  <c r="E57" i="29"/>
  <c r="E58" i="29"/>
  <c r="E59" i="29"/>
  <c r="E61" i="29"/>
  <c r="E62" i="29"/>
  <c r="E63" i="29"/>
  <c r="E64" i="29"/>
  <c r="E65" i="29"/>
  <c r="E66" i="29"/>
  <c r="E67" i="29"/>
  <c r="E68" i="29"/>
  <c r="E41" i="29"/>
  <c r="E42" i="29"/>
  <c r="E44" i="29"/>
  <c r="E45" i="29"/>
  <c r="E47" i="29"/>
  <c r="E48" i="29"/>
  <c r="E49" i="29"/>
  <c r="E50" i="29"/>
  <c r="E51" i="29"/>
  <c r="E52" i="29"/>
  <c r="E53" i="29"/>
  <c r="E54" i="29"/>
  <c r="E32" i="29"/>
  <c r="E33" i="29"/>
  <c r="E34" i="29"/>
  <c r="E35" i="29"/>
  <c r="E36" i="29"/>
  <c r="E37" i="29"/>
  <c r="E38" i="29"/>
  <c r="E39" i="29"/>
  <c r="E40" i="29"/>
  <c r="E25" i="29"/>
  <c r="E26" i="29"/>
  <c r="E27" i="29"/>
  <c r="E28" i="29"/>
  <c r="E29" i="29"/>
  <c r="E30" i="29"/>
  <c r="E31" i="29"/>
  <c r="E16" i="29"/>
  <c r="E17" i="29"/>
  <c r="E18" i="29"/>
  <c r="E19" i="29"/>
  <c r="E20" i="29"/>
  <c r="E21" i="29"/>
  <c r="E22" i="29"/>
  <c r="E23" i="29"/>
  <c r="E8" i="29"/>
  <c r="E9" i="29"/>
  <c r="E10" i="29"/>
  <c r="E11" i="29"/>
  <c r="E12" i="29"/>
  <c r="E13" i="29"/>
  <c r="E14" i="29"/>
  <c r="E3" i="29"/>
  <c r="E4" i="29"/>
  <c r="E5" i="29"/>
  <c r="E6" i="29"/>
  <c r="E7" i="29"/>
  <c r="E187" i="29"/>
  <c r="E188" i="29"/>
  <c r="E189" i="29"/>
  <c r="E190" i="29"/>
  <c r="E191" i="29"/>
  <c r="E177" i="29"/>
  <c r="E178" i="29"/>
  <c r="E179" i="29"/>
  <c r="E180" i="29"/>
  <c r="E181" i="29"/>
  <c r="E182" i="29"/>
  <c r="E183" i="29"/>
  <c r="E184" i="29"/>
  <c r="E185" i="29"/>
  <c r="E167" i="29"/>
  <c r="E168" i="29"/>
  <c r="E169" i="29"/>
  <c r="E170" i="29"/>
  <c r="E171" i="29"/>
  <c r="E172" i="29"/>
  <c r="E173" i="29"/>
  <c r="E174" i="29"/>
  <c r="E175" i="29"/>
  <c r="E158" i="29"/>
  <c r="E159" i="29"/>
  <c r="E160" i="29"/>
  <c r="E161" i="29"/>
  <c r="E162" i="29"/>
  <c r="E163" i="29"/>
  <c r="E164" i="29"/>
  <c r="E165" i="29"/>
  <c r="E142" i="29"/>
  <c r="E143" i="29"/>
  <c r="E144" i="29"/>
  <c r="E145" i="29"/>
  <c r="E146" i="29"/>
  <c r="E147" i="29"/>
  <c r="E148" i="29"/>
  <c r="E149" i="29"/>
  <c r="E150" i="29"/>
  <c r="E151" i="29"/>
  <c r="E152" i="29"/>
  <c r="E153" i="29"/>
  <c r="E154" i="29"/>
  <c r="E155" i="29"/>
  <c r="E156" i="29"/>
  <c r="E135" i="29"/>
  <c r="E136" i="29"/>
  <c r="E137" i="29"/>
  <c r="E138" i="29"/>
  <c r="E139" i="29"/>
  <c r="E140" i="29"/>
  <c r="E141" i="29"/>
  <c r="E122" i="29"/>
  <c r="E123" i="29"/>
  <c r="E125" i="29"/>
  <c r="E126" i="29"/>
  <c r="E127" i="29"/>
  <c r="E128" i="29"/>
  <c r="E129" i="29"/>
  <c r="E130" i="29"/>
  <c r="E131" i="29"/>
  <c r="E132" i="29"/>
  <c r="E133" i="29"/>
  <c r="E134" i="29"/>
  <c r="E108" i="29"/>
  <c r="E109" i="29"/>
  <c r="E111" i="29"/>
  <c r="E112" i="29"/>
  <c r="E113" i="29"/>
  <c r="E115" i="29"/>
  <c r="E116" i="29"/>
  <c r="E117" i="29"/>
  <c r="E118" i="29"/>
  <c r="E119" i="29"/>
  <c r="E120" i="29"/>
  <c r="E121" i="29"/>
  <c r="E101" i="29"/>
  <c r="E102" i="29"/>
  <c r="E103" i="29"/>
  <c r="E104" i="29"/>
  <c r="E105" i="29"/>
  <c r="E106" i="29"/>
  <c r="E107" i="29"/>
  <c r="E89" i="29"/>
  <c r="E90" i="29"/>
  <c r="E91" i="29"/>
  <c r="E92" i="29"/>
  <c r="E93" i="29"/>
  <c r="E94" i="29"/>
  <c r="E95" i="29"/>
  <c r="E96" i="29"/>
  <c r="E97" i="29"/>
  <c r="E98" i="29"/>
  <c r="E99" i="29"/>
  <c r="E100" i="29"/>
  <c r="E69" i="29"/>
  <c r="E70" i="29"/>
  <c r="E71" i="29"/>
  <c r="E72" i="29"/>
  <c r="E73" i="29"/>
  <c r="E74" i="29"/>
  <c r="E75" i="29"/>
  <c r="E222" i="29"/>
  <c r="E223" i="29"/>
  <c r="E224" i="29"/>
  <c r="E225" i="29"/>
  <c r="E226" i="29"/>
  <c r="E227" i="29"/>
  <c r="E228" i="29"/>
  <c r="E214" i="29"/>
  <c r="E215" i="29"/>
  <c r="E216" i="29"/>
  <c r="E217" i="29"/>
  <c r="E218" i="29"/>
  <c r="E219" i="29"/>
  <c r="E220" i="29"/>
  <c r="E221" i="29"/>
  <c r="E205" i="29"/>
  <c r="E206" i="29"/>
  <c r="E207" i="29"/>
  <c r="E208" i="29"/>
  <c r="E209" i="29"/>
  <c r="E210" i="29"/>
  <c r="E211" i="29"/>
  <c r="E212" i="29"/>
  <c r="E213" i="29"/>
  <c r="E248" i="29"/>
  <c r="E249" i="29"/>
  <c r="E250" i="29"/>
  <c r="E251" i="29"/>
  <c r="E252" i="29"/>
  <c r="E242" i="29"/>
  <c r="E243" i="29"/>
  <c r="E244" i="29"/>
  <c r="E245" i="29"/>
  <c r="E246" i="29"/>
  <c r="E247" i="29"/>
  <c r="E234" i="29"/>
  <c r="E235" i="29"/>
  <c r="E236" i="29"/>
  <c r="E237" i="29"/>
  <c r="E238" i="29"/>
  <c r="E239" i="29"/>
  <c r="E240" i="29"/>
  <c r="E241" i="29"/>
  <c r="E229" i="29"/>
  <c r="E230" i="29"/>
  <c r="E231" i="29"/>
  <c r="E232" i="29"/>
  <c r="E233" i="29"/>
  <c r="C36" i="6"/>
  <c r="C35" i="6"/>
  <c r="C34" i="6"/>
  <c r="C33" i="6"/>
  <c r="C32" i="6"/>
  <c r="C31" i="6"/>
  <c r="C30" i="6"/>
  <c r="C29" i="6"/>
  <c r="C28" i="6"/>
  <c r="C27" i="6"/>
  <c r="C26" i="6"/>
  <c r="C25" i="6"/>
  <c r="C24" i="6"/>
  <c r="C23" i="6"/>
  <c r="C22" i="6"/>
  <c r="C21" i="6"/>
  <c r="C20" i="6"/>
  <c r="C19" i="6"/>
  <c r="H80" i="29" s="1"/>
  <c r="C18" i="6"/>
  <c r="C17" i="6"/>
  <c r="C16" i="6"/>
  <c r="C15" i="6"/>
  <c r="H17" i="29" s="1"/>
  <c r="C14" i="6"/>
  <c r="C13" i="6"/>
  <c r="C12" i="6"/>
  <c r="C11" i="6"/>
  <c r="H44" i="29" s="1"/>
  <c r="C10" i="6"/>
  <c r="C9" i="6"/>
  <c r="C8" i="6"/>
  <c r="C7" i="6"/>
  <c r="C6" i="6"/>
  <c r="C5" i="6"/>
  <c r="H242" i="29" s="1"/>
  <c r="C4" i="6"/>
  <c r="C3" i="6"/>
  <c r="C2" i="6"/>
  <c r="I11" i="27"/>
  <c r="E174" i="27" s="1"/>
  <c r="I12" i="27"/>
  <c r="I13" i="27"/>
  <c r="E171" i="27" s="1"/>
  <c r="I5" i="27"/>
  <c r="I6" i="27"/>
  <c r="E163" i="27" s="1"/>
  <c r="I10" i="27"/>
  <c r="E127" i="27" s="1"/>
  <c r="I2" i="27"/>
  <c r="E30" i="27" s="1"/>
  <c r="I3" i="27"/>
  <c r="E42" i="27" s="1"/>
  <c r="I8" i="27"/>
  <c r="E66" i="27" s="1"/>
  <c r="I4" i="27"/>
  <c r="E78" i="27" s="1"/>
  <c r="I9" i="27"/>
  <c r="E103" i="27" s="1"/>
  <c r="I7" i="27"/>
  <c r="E6" i="27" s="1"/>
  <c r="F11" i="6" l="1"/>
  <c r="F19" i="6"/>
  <c r="F15" i="6"/>
  <c r="F5" i="6"/>
  <c r="H144" i="29"/>
  <c r="H112" i="29"/>
  <c r="H76" i="29"/>
  <c r="H195" i="29"/>
  <c r="H204" i="29"/>
  <c r="H120" i="29"/>
  <c r="H245" i="29"/>
  <c r="H154" i="29"/>
  <c r="H140" i="29"/>
  <c r="H251" i="29"/>
  <c r="H183" i="29"/>
  <c r="H104" i="29"/>
  <c r="H30" i="29"/>
  <c r="H52" i="29"/>
  <c r="H87" i="29"/>
  <c r="H6" i="29"/>
  <c r="H14" i="29"/>
  <c r="H220" i="29"/>
  <c r="H74" i="29"/>
  <c r="H133" i="29"/>
  <c r="H238" i="29"/>
  <c r="H190" i="29"/>
  <c r="H39" i="29"/>
  <c r="H22" i="29"/>
  <c r="H212" i="29"/>
  <c r="H67" i="29"/>
  <c r="H173" i="29"/>
  <c r="H97" i="29"/>
  <c r="H162" i="29"/>
  <c r="H227" i="29"/>
  <c r="H231" i="29"/>
  <c r="H157" i="29"/>
  <c r="H96" i="29"/>
  <c r="H132" i="29"/>
  <c r="H13" i="29"/>
  <c r="H203" i="29"/>
  <c r="H21" i="29"/>
  <c r="H5" i="29"/>
  <c r="H244" i="29"/>
  <c r="H219" i="29"/>
  <c r="H139" i="29"/>
  <c r="H73" i="29"/>
  <c r="H182" i="29"/>
  <c r="H230" i="29"/>
  <c r="H189" i="29"/>
  <c r="H237" i="29"/>
  <c r="H86" i="29"/>
  <c r="H250" i="29"/>
  <c r="H103" i="29"/>
  <c r="H51" i="29"/>
  <c r="H153" i="29"/>
  <c r="H211" i="29"/>
  <c r="H166" i="29"/>
  <c r="H66" i="29"/>
  <c r="H29" i="29"/>
  <c r="H119" i="29"/>
  <c r="H226" i="29"/>
  <c r="H161" i="29"/>
  <c r="H172" i="29"/>
  <c r="H38" i="29"/>
  <c r="H197" i="29"/>
  <c r="H146" i="29"/>
  <c r="H114" i="29"/>
  <c r="H78" i="29"/>
  <c r="H156" i="29"/>
  <c r="H240" i="29"/>
  <c r="H54" i="29"/>
  <c r="H99" i="29"/>
  <c r="H134" i="29"/>
  <c r="H213" i="29"/>
  <c r="H221" i="29"/>
  <c r="H246" i="29"/>
  <c r="H68" i="29"/>
  <c r="H75" i="29"/>
  <c r="H106" i="29"/>
  <c r="H121" i="29"/>
  <c r="H141" i="29"/>
  <c r="H175" i="29"/>
  <c r="H164" i="29"/>
  <c r="H185" i="29"/>
  <c r="H168" i="29"/>
  <c r="H135" i="29"/>
  <c r="H178" i="29"/>
  <c r="H149" i="29"/>
  <c r="H34" i="29"/>
  <c r="H2" i="29"/>
  <c r="H10" i="29"/>
  <c r="H129" i="29"/>
  <c r="H200" i="29"/>
  <c r="H117" i="29"/>
  <c r="H83" i="29"/>
  <c r="H252" i="29"/>
  <c r="H233" i="29"/>
  <c r="H191" i="29"/>
  <c r="H165" i="29"/>
  <c r="H241" i="29"/>
  <c r="H7" i="29"/>
  <c r="H247" i="29"/>
  <c r="H9" i="29"/>
  <c r="H199" i="29"/>
  <c r="H148" i="29"/>
  <c r="H167" i="29"/>
  <c r="H33" i="29"/>
  <c r="H116" i="29"/>
  <c r="H177" i="29"/>
  <c r="H82" i="29"/>
  <c r="H128" i="29"/>
  <c r="H60" i="29"/>
  <c r="H93" i="29"/>
  <c r="H46" i="29"/>
  <c r="H88" i="29"/>
  <c r="H23" i="29"/>
  <c r="H163" i="29"/>
  <c r="H232" i="29"/>
  <c r="H40" i="29"/>
  <c r="H98" i="29"/>
  <c r="H155" i="29"/>
  <c r="H239" i="29"/>
  <c r="H184" i="29"/>
  <c r="H174" i="29"/>
  <c r="H53" i="29"/>
  <c r="H31" i="29"/>
  <c r="H105" i="29"/>
  <c r="H208" i="29"/>
  <c r="H71" i="29"/>
  <c r="H222" i="29"/>
  <c r="H70" i="29"/>
  <c r="H214" i="29"/>
  <c r="H207" i="29"/>
  <c r="H55" i="29"/>
  <c r="H108" i="29"/>
  <c r="H24" i="29"/>
  <c r="H41" i="29"/>
  <c r="H122" i="29"/>
  <c r="H89" i="29"/>
  <c r="H192" i="29"/>
  <c r="H56" i="29"/>
  <c r="H142" i="29"/>
  <c r="H109" i="29"/>
  <c r="H25" i="29"/>
  <c r="H42" i="29"/>
  <c r="H123" i="29"/>
  <c r="H90" i="29"/>
  <c r="H193" i="29"/>
  <c r="H179" i="29"/>
  <c r="H19" i="29"/>
  <c r="H169" i="29"/>
  <c r="H159" i="29"/>
  <c r="H150" i="29"/>
  <c r="H136" i="29"/>
  <c r="H72" i="29"/>
  <c r="H180" i="29"/>
  <c r="H84" i="29"/>
  <c r="H101" i="29"/>
  <c r="H64" i="29"/>
  <c r="H11" i="29"/>
  <c r="H130" i="29"/>
  <c r="H151" i="29"/>
  <c r="H209" i="29"/>
  <c r="H118" i="29"/>
  <c r="H201" i="29"/>
  <c r="H223" i="29"/>
  <c r="H229" i="29"/>
  <c r="H249" i="29"/>
  <c r="H170" i="29"/>
  <c r="H28" i="29"/>
  <c r="H236" i="29"/>
  <c r="H20" i="29"/>
  <c r="H4" i="29"/>
  <c r="H186" i="29"/>
  <c r="H215" i="29"/>
  <c r="H243" i="29"/>
  <c r="H50" i="29"/>
  <c r="H160" i="29"/>
  <c r="H95" i="29"/>
  <c r="H137" i="29"/>
  <c r="H188" i="29"/>
  <c r="H35" i="29"/>
  <c r="H110" i="29"/>
  <c r="H124" i="29"/>
  <c r="H194" i="29"/>
  <c r="H143" i="29"/>
  <c r="H26" i="29"/>
  <c r="H91" i="29"/>
  <c r="H43" i="29"/>
  <c r="H57" i="29"/>
  <c r="H158" i="29"/>
  <c r="H18" i="29"/>
  <c r="H69" i="29"/>
  <c r="H62" i="29"/>
  <c r="H12" i="29"/>
  <c r="H216" i="29"/>
  <c r="H36" i="29"/>
  <c r="H65" i="29"/>
  <c r="H152" i="29"/>
  <c r="H224" i="29"/>
  <c r="H171" i="29"/>
  <c r="H138" i="29"/>
  <c r="H181" i="29"/>
  <c r="H225" i="29"/>
  <c r="H37" i="29"/>
  <c r="H210" i="29"/>
  <c r="H217" i="29"/>
  <c r="H176" i="29"/>
  <c r="H85" i="29"/>
  <c r="H202" i="29"/>
  <c r="H248" i="29"/>
  <c r="H32" i="29"/>
  <c r="H147" i="29"/>
  <c r="H8" i="29"/>
  <c r="H228" i="29"/>
  <c r="H100" i="29"/>
  <c r="H107" i="29"/>
  <c r="H48" i="29"/>
  <c r="H234" i="29"/>
  <c r="H127" i="29"/>
  <c r="H63" i="29"/>
  <c r="H3" i="29"/>
  <c r="H187" i="29"/>
  <c r="H49" i="29"/>
  <c r="H235" i="29"/>
  <c r="H218" i="29"/>
  <c r="H102" i="29"/>
  <c r="H131" i="29"/>
  <c r="O4" i="6"/>
  <c r="O5" i="6"/>
  <c r="O6" i="6"/>
  <c r="O7" i="6"/>
  <c r="O8" i="6"/>
  <c r="O9" i="6"/>
  <c r="O10" i="6"/>
  <c r="O11" i="6"/>
  <c r="O2" i="6"/>
  <c r="O3" i="6"/>
  <c r="P3" i="6"/>
  <c r="P4" i="6"/>
  <c r="P5" i="6"/>
  <c r="P6" i="6"/>
  <c r="P11" i="6"/>
  <c r="P7" i="6"/>
  <c r="P8" i="6"/>
  <c r="P9" i="6"/>
  <c r="P10" i="6"/>
  <c r="P2" i="6"/>
  <c r="E8" i="6"/>
  <c r="E20" i="6"/>
  <c r="E9" i="6"/>
  <c r="E21" i="6"/>
  <c r="E22" i="6"/>
  <c r="E19" i="6"/>
  <c r="E23" i="6"/>
  <c r="E24" i="6"/>
  <c r="E36" i="6"/>
  <c r="E25" i="6"/>
  <c r="E26" i="6"/>
  <c r="E35" i="6"/>
  <c r="E15" i="6"/>
  <c r="G27" i="6"/>
  <c r="H27" i="6" s="1"/>
  <c r="E16" i="6"/>
  <c r="E28" i="6"/>
  <c r="E7" i="6"/>
  <c r="E5" i="6"/>
  <c r="E29" i="6"/>
  <c r="E6" i="6"/>
  <c r="E30" i="6"/>
  <c r="G2" i="6"/>
  <c r="G3" i="6"/>
  <c r="H3" i="6" s="1"/>
  <c r="E32" i="6"/>
  <c r="E33" i="6"/>
  <c r="E10" i="6"/>
  <c r="E34" i="6"/>
  <c r="E13" i="6"/>
  <c r="E12" i="6"/>
  <c r="E2" i="6"/>
  <c r="E14" i="6"/>
  <c r="E3" i="6"/>
  <c r="E27" i="6"/>
  <c r="E11" i="6"/>
  <c r="E4" i="6"/>
  <c r="E17" i="6"/>
  <c r="E18" i="6"/>
  <c r="E31" i="6"/>
  <c r="E93" i="27"/>
  <c r="J7" i="17"/>
  <c r="G28" i="6"/>
  <c r="H28" i="6" s="1"/>
  <c r="G29" i="6"/>
  <c r="H29" i="6" s="1"/>
  <c r="G30" i="6"/>
  <c r="H30" i="6" s="1"/>
  <c r="G5" i="6"/>
  <c r="H5" i="6" s="1"/>
  <c r="G31" i="6"/>
  <c r="H31" i="6" s="1"/>
  <c r="G15" i="6"/>
  <c r="H15" i="6" s="1"/>
  <c r="G32" i="6"/>
  <c r="H32" i="6" s="1"/>
  <c r="G16" i="6"/>
  <c r="H16" i="6" s="1"/>
  <c r="G33" i="6"/>
  <c r="H33" i="6" s="1"/>
  <c r="G17" i="6"/>
  <c r="H17" i="6" s="1"/>
  <c r="G34" i="6"/>
  <c r="H34" i="6" s="1"/>
  <c r="G18" i="6"/>
  <c r="H18" i="6" s="1"/>
  <c r="G35" i="6"/>
  <c r="H35" i="6" s="1"/>
  <c r="G24" i="6"/>
  <c r="H24" i="6" s="1"/>
  <c r="G36" i="6"/>
  <c r="H36" i="6" s="1"/>
  <c r="G25" i="6"/>
  <c r="H25" i="6" s="1"/>
  <c r="G26" i="6"/>
  <c r="H26" i="6" s="1"/>
  <c r="E123" i="27"/>
  <c r="J14" i="17"/>
  <c r="J21" i="17"/>
  <c r="J9" i="17"/>
  <c r="G7" i="6"/>
  <c r="H7" i="6" s="1"/>
  <c r="J4" i="17"/>
  <c r="J3" i="17"/>
  <c r="J6" i="17"/>
  <c r="J27" i="17"/>
  <c r="J26" i="17"/>
  <c r="J12" i="17"/>
  <c r="J5" i="17"/>
  <c r="J8" i="17"/>
  <c r="J23" i="17"/>
  <c r="C235" i="29"/>
  <c r="C241" i="29"/>
  <c r="C240" i="29"/>
  <c r="C239" i="29"/>
  <c r="C236" i="29"/>
  <c r="C252" i="29"/>
  <c r="C251" i="29"/>
  <c r="C250" i="29"/>
  <c r="C249" i="29"/>
  <c r="C248" i="29"/>
  <c r="G8" i="6"/>
  <c r="H8" i="6" s="1"/>
  <c r="G20" i="6"/>
  <c r="H20" i="6" s="1"/>
  <c r="H2" i="6"/>
  <c r="G9" i="6"/>
  <c r="H9" i="6" s="1"/>
  <c r="G21" i="6"/>
  <c r="H21" i="6" s="1"/>
  <c r="G10" i="6"/>
  <c r="H10" i="6" s="1"/>
  <c r="G11" i="6"/>
  <c r="H11" i="6" s="1"/>
  <c r="G12" i="6"/>
  <c r="H12" i="6" s="1"/>
  <c r="G13" i="6"/>
  <c r="H13" i="6" s="1"/>
  <c r="G4" i="6"/>
  <c r="H4" i="6" s="1"/>
  <c r="G19" i="6"/>
  <c r="H19" i="6" s="1"/>
  <c r="G6" i="6"/>
  <c r="H6" i="6" s="1"/>
  <c r="G22" i="6"/>
  <c r="H22" i="6" s="1"/>
  <c r="G23" i="6"/>
  <c r="L25" i="17"/>
  <c r="M25" i="17" s="1"/>
  <c r="L28" i="17"/>
  <c r="M28" i="17" s="1"/>
  <c r="E158" i="27"/>
  <c r="E83" i="27"/>
  <c r="E81" i="27"/>
  <c r="E164" i="27"/>
  <c r="E162" i="27"/>
  <c r="E161" i="27"/>
  <c r="E153" i="27"/>
  <c r="E169" i="27"/>
  <c r="E152" i="27"/>
  <c r="G14" i="6"/>
  <c r="H14" i="6" s="1"/>
  <c r="E159" i="27"/>
  <c r="E155" i="27"/>
  <c r="E154" i="27"/>
  <c r="E168" i="27"/>
  <c r="E119" i="27"/>
  <c r="E167" i="27"/>
  <c r="E117" i="27"/>
  <c r="E165" i="27"/>
  <c r="E95" i="27"/>
  <c r="E114" i="27"/>
  <c r="E89" i="27"/>
  <c r="E176" i="27"/>
  <c r="E166" i="27"/>
  <c r="E150" i="27"/>
  <c r="E113" i="27"/>
  <c r="E87" i="27"/>
  <c r="E143" i="27"/>
  <c r="E106" i="27"/>
  <c r="E47" i="27"/>
  <c r="E111" i="27"/>
  <c r="E131" i="27"/>
  <c r="E105" i="27"/>
  <c r="E138" i="27"/>
  <c r="E129" i="27"/>
  <c r="E126" i="27"/>
  <c r="E102" i="27"/>
  <c r="E23" i="27"/>
  <c r="E141" i="27"/>
  <c r="E107" i="27"/>
  <c r="E130" i="27"/>
  <c r="E45" i="27"/>
  <c r="E104" i="27"/>
  <c r="E35" i="27"/>
  <c r="E177" i="27"/>
  <c r="K23" i="17" s="1"/>
  <c r="E156" i="27"/>
  <c r="E125" i="27"/>
  <c r="E101" i="27"/>
  <c r="E15" i="27"/>
  <c r="E99" i="27"/>
  <c r="E11" i="27"/>
  <c r="E9" i="27"/>
  <c r="E3" i="27"/>
  <c r="E77" i="27"/>
  <c r="E65" i="27"/>
  <c r="E53" i="27"/>
  <c r="E41" i="27"/>
  <c r="E29" i="27"/>
  <c r="E17" i="27"/>
  <c r="E5" i="27"/>
  <c r="E160" i="27"/>
  <c r="E148" i="27"/>
  <c r="E136" i="27"/>
  <c r="E124" i="27"/>
  <c r="E112" i="27"/>
  <c r="E100" i="27"/>
  <c r="E88" i="27"/>
  <c r="E76" i="27"/>
  <c r="E64" i="27"/>
  <c r="E52" i="27"/>
  <c r="E40" i="27"/>
  <c r="E28" i="27"/>
  <c r="E16" i="27"/>
  <c r="E4" i="27"/>
  <c r="C60" i="29" s="1"/>
  <c r="E149" i="27"/>
  <c r="E51" i="27"/>
  <c r="E2" i="27"/>
  <c r="E146" i="27"/>
  <c r="E134" i="27"/>
  <c r="E122" i="27"/>
  <c r="E110" i="27"/>
  <c r="E98" i="27"/>
  <c r="E86" i="27"/>
  <c r="E74" i="27"/>
  <c r="E62" i="27"/>
  <c r="E50" i="27"/>
  <c r="E38" i="27"/>
  <c r="E26" i="27"/>
  <c r="E14" i="27"/>
  <c r="E170" i="27"/>
  <c r="E135" i="27"/>
  <c r="E63" i="27"/>
  <c r="E27" i="27"/>
  <c r="E157" i="27"/>
  <c r="E145" i="27"/>
  <c r="E133" i="27"/>
  <c r="E121" i="27"/>
  <c r="E109" i="27"/>
  <c r="E97" i="27"/>
  <c r="E85" i="27"/>
  <c r="E73" i="27"/>
  <c r="E61" i="27"/>
  <c r="E49" i="27"/>
  <c r="E37" i="27"/>
  <c r="E25" i="27"/>
  <c r="E13" i="27"/>
  <c r="E178" i="27"/>
  <c r="E137" i="27"/>
  <c r="E147" i="27"/>
  <c r="E75" i="27"/>
  <c r="E39" i="27"/>
  <c r="E144" i="27"/>
  <c r="E132" i="27"/>
  <c r="E120" i="27"/>
  <c r="E108" i="27"/>
  <c r="E96" i="27"/>
  <c r="E84" i="27"/>
  <c r="E72" i="27"/>
  <c r="E60" i="27"/>
  <c r="E48" i="27"/>
  <c r="E36" i="27"/>
  <c r="E24" i="27"/>
  <c r="E12" i="27"/>
  <c r="E59" i="27"/>
  <c r="E142" i="27"/>
  <c r="E118" i="27"/>
  <c r="E94" i="27"/>
  <c r="E82" i="27"/>
  <c r="E70" i="27"/>
  <c r="E58" i="27"/>
  <c r="E46" i="27"/>
  <c r="E34" i="27"/>
  <c r="E22" i="27"/>
  <c r="E10" i="27"/>
  <c r="E175" i="27"/>
  <c r="E57" i="27"/>
  <c r="E128" i="27"/>
  <c r="E116" i="27"/>
  <c r="E92" i="27"/>
  <c r="E68" i="27"/>
  <c r="E44" i="27"/>
  <c r="E20" i="27"/>
  <c r="E173" i="27"/>
  <c r="E71" i="27"/>
  <c r="E69" i="27"/>
  <c r="E33" i="27"/>
  <c r="E21" i="27"/>
  <c r="E140" i="27"/>
  <c r="E80" i="27"/>
  <c r="E56" i="27"/>
  <c r="E32" i="27"/>
  <c r="E8" i="27"/>
  <c r="E151" i="27"/>
  <c r="E139" i="27"/>
  <c r="E115" i="27"/>
  <c r="E91" i="27"/>
  <c r="E79" i="27"/>
  <c r="E67" i="27"/>
  <c r="E55" i="27"/>
  <c r="E43" i="27"/>
  <c r="E31" i="27"/>
  <c r="E19" i="27"/>
  <c r="E7" i="27"/>
  <c r="E172" i="27"/>
  <c r="E90" i="27"/>
  <c r="E54" i="27"/>
  <c r="E18" i="27"/>
  <c r="B5" i="16"/>
  <c r="B4" i="16"/>
  <c r="I242" i="29" l="1"/>
  <c r="I17" i="29"/>
  <c r="I80" i="29"/>
  <c r="I44" i="29"/>
  <c r="C124" i="29"/>
  <c r="K21" i="17"/>
  <c r="C43" i="29"/>
  <c r="C46" i="29"/>
  <c r="C110" i="29"/>
  <c r="C114" i="29"/>
  <c r="F18" i="6"/>
  <c r="I235" i="29" s="1"/>
  <c r="F33" i="6"/>
  <c r="I174" i="29" s="1"/>
  <c r="F10" i="6"/>
  <c r="I78" i="29" s="1"/>
  <c r="F22" i="6"/>
  <c r="I199" i="29" s="1"/>
  <c r="F8" i="6"/>
  <c r="I195" i="29" s="1"/>
  <c r="F26" i="6"/>
  <c r="I208" i="29" s="1"/>
  <c r="F32" i="6"/>
  <c r="F4" i="6"/>
  <c r="I43" i="29" s="1"/>
  <c r="F6" i="6"/>
  <c r="I3" i="29" s="1"/>
  <c r="F24" i="6"/>
  <c r="I169" i="29" s="1"/>
  <c r="F13" i="6"/>
  <c r="I60" i="29" s="1"/>
  <c r="F23" i="6"/>
  <c r="F31" i="6"/>
  <c r="I38" i="29" s="1"/>
  <c r="F27" i="6"/>
  <c r="I209" i="29" s="1"/>
  <c r="F35" i="6"/>
  <c r="I247" i="29" s="1"/>
  <c r="F2" i="6"/>
  <c r="I89" i="29" s="1"/>
  <c r="F28" i="6"/>
  <c r="I216" i="29" s="1"/>
  <c r="F17" i="6"/>
  <c r="I127" i="29" s="1"/>
  <c r="F29" i="6"/>
  <c r="I37" i="29" s="1"/>
  <c r="F36" i="6"/>
  <c r="I107" i="29" s="1"/>
  <c r="F16" i="6"/>
  <c r="I69" i="29" s="1"/>
  <c r="F3" i="6"/>
  <c r="I142" i="29" s="1"/>
  <c r="F25" i="6"/>
  <c r="I222" i="29" s="1"/>
  <c r="F34" i="6"/>
  <c r="I164" i="29" s="1"/>
  <c r="F30" i="6"/>
  <c r="I102" i="29" s="1"/>
  <c r="F21" i="6"/>
  <c r="I147" i="29" s="1"/>
  <c r="O26" i="17"/>
  <c r="P26" i="17" s="1"/>
  <c r="Q6" i="6"/>
  <c r="G44" i="29" s="1"/>
  <c r="Q5" i="6"/>
  <c r="G114" i="29" s="1"/>
  <c r="Q2" i="6"/>
  <c r="G125" i="29" s="1"/>
  <c r="H125" i="29" s="1"/>
  <c r="O21" i="17"/>
  <c r="P21" i="17" s="1"/>
  <c r="O27" i="17"/>
  <c r="P27" i="17" s="1"/>
  <c r="Q4" i="6"/>
  <c r="O19" i="17"/>
  <c r="P19" i="17" s="1"/>
  <c r="O16" i="17"/>
  <c r="P16" i="17" s="1"/>
  <c r="O23" i="17"/>
  <c r="P23" i="17" s="1"/>
  <c r="O14" i="17"/>
  <c r="P14" i="17" s="1"/>
  <c r="Q3" i="6"/>
  <c r="O9" i="17"/>
  <c r="P9" i="17" s="1"/>
  <c r="O28" i="17"/>
  <c r="P28" i="17" s="1"/>
  <c r="G78" i="29"/>
  <c r="G197" i="29"/>
  <c r="G146" i="29"/>
  <c r="G58" i="29"/>
  <c r="H58" i="29" s="1"/>
  <c r="G111" i="29"/>
  <c r="H111" i="29" s="1"/>
  <c r="G16" i="29"/>
  <c r="H16" i="29" s="1"/>
  <c r="O22" i="17"/>
  <c r="P22" i="17" s="1"/>
  <c r="Q11" i="6"/>
  <c r="O6" i="17"/>
  <c r="P6" i="17" s="1"/>
  <c r="O13" i="17"/>
  <c r="P13" i="17" s="1"/>
  <c r="Q10" i="6"/>
  <c r="G80" i="29" s="1"/>
  <c r="O25" i="17"/>
  <c r="P25" i="17" s="1"/>
  <c r="Q9" i="6"/>
  <c r="H23" i="6"/>
  <c r="Q8" i="6"/>
  <c r="O11" i="17"/>
  <c r="P11" i="17" s="1"/>
  <c r="O10" i="17"/>
  <c r="P10" i="17" s="1"/>
  <c r="Q7" i="6"/>
  <c r="O12" i="17"/>
  <c r="P12" i="17" s="1"/>
  <c r="L26" i="17"/>
  <c r="M26" i="17" s="1"/>
  <c r="L27" i="17"/>
  <c r="M27" i="17" s="1"/>
  <c r="K24" i="17"/>
  <c r="L24" i="17" s="1"/>
  <c r="M24" i="17" s="1"/>
  <c r="K8" i="17"/>
  <c r="L8" i="17" s="1"/>
  <c r="M8" i="17" s="1"/>
  <c r="K14" i="17"/>
  <c r="L14" i="17" s="1"/>
  <c r="M14" i="17" s="1"/>
  <c r="K6" i="17"/>
  <c r="K2" i="17"/>
  <c r="K10" i="17"/>
  <c r="L23" i="17"/>
  <c r="M23" i="17" s="1"/>
  <c r="K18" i="17"/>
  <c r="K17" i="17"/>
  <c r="K20" i="17"/>
  <c r="K13" i="17"/>
  <c r="C214" i="29"/>
  <c r="K7" i="17"/>
  <c r="K19" i="17"/>
  <c r="K22" i="17"/>
  <c r="C215" i="29"/>
  <c r="K3" i="17"/>
  <c r="C216" i="29"/>
  <c r="K9" i="17"/>
  <c r="C217" i="29"/>
  <c r="K12" i="17"/>
  <c r="K11" i="17"/>
  <c r="C218" i="29"/>
  <c r="K4" i="17"/>
  <c r="C221" i="29"/>
  <c r="C219" i="29"/>
  <c r="K16" i="17"/>
  <c r="K15" i="17"/>
  <c r="C220" i="29"/>
  <c r="L21" i="17"/>
  <c r="M21" i="17" s="1"/>
  <c r="K5" i="17"/>
  <c r="C37" i="29"/>
  <c r="C136" i="29"/>
  <c r="C137" i="29"/>
  <c r="C138" i="29"/>
  <c r="C139" i="29"/>
  <c r="C140" i="29"/>
  <c r="C141" i="29"/>
  <c r="C135" i="29"/>
  <c r="C148" i="29"/>
  <c r="C149" i="29"/>
  <c r="C150" i="29"/>
  <c r="C151" i="29"/>
  <c r="C152" i="29"/>
  <c r="C153" i="29"/>
  <c r="C142" i="29"/>
  <c r="C154" i="29"/>
  <c r="C143" i="29"/>
  <c r="C155" i="29"/>
  <c r="C144" i="29"/>
  <c r="C156" i="29"/>
  <c r="C145" i="29"/>
  <c r="C146" i="29"/>
  <c r="C147" i="29"/>
  <c r="C38" i="29"/>
  <c r="C32" i="29"/>
  <c r="C109" i="29"/>
  <c r="C111" i="29"/>
  <c r="C112" i="29"/>
  <c r="C113" i="29"/>
  <c r="C115" i="29"/>
  <c r="C116" i="29"/>
  <c r="C117" i="29"/>
  <c r="C118" i="29"/>
  <c r="C119" i="29"/>
  <c r="C120" i="29"/>
  <c r="C121" i="29"/>
  <c r="C108" i="29"/>
  <c r="C123" i="29"/>
  <c r="C125" i="29"/>
  <c r="C126" i="29"/>
  <c r="C127" i="29"/>
  <c r="C128" i="29"/>
  <c r="C129" i="29"/>
  <c r="C130" i="29"/>
  <c r="C131" i="29"/>
  <c r="C132" i="29"/>
  <c r="C133" i="29"/>
  <c r="C134" i="29"/>
  <c r="C122" i="29"/>
  <c r="C39" i="29"/>
  <c r="C33" i="29"/>
  <c r="C97" i="29"/>
  <c r="C98" i="29"/>
  <c r="C99" i="29"/>
  <c r="C100" i="29"/>
  <c r="C89" i="29"/>
  <c r="C90" i="29"/>
  <c r="C91" i="29"/>
  <c r="C92" i="29"/>
  <c r="C93" i="29"/>
  <c r="C94" i="29"/>
  <c r="C95" i="29"/>
  <c r="C96" i="29"/>
  <c r="C172" i="29"/>
  <c r="C173" i="29"/>
  <c r="C174" i="29"/>
  <c r="C175" i="29"/>
  <c r="C166" i="29"/>
  <c r="C167" i="29"/>
  <c r="C168" i="29"/>
  <c r="C169" i="29"/>
  <c r="C170" i="29"/>
  <c r="C171" i="29"/>
  <c r="C50" i="29"/>
  <c r="C51" i="29"/>
  <c r="C52" i="29"/>
  <c r="C53" i="29"/>
  <c r="C54" i="29"/>
  <c r="C41" i="29"/>
  <c r="C42" i="29"/>
  <c r="C44" i="29"/>
  <c r="C45" i="29"/>
  <c r="C47" i="29"/>
  <c r="C48" i="29"/>
  <c r="C49" i="29"/>
  <c r="C34" i="29"/>
  <c r="C15" i="29"/>
  <c r="C16" i="29"/>
  <c r="C17" i="29"/>
  <c r="C18" i="29"/>
  <c r="C19" i="29"/>
  <c r="C20" i="29"/>
  <c r="C21" i="29"/>
  <c r="C22" i="29"/>
  <c r="C23" i="29"/>
  <c r="C40" i="29"/>
  <c r="C26" i="29"/>
  <c r="C27" i="29"/>
  <c r="C28" i="29"/>
  <c r="C29" i="29"/>
  <c r="C30" i="29"/>
  <c r="C31" i="29"/>
  <c r="C24" i="29"/>
  <c r="C25" i="29"/>
  <c r="C35" i="29"/>
  <c r="C208" i="29"/>
  <c r="C209" i="29"/>
  <c r="C210" i="29"/>
  <c r="C211" i="29"/>
  <c r="C212" i="29"/>
  <c r="C213" i="29"/>
  <c r="C205" i="29"/>
  <c r="C206" i="29"/>
  <c r="C207" i="29"/>
  <c r="C101" i="29"/>
  <c r="C102" i="29"/>
  <c r="C103" i="29"/>
  <c r="C104" i="29"/>
  <c r="C105" i="29"/>
  <c r="C106" i="29"/>
  <c r="C107" i="29"/>
  <c r="C222" i="29"/>
  <c r="C223" i="29"/>
  <c r="C224" i="29"/>
  <c r="C225" i="29"/>
  <c r="C226" i="29"/>
  <c r="C227" i="29"/>
  <c r="C228" i="29"/>
  <c r="C74" i="29"/>
  <c r="C75" i="29"/>
  <c r="C69" i="29"/>
  <c r="C70" i="29"/>
  <c r="C71" i="29"/>
  <c r="C72" i="29"/>
  <c r="C73" i="29"/>
  <c r="C160" i="29"/>
  <c r="C161" i="29"/>
  <c r="C162" i="29"/>
  <c r="C163" i="29"/>
  <c r="C164" i="29"/>
  <c r="C165" i="29"/>
  <c r="C157" i="29"/>
  <c r="C158" i="29"/>
  <c r="C159" i="29"/>
  <c r="C196" i="29"/>
  <c r="C197" i="29"/>
  <c r="C198" i="29"/>
  <c r="C199" i="29"/>
  <c r="C200" i="29"/>
  <c r="C201" i="29"/>
  <c r="C202" i="29"/>
  <c r="C203" i="29"/>
  <c r="C192" i="29"/>
  <c r="C204" i="29"/>
  <c r="C193" i="29"/>
  <c r="C194" i="29"/>
  <c r="C195" i="29"/>
  <c r="C85" i="29"/>
  <c r="C86" i="29"/>
  <c r="C87" i="29"/>
  <c r="C76" i="29"/>
  <c r="C88" i="29"/>
  <c r="C77" i="29"/>
  <c r="C78" i="29"/>
  <c r="C79" i="29"/>
  <c r="C80" i="29"/>
  <c r="C81" i="29"/>
  <c r="C82" i="29"/>
  <c r="C83" i="29"/>
  <c r="C84" i="29"/>
  <c r="C36" i="29"/>
  <c r="C14" i="29"/>
  <c r="C8" i="29"/>
  <c r="C9" i="29"/>
  <c r="C10" i="29"/>
  <c r="C11" i="29"/>
  <c r="C12" i="29"/>
  <c r="C13" i="29"/>
  <c r="C186" i="29"/>
  <c r="C187" i="29"/>
  <c r="C188" i="29"/>
  <c r="C189" i="29"/>
  <c r="C190" i="29"/>
  <c r="C191" i="29"/>
  <c r="C184" i="29"/>
  <c r="C185" i="29"/>
  <c r="C176" i="29"/>
  <c r="C177" i="29"/>
  <c r="C178" i="29"/>
  <c r="C179" i="29"/>
  <c r="C180" i="29"/>
  <c r="C181" i="29"/>
  <c r="C182" i="29"/>
  <c r="C183" i="29"/>
  <c r="C3" i="29"/>
  <c r="C4" i="29"/>
  <c r="C5" i="29"/>
  <c r="C6" i="29"/>
  <c r="C7" i="29"/>
  <c r="C2" i="29"/>
  <c r="C62" i="29"/>
  <c r="C63" i="29"/>
  <c r="C64" i="29"/>
  <c r="C65" i="29"/>
  <c r="C66" i="29"/>
  <c r="C67" i="29"/>
  <c r="C55" i="29"/>
  <c r="C68" i="29"/>
  <c r="C56" i="29"/>
  <c r="C57" i="29"/>
  <c r="C58" i="29"/>
  <c r="C59" i="29"/>
  <c r="C61" i="29"/>
  <c r="H2" i="17"/>
  <c r="V2" i="17"/>
  <c r="V3" i="17"/>
  <c r="H3" i="17"/>
  <c r="V4" i="17"/>
  <c r="H4" i="17"/>
  <c r="V5" i="17"/>
  <c r="H5" i="17"/>
  <c r="V6" i="17"/>
  <c r="H6" i="17"/>
  <c r="V7" i="17"/>
  <c r="H7" i="17"/>
  <c r="V8" i="17"/>
  <c r="H8" i="17"/>
  <c r="V9" i="17"/>
  <c r="H9" i="17"/>
  <c r="H10" i="17"/>
  <c r="H11" i="17"/>
  <c r="V12" i="17"/>
  <c r="H12" i="17"/>
  <c r="V13" i="17"/>
  <c r="H13" i="17"/>
  <c r="V14" i="17"/>
  <c r="H14" i="17"/>
  <c r="V15" i="17"/>
  <c r="H15" i="17"/>
  <c r="V16" i="17"/>
  <c r="H16" i="17"/>
  <c r="V17" i="17"/>
  <c r="H17" i="17"/>
  <c r="H18" i="17"/>
  <c r="H19" i="17"/>
  <c r="H20" i="17"/>
  <c r="H21" i="17"/>
  <c r="H22" i="17"/>
  <c r="H23" i="17"/>
  <c r="H24" i="17"/>
  <c r="H25" i="17"/>
  <c r="H26" i="17"/>
  <c r="H27" i="17"/>
  <c r="H28" i="17"/>
  <c r="A24" i="16"/>
  <c r="B24" i="16"/>
  <c r="A23" i="16"/>
  <c r="B23" i="16"/>
  <c r="A22" i="16"/>
  <c r="B22" i="16"/>
  <c r="A21" i="16"/>
  <c r="B21" i="16"/>
  <c r="A19" i="16"/>
  <c r="B19" i="16"/>
  <c r="A18" i="16"/>
  <c r="B18" i="16"/>
  <c r="A17" i="16"/>
  <c r="B17" i="16"/>
  <c r="A16" i="16"/>
  <c r="B33" i="16" s="1"/>
  <c r="C7" i="31" s="1"/>
  <c r="B16" i="16"/>
  <c r="A14" i="16"/>
  <c r="B14" i="16"/>
  <c r="A13" i="16"/>
  <c r="B13" i="16"/>
  <c r="A12" i="16"/>
  <c r="B12" i="16"/>
  <c r="A11" i="16"/>
  <c r="B11" i="16"/>
  <c r="A28" i="16"/>
  <c r="B28" i="16"/>
  <c r="A27" i="16"/>
  <c r="B27" i="16"/>
  <c r="A26" i="16"/>
  <c r="B26" i="16"/>
  <c r="A25" i="16"/>
  <c r="B25" i="16"/>
  <c r="A10" i="16"/>
  <c r="B10" i="16"/>
  <c r="A9" i="16"/>
  <c r="B9" i="16"/>
  <c r="A8" i="16"/>
  <c r="B8" i="16"/>
  <c r="A7" i="16"/>
  <c r="B7" i="16"/>
  <c r="A5" i="16"/>
  <c r="A4" i="16"/>
  <c r="B31" i="16" s="1"/>
  <c r="B3" i="16"/>
  <c r="C90" i="11"/>
  <c r="C89" i="11"/>
  <c r="C88" i="11"/>
  <c r="C87" i="11"/>
  <c r="A33" i="1"/>
  <c r="A32" i="1"/>
  <c r="A31" i="1"/>
  <c r="A30" i="1"/>
  <c r="A28" i="1"/>
  <c r="A27" i="1"/>
  <c r="A26" i="1"/>
  <c r="A25" i="1"/>
  <c r="I168" i="29" l="1"/>
  <c r="I138" i="29"/>
  <c r="I83" i="29"/>
  <c r="I109" i="29"/>
  <c r="I144" i="29"/>
  <c r="I68" i="29"/>
  <c r="I4" i="29"/>
  <c r="I99" i="29"/>
  <c r="I63" i="29"/>
  <c r="I249" i="29"/>
  <c r="I46" i="29"/>
  <c r="I233" i="29"/>
  <c r="I151" i="29"/>
  <c r="I200" i="29"/>
  <c r="I42" i="29"/>
  <c r="I76" i="29"/>
  <c r="I71" i="29"/>
  <c r="I132" i="29"/>
  <c r="I106" i="29"/>
  <c r="I56" i="29"/>
  <c r="I135" i="29"/>
  <c r="I215" i="29"/>
  <c r="I203" i="29"/>
  <c r="I35" i="29"/>
  <c r="I187" i="29"/>
  <c r="I66" i="29"/>
  <c r="I184" i="29"/>
  <c r="I23" i="29"/>
  <c r="I136" i="29"/>
  <c r="I236" i="29"/>
  <c r="I118" i="29"/>
  <c r="I24" i="29"/>
  <c r="I148" i="29"/>
  <c r="I193" i="29"/>
  <c r="I223" i="29"/>
  <c r="I33" i="29"/>
  <c r="I20" i="29"/>
  <c r="I137" i="29"/>
  <c r="I177" i="29"/>
  <c r="I237" i="29"/>
  <c r="I62" i="29"/>
  <c r="I108" i="29"/>
  <c r="I21" i="29"/>
  <c r="I194" i="29"/>
  <c r="I31" i="29"/>
  <c r="I244" i="29"/>
  <c r="I26" i="29"/>
  <c r="I163" i="29"/>
  <c r="I176" i="29"/>
  <c r="I160" i="29"/>
  <c r="I40" i="29"/>
  <c r="I230" i="29"/>
  <c r="I18" i="29"/>
  <c r="I155" i="29"/>
  <c r="I161" i="29"/>
  <c r="I210" i="29"/>
  <c r="I90" i="29"/>
  <c r="I103" i="29"/>
  <c r="I36" i="29"/>
  <c r="I122" i="29"/>
  <c r="I153" i="29"/>
  <c r="I152" i="29"/>
  <c r="I192" i="29"/>
  <c r="I73" i="29"/>
  <c r="I57" i="29"/>
  <c r="I70" i="29"/>
  <c r="I119" i="29"/>
  <c r="I225" i="29"/>
  <c r="I207" i="29"/>
  <c r="I213" i="29"/>
  <c r="I48" i="29"/>
  <c r="I64" i="29"/>
  <c r="I197" i="29"/>
  <c r="I85" i="29"/>
  <c r="I19" i="29"/>
  <c r="I114" i="29"/>
  <c r="I248" i="29"/>
  <c r="I159" i="29"/>
  <c r="I150" i="29"/>
  <c r="I240" i="29"/>
  <c r="I8" i="29"/>
  <c r="I72" i="29"/>
  <c r="I185" i="29"/>
  <c r="I131" i="29"/>
  <c r="I84" i="29"/>
  <c r="I191" i="29"/>
  <c r="I13" i="29"/>
  <c r="I110" i="29"/>
  <c r="I34" i="29"/>
  <c r="I112" i="29"/>
  <c r="I186" i="29"/>
  <c r="I10" i="29"/>
  <c r="I243" i="29"/>
  <c r="I201" i="29"/>
  <c r="I175" i="29"/>
  <c r="I218" i="29"/>
  <c r="I229" i="29"/>
  <c r="I252" i="29"/>
  <c r="I246" i="29"/>
  <c r="I170" i="29"/>
  <c r="I82" i="29"/>
  <c r="I86" i="29"/>
  <c r="I12" i="29"/>
  <c r="I7" i="29"/>
  <c r="I5" i="29"/>
  <c r="I143" i="29"/>
  <c r="I9" i="29"/>
  <c r="I219" i="29"/>
  <c r="I91" i="29"/>
  <c r="I100" i="29"/>
  <c r="I124" i="29"/>
  <c r="I50" i="29"/>
  <c r="I117" i="29"/>
  <c r="I11" i="29"/>
  <c r="I95" i="29"/>
  <c r="I116" i="29"/>
  <c r="I96" i="29"/>
  <c r="I188" i="29"/>
  <c r="I239" i="29"/>
  <c r="I172" i="29"/>
  <c r="I217" i="29"/>
  <c r="I93" i="29"/>
  <c r="I51" i="29"/>
  <c r="I65" i="29"/>
  <c r="I88" i="29"/>
  <c r="I211" i="29"/>
  <c r="I224" i="29"/>
  <c r="I139" i="29"/>
  <c r="I167" i="29"/>
  <c r="I182" i="29"/>
  <c r="I158" i="29"/>
  <c r="I98" i="29"/>
  <c r="I189" i="29"/>
  <c r="I55" i="29"/>
  <c r="I221" i="29"/>
  <c r="I234" i="29"/>
  <c r="I53" i="29"/>
  <c r="I146" i="29"/>
  <c r="I202" i="29"/>
  <c r="I105" i="29"/>
  <c r="I32" i="29"/>
  <c r="I166" i="29"/>
  <c r="I171" i="29"/>
  <c r="I232" i="29"/>
  <c r="I29" i="29"/>
  <c r="I181" i="29"/>
  <c r="I214" i="29"/>
  <c r="I226" i="29"/>
  <c r="I123" i="29"/>
  <c r="I178" i="29"/>
  <c r="I250" i="29"/>
  <c r="I41" i="29"/>
  <c r="I75" i="29"/>
  <c r="I121" i="29"/>
  <c r="I49" i="29"/>
  <c r="I156" i="29"/>
  <c r="I54" i="29"/>
  <c r="I228" i="29"/>
  <c r="I25" i="29"/>
  <c r="I134" i="29"/>
  <c r="I101" i="29"/>
  <c r="I165" i="29"/>
  <c r="I179" i="29"/>
  <c r="I2" i="29"/>
  <c r="I129" i="29"/>
  <c r="I149" i="29"/>
  <c r="I141" i="29"/>
  <c r="I180" i="29"/>
  <c r="I241" i="29"/>
  <c r="I28" i="29"/>
  <c r="I128" i="29"/>
  <c r="I130" i="29"/>
  <c r="F7" i="6"/>
  <c r="I16" i="29" s="1"/>
  <c r="G93" i="29"/>
  <c r="G46" i="29"/>
  <c r="G60" i="29"/>
  <c r="G81" i="29"/>
  <c r="H81" i="29" s="1"/>
  <c r="G206" i="29"/>
  <c r="H206" i="29" s="1"/>
  <c r="G144" i="29"/>
  <c r="G195" i="29"/>
  <c r="G76" i="29"/>
  <c r="G112" i="29"/>
  <c r="G126" i="29"/>
  <c r="H126" i="29" s="1"/>
  <c r="G198" i="29"/>
  <c r="H198" i="29" s="1"/>
  <c r="G79" i="29"/>
  <c r="H79" i="29" s="1"/>
  <c r="G115" i="29"/>
  <c r="H115" i="29" s="1"/>
  <c r="G94" i="29"/>
  <c r="H94" i="29" s="1"/>
  <c r="G47" i="29"/>
  <c r="H47" i="29" s="1"/>
  <c r="G61" i="29"/>
  <c r="H61" i="29" s="1"/>
  <c r="G205" i="29"/>
  <c r="H205" i="29" s="1"/>
  <c r="G15" i="29"/>
  <c r="H15" i="29" s="1"/>
  <c r="G27" i="29"/>
  <c r="H27" i="29" s="1"/>
  <c r="G113" i="29"/>
  <c r="H113" i="29" s="1"/>
  <c r="G77" i="29"/>
  <c r="H77" i="29" s="1"/>
  <c r="G145" i="29"/>
  <c r="H145" i="29" s="1"/>
  <c r="G196" i="29"/>
  <c r="H196" i="29" s="1"/>
  <c r="G92" i="29"/>
  <c r="H92" i="29" s="1"/>
  <c r="G45" i="29"/>
  <c r="H45" i="29" s="1"/>
  <c r="G59" i="29"/>
  <c r="H59" i="29" s="1"/>
  <c r="C31" i="16"/>
  <c r="D5" i="31" s="1"/>
  <c r="C5" i="31"/>
  <c r="B32" i="16"/>
  <c r="C6" i="31" s="1"/>
  <c r="B34" i="16"/>
  <c r="C33" i="16"/>
  <c r="D7" i="31" s="1"/>
  <c r="L10" i="17"/>
  <c r="M10" i="17" s="1"/>
  <c r="L6" i="17"/>
  <c r="M6" i="17" s="1"/>
  <c r="L2" i="17"/>
  <c r="M2" i="17" s="1"/>
  <c r="L15" i="17"/>
  <c r="M15" i="17" s="1"/>
  <c r="L16" i="17"/>
  <c r="M16" i="17" s="1"/>
  <c r="L13" i="17"/>
  <c r="M13" i="17" s="1"/>
  <c r="L22" i="17"/>
  <c r="M22" i="17" s="1"/>
  <c r="L20" i="17"/>
  <c r="M20" i="17" s="1"/>
  <c r="L4" i="17"/>
  <c r="M4" i="17" s="1"/>
  <c r="L19" i="17"/>
  <c r="M19" i="17" s="1"/>
  <c r="L17" i="17"/>
  <c r="M17" i="17" s="1"/>
  <c r="L18" i="17"/>
  <c r="M18" i="17" s="1"/>
  <c r="L11" i="17"/>
  <c r="M11" i="17" s="1"/>
  <c r="L12" i="17"/>
  <c r="M12" i="17" s="1"/>
  <c r="L7" i="17"/>
  <c r="M7" i="17" s="1"/>
  <c r="L5" i="17"/>
  <c r="M5" i="17" s="1"/>
  <c r="L9" i="17"/>
  <c r="M9" i="17" s="1"/>
  <c r="L3" i="17"/>
  <c r="M3" i="17" s="1"/>
  <c r="I58" i="29" l="1"/>
  <c r="I111" i="29"/>
  <c r="I125" i="29"/>
  <c r="O15" i="17"/>
  <c r="P15" i="17" s="1"/>
  <c r="O2" i="17"/>
  <c r="P2" i="17" s="1"/>
  <c r="F9" i="6"/>
  <c r="I145" i="29" s="1"/>
  <c r="F14" i="6"/>
  <c r="I79" i="29" s="1"/>
  <c r="F20" i="6"/>
  <c r="I81" i="29" s="1"/>
  <c r="F12" i="6"/>
  <c r="I59" i="29" s="1"/>
  <c r="O5" i="17"/>
  <c r="P5" i="17" s="1"/>
  <c r="O20" i="17"/>
  <c r="P20" i="17" s="1"/>
  <c r="O18" i="17"/>
  <c r="P18" i="17" s="1"/>
  <c r="O4" i="17"/>
  <c r="P4" i="17" s="1"/>
  <c r="O3" i="17"/>
  <c r="P3" i="17" s="1"/>
  <c r="O17" i="17"/>
  <c r="P17" i="17" s="1"/>
  <c r="O8" i="17"/>
  <c r="P8" i="17" s="1"/>
  <c r="O24" i="17"/>
  <c r="P24" i="17" s="1"/>
  <c r="O7" i="17"/>
  <c r="P7" i="17" s="1"/>
  <c r="C34" i="16"/>
  <c r="D8" i="31" s="1"/>
  <c r="C8" i="31"/>
  <c r="C32" i="16"/>
  <c r="D6" i="31" s="1"/>
  <c r="I47" i="29" l="1"/>
  <c r="I198" i="29"/>
  <c r="I61" i="29"/>
  <c r="I92" i="29"/>
  <c r="I115" i="29"/>
  <c r="I45" i="29"/>
  <c r="I27" i="29"/>
  <c r="I206" i="29"/>
  <c r="I113" i="29"/>
  <c r="I94" i="29"/>
  <c r="I77" i="29"/>
  <c r="I126" i="29"/>
  <c r="I196" i="29"/>
  <c r="I205" i="29"/>
  <c r="I15" i="29"/>
  <c r="Q10" i="17"/>
  <c r="R10" i="17" s="1"/>
  <c r="N10" i="17"/>
  <c r="S10" i="17" l="1"/>
  <c r="N9" i="17"/>
  <c r="Q9" i="17"/>
  <c r="R9" i="17" s="1"/>
  <c r="N8" i="17" l="1"/>
  <c r="Q8" i="17"/>
  <c r="R8" i="17" s="1"/>
  <c r="S8" i="17" l="1"/>
  <c r="Q7" i="17"/>
  <c r="R7" i="17" s="1"/>
  <c r="N7" i="17"/>
  <c r="Q6" i="17" l="1"/>
  <c r="R6" i="17" s="1"/>
  <c r="N6" i="17"/>
  <c r="Q21" i="17" l="1"/>
  <c r="R21" i="17" s="1"/>
  <c r="N21" i="17"/>
  <c r="S21" i="17" l="1"/>
  <c r="Q19" i="17" l="1"/>
  <c r="R19" i="17" s="1"/>
  <c r="N19" i="17"/>
  <c r="S19" i="17" l="1"/>
  <c r="Q17" i="17" l="1"/>
  <c r="R17" i="17" s="1"/>
  <c r="N17" i="17"/>
  <c r="Q16" i="17" l="1"/>
  <c r="N16" i="17"/>
  <c r="R16" i="17" l="1"/>
  <c r="S16" i="17" s="1"/>
  <c r="Q14" i="17"/>
  <c r="R14" i="17" s="1"/>
  <c r="S14" i="17" l="1"/>
  <c r="N14" i="17"/>
  <c r="Q13" i="17" l="1"/>
  <c r="R13" i="17" s="1"/>
  <c r="N13" i="17"/>
  <c r="Q12" i="17"/>
  <c r="R12" i="17" s="1"/>
  <c r="N12" i="17" l="1"/>
  <c r="Q11" i="17" l="1"/>
  <c r="N11" i="17"/>
  <c r="R11" i="17" l="1"/>
  <c r="S11" i="17" s="1"/>
  <c r="Q23" i="17" l="1"/>
  <c r="R23" i="17" s="1"/>
  <c r="N23" i="17"/>
  <c r="Q22" i="17"/>
  <c r="R22" i="17" s="1"/>
  <c r="S23" i="17" l="1"/>
  <c r="S22" i="17"/>
  <c r="N22" i="17"/>
  <c r="Q28" i="17" l="1"/>
  <c r="N28" i="17"/>
  <c r="Q27" i="17"/>
  <c r="R27" i="17" s="1"/>
  <c r="R28" i="17" l="1"/>
  <c r="S28" i="17" s="1"/>
  <c r="S27" i="17"/>
  <c r="N27" i="17"/>
  <c r="Q26" i="17"/>
  <c r="R26" i="17" s="1"/>
  <c r="N26" i="17" l="1"/>
  <c r="S26" i="17"/>
  <c r="Q25" i="17" l="1"/>
  <c r="N25" i="17"/>
  <c r="R25" i="17" l="1"/>
  <c r="S25" i="17" s="1"/>
  <c r="S9" i="17"/>
  <c r="S6" i="17"/>
  <c r="S13" i="17"/>
  <c r="S12" i="17"/>
  <c r="S7" i="17"/>
  <c r="N4" i="17"/>
  <c r="Q4" i="17" l="1"/>
  <c r="R4" i="17" s="1"/>
  <c r="N20" i="17"/>
  <c r="Q20" i="17"/>
  <c r="R20" i="17" s="1"/>
  <c r="S17" i="17"/>
  <c r="S4" i="17" l="1"/>
  <c r="N3" i="17"/>
  <c r="Q3" i="17"/>
  <c r="R3" i="17" s="1"/>
  <c r="S3" i="17" l="1"/>
  <c r="N18" i="17"/>
  <c r="Q18" i="17"/>
  <c r="R18" i="17" s="1"/>
  <c r="S18" i="17" l="1"/>
  <c r="N15" i="17"/>
  <c r="Q15" i="17"/>
  <c r="R15" i="17" s="1"/>
  <c r="S15" i="17" l="1"/>
  <c r="N2" i="17"/>
  <c r="Q2" i="17"/>
  <c r="R2" i="17" s="1"/>
  <c r="S2" i="17" l="1"/>
  <c r="N5" i="17"/>
  <c r="S20" i="17"/>
  <c r="Q5" i="17" l="1"/>
  <c r="R5" i="17" l="1"/>
  <c r="S5" i="17" s="1"/>
  <c r="Q24" i="17"/>
  <c r="N24" i="17"/>
  <c r="R24" i="17" l="1"/>
  <c r="S24" i="1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pauld</author>
  </authors>
  <commentList>
    <comment ref="I1" authorId="0" shapeId="0" xr:uid="{70D200A7-7D8D-4D87-9A81-FF9C88545C20}">
      <text>
        <r>
          <rPr>
            <b/>
            <sz val="9"/>
            <color indexed="81"/>
            <rFont val="Tahoma"/>
            <family val="2"/>
          </rPr>
          <t>Exclusion des couts SERV2 qui sont déjà inclus dans le questionnaire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705F82-F4CF-49E0-A251-55245CF9C57C}" keepAlive="1" name="ThisWorkbookDataModel" description="Modèle de donnée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1AFC575-FC64-48BA-BDEA-C4880FB5EEA7}" name="WorksheetConnection_Prototype Outil rationalisation SSI_Pivot - New.xlsx!Tableau_REF_Mesures" type="102" refreshedVersion="6" minRefreshableVersion="5">
    <extLst>
      <ext xmlns:x15="http://schemas.microsoft.com/office/spreadsheetml/2010/11/main" uri="{DE250136-89BD-433C-8126-D09CA5730AF9}">
        <x15:connection id="Tableau_REF_Mesures" autoDelete="1">
          <x15:rangePr sourceName="_xlcn.WorksheetConnection_PrototypeOutilrationalisationSSI_PivotNew.xlsxTableau_REF_Mesures"/>
        </x15:connection>
      </ext>
    </extLst>
  </connection>
  <connection id="3" xr16:uid="{1F00F16E-00A1-463E-9FA5-BE5781AD299D}" name="WorksheetConnection_Prototype Outil rationalisation SSI_Pivot - New.xlsx!Tableau_REF_Risques" type="102" refreshedVersion="6" minRefreshableVersion="5">
    <extLst>
      <ext xmlns:x15="http://schemas.microsoft.com/office/spreadsheetml/2010/11/main" uri="{DE250136-89BD-433C-8126-D09CA5730AF9}">
        <x15:connection id="Tableau_REF_Risques">
          <x15:rangePr sourceName="_xlcn.WorksheetConnection_PrototypeOutilrationalisationSSI_PivotNew.xlsxTableau_REF_Risques"/>
        </x15:connection>
      </ext>
    </extLst>
  </connection>
  <connection id="4" xr16:uid="{91BDA70A-4A81-46CF-9031-2699160DEC0D}" name="WorksheetConnection_Prototype Outil rationalisation SSI_Pivot - New.xlsx!Tableau_REF_SMMS" type="102" refreshedVersion="6" minRefreshableVersion="5">
    <extLst>
      <ext xmlns:x15="http://schemas.microsoft.com/office/spreadsheetml/2010/11/main" uri="{DE250136-89BD-433C-8126-D09CA5730AF9}">
        <x15:connection id="Tableau_REF_SMMS" autoDelete="1">
          <x15:rangePr sourceName="_xlcn.WorksheetConnection_PrototypeOutilrationalisationSSI_PivotNew.xlsxTableau_REF_SMMS"/>
        </x15:connection>
      </ext>
    </extLst>
  </connection>
  <connection id="5" xr16:uid="{2C935A38-A293-4BE1-B25F-1C67E44D8C21}" name="WorksheetConnection_Prototype Outil rationalisation SSI_Pivot - New.xlsx!Tableau_REF_SMSR" type="102" refreshedVersion="6" minRefreshableVersion="5">
    <extLst>
      <ext xmlns:x15="http://schemas.microsoft.com/office/spreadsheetml/2010/11/main" uri="{DE250136-89BD-433C-8126-D09CA5730AF9}">
        <x15:connection id="Tableau_REF_SMSR" autoDelete="1">
          <x15:rangePr sourceName="_xlcn.WorksheetConnection_PrototypeOutilrationalisationSSI_PivotNew.xlsxTableau_REF_SMSR"/>
        </x15:connection>
      </ext>
    </extLst>
  </connection>
  <connection id="6" xr16:uid="{3C9A5773-A741-4E73-96BC-17FDB9E41068}" name="WorksheetConnection_Prototype Outil rationalisation SSI_Pivot - New.xlsx!Tableau_REF_SR" type="102" refreshedVersion="6" minRefreshableVersion="5">
    <extLst>
      <ext xmlns:x15="http://schemas.microsoft.com/office/spreadsheetml/2010/11/main" uri="{DE250136-89BD-433C-8126-D09CA5730AF9}">
        <x15:connection id="Tableau_REF_SR" autoDelete="1">
          <x15:rangePr sourceName="_xlcn.WorksheetConnection_PrototypeOutilrationalisationSSI_PivotNew.xlsxTableau_REF_SR"/>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<sst xmlns="http://schemas.openxmlformats.org/spreadsheetml/2006/main" count="2346" uniqueCount="481">
  <si>
    <t>Délimitation du périmètre de l'étude</t>
  </si>
  <si>
    <t>Questions</t>
  </si>
  <si>
    <t>Réponses</t>
  </si>
  <si>
    <t>Commentaires</t>
  </si>
  <si>
    <t>Quels sont les principaux processus métiers entrant dans le périmètre de l'étude ?</t>
  </si>
  <si>
    <t>- Processus 1</t>
  </si>
  <si>
    <t>Analyser le marché</t>
  </si>
  <si>
    <t>- Processus 2</t>
  </si>
  <si>
    <t>Concevoir des voitures</t>
  </si>
  <si>
    <t>- Processus 3</t>
  </si>
  <si>
    <t>Contruire des voitures</t>
  </si>
  <si>
    <t>- Processus 4</t>
  </si>
  <si>
    <t>Quelles sont les principales données traitées par les systèmes entrant dans le périmètre de l'étude ?</t>
  </si>
  <si>
    <t>- Famille de données 1</t>
  </si>
  <si>
    <t>Données marché</t>
  </si>
  <si>
    <t>- Famille de données 2</t>
  </si>
  <si>
    <t>Données R&amp;D</t>
  </si>
  <si>
    <t>- Famille de données 3</t>
  </si>
  <si>
    <t>Spécifications techniques</t>
  </si>
  <si>
    <t>- Famille de données 4</t>
  </si>
  <si>
    <t>Quel est le nombre d'employés / prestataires travaillant sur ce périmètre ?</t>
  </si>
  <si>
    <t>Le périmètre de l'étude est-il soumis à la LPM et/ou à la directive NIS ?</t>
  </si>
  <si>
    <t>NON</t>
  </si>
  <si>
    <t>Quel est le nombre d'actifs support entrant dans le périmètre de l'étude ?</t>
  </si>
  <si>
    <t>- Serveurs</t>
  </si>
  <si>
    <t>Moins de 100</t>
  </si>
  <si>
    <t>- Terminaux</t>
  </si>
  <si>
    <t>100 à 499</t>
  </si>
  <si>
    <t>Quel est le nombre de systèmes / applications hébergées dans le Cloud (IaaS, PaaS, SaaS) ?</t>
  </si>
  <si>
    <t>Y a-t-il des activités de développement réalisées dans le périmètre de l’étude ?</t>
  </si>
  <si>
    <t>Quelques applications simples</t>
  </si>
  <si>
    <t>Analyse d'impact métier</t>
  </si>
  <si>
    <t>Processus</t>
  </si>
  <si>
    <t>Quel est l'impact en cas d'incapacité à réaliser le processus ?</t>
  </si>
  <si>
    <t>Quel est l'impact en cas d'altération du processus ?</t>
  </si>
  <si>
    <t>Quel est l'impact en cas d'incapacité à tracer le processus ?</t>
  </si>
  <si>
    <t>Modéré</t>
  </si>
  <si>
    <t>Important</t>
  </si>
  <si>
    <t>Négligeable</t>
  </si>
  <si>
    <t>Grave</t>
  </si>
  <si>
    <t>Données</t>
  </si>
  <si>
    <t>Quel est l'impact en cas d'altération des données ?</t>
  </si>
  <si>
    <t>Quel est l'impact en cas de fuite des données ?</t>
  </si>
  <si>
    <t>Quel est l'impact en cas d'incapacité à tracer les données ?</t>
  </si>
  <si>
    <t>Disponibilité</t>
  </si>
  <si>
    <t>Intégrité</t>
  </si>
  <si>
    <t>Confidentialité</t>
  </si>
  <si>
    <t>Preuve</t>
  </si>
  <si>
    <t>Evènements redoutés</t>
  </si>
  <si>
    <t>Type de bien essentiel</t>
  </si>
  <si>
    <t>Gravité</t>
  </si>
  <si>
    <t>Critère impacté</t>
  </si>
  <si>
    <t>MALV1</t>
  </si>
  <si>
    <t>MALV2</t>
  </si>
  <si>
    <t>MALV3</t>
  </si>
  <si>
    <t>MALV4</t>
  </si>
  <si>
    <t>MALV5</t>
  </si>
  <si>
    <t>MALV6</t>
  </si>
  <si>
    <t>MALV7</t>
  </si>
  <si>
    <t>MALV8</t>
  </si>
  <si>
    <t>MALV9</t>
  </si>
  <si>
    <t>MALV10</t>
  </si>
  <si>
    <t>MALV11</t>
  </si>
  <si>
    <t>MALV12</t>
  </si>
  <si>
    <t>MALV13</t>
  </si>
  <si>
    <t>MALV14</t>
  </si>
  <si>
    <t>MALV15</t>
  </si>
  <si>
    <t>MALV16</t>
  </si>
  <si>
    <t>MALV17</t>
  </si>
  <si>
    <t>MALV18</t>
  </si>
  <si>
    <t>MALV19</t>
  </si>
  <si>
    <t>MALV20</t>
  </si>
  <si>
    <t>ERR1</t>
  </si>
  <si>
    <t>ERR2</t>
  </si>
  <si>
    <t>ERR3</t>
  </si>
  <si>
    <t>CONTR1</t>
  </si>
  <si>
    <t>CONTR2</t>
  </si>
  <si>
    <t>CONTR3</t>
  </si>
  <si>
    <t>CONTR4</t>
  </si>
  <si>
    <t>Description</t>
  </si>
  <si>
    <t>Sources de risques externes</t>
  </si>
  <si>
    <t>Objectifs visés / Impacts potentiels</t>
  </si>
  <si>
    <t>Niv. Motivation</t>
  </si>
  <si>
    <t>Niv.Ressources</t>
  </si>
  <si>
    <t>Pertinence</t>
  </si>
  <si>
    <t>Etatique</t>
  </si>
  <si>
    <t>États, agences de renseignement. Attaques généralement conduites par des professionnels, respectant un calendrier et un mode opératoire prédéfinis. Ce profil d’attaquant se caractérise par sa capacité à réaliser une opération offensive sur un temps long (ressources stables, procédures) et à adapter ses outils et méthodes à la topologie de la cible. Par extension, ces acteurs ont les moyens d’acheter ou de découvrir des vulnérabilités jour zéro (0-Day) et certains sont capables d’infiltrer des réseaux isolés et de réaliser des attaques successives pour atteindre une ou des cibles (par exemple au moyen d’une attaque visant la chaîne d’approvisionnement)</t>
  </si>
  <si>
    <t>Espionnage, influence, entrave au fonctionnement, prépositionnement stratégique</t>
  </si>
  <si>
    <t>Fortement motivé</t>
  </si>
  <si>
    <t>Ressources illimitées</t>
  </si>
  <si>
    <t>Faible</t>
  </si>
  <si>
    <t>Terroriste</t>
  </si>
  <si>
    <t>Cyberterroristes, cybermilices. Attaques habituellement peu sophistiquées mais menées avec détermination à des fins de déstabilisation et de destruction : déni de service (visant par exemple à rendre indisponibles les services d’urgence d’un centre hospitalier, arrêts intempestifs d’un système industriel de production d’énergie), exploitation de vulnérabilités de sites Internet et défigurations.</t>
  </si>
  <si>
    <t>Entrave au fonctionnement, risques cyberphysiques</t>
  </si>
  <si>
    <t>Ressources modérées</t>
  </si>
  <si>
    <t>Crime Organisé</t>
  </si>
  <si>
    <t>Organisations cybercriminelles (mafias, gangs, officines). Arnaque en ligne ou au président, demande de rançon ou attaque par rançongiciel, exploitation de réseaux de « machines robots » (botnet), etc. En raison notamment de la prolifération de kits d’attaques facilement accessibles en ligne, les cybercriminels mènent des opérations de plus en plus sophistiquées et organisées à des fins lucratives ou de fraude. Certains ont les moyens d’acheter ou de découvrir des vulnérabilités jour zéro (0-Day)</t>
  </si>
  <si>
    <t>Lucratif</t>
  </si>
  <si>
    <t>Assez motivé</t>
  </si>
  <si>
    <t>Hacktiviste</t>
  </si>
  <si>
    <t>Cyber-hacktivistes, groupements d’intérêt, sectes. Modes opératoires et sophistication des attaques relativement similaires à ceux des cyberterroristes mais motivés par des intentions moins destructrices. Certains acteurs vont mener ces attaques pour véhiculer une idéologie, un message (exemple: utilisation massive des réseaux sociaux comme caisse de résonnance)</t>
  </si>
  <si>
    <t>Influence, entrave au fonctionnement</t>
  </si>
  <si>
    <t>Ressources importantes</t>
  </si>
  <si>
    <t>Forte</t>
  </si>
  <si>
    <t>Amateur</t>
  </si>
  <si>
    <t>Profil du hacker « script-kiddies » ou doté de bonnes connaissances informatiques, et motivé par une quête de reconnaissance sociale, d’amusement, de défi. Attaques basiques mais capacité à utiliser les kits d’attaques accessibles en ligne</t>
  </si>
  <si>
    <t>Ressources limitées</t>
  </si>
  <si>
    <t>Concurrent</t>
  </si>
  <si>
    <t>Lucratif, espionnage, entrave au fonctionnement</t>
  </si>
  <si>
    <t>Sources de risques internes</t>
  </si>
  <si>
    <t>Employé (non spécialisé)</t>
  </si>
  <si>
    <t>Menace accidentelle</t>
  </si>
  <si>
    <t>Exposition et/ou altération de données</t>
  </si>
  <si>
    <t>Erreur humaine</t>
  </si>
  <si>
    <t>Administrateur métier</t>
  </si>
  <si>
    <t>Exposition et/ou altération de données métier, interruption de services</t>
  </si>
  <si>
    <t>Administrateur IT</t>
  </si>
  <si>
    <t>Vol, altération, destruction de données ou services</t>
  </si>
  <si>
    <t>Solutions</t>
  </si>
  <si>
    <t>Solution de pare-feu</t>
  </si>
  <si>
    <t>- Disposez-vous d'au moins une solution de ce type sur le périmètre étudié ?</t>
  </si>
  <si>
    <t>Firewall avancé: Sandboxing de fichiers, Browser Isolation</t>
  </si>
  <si>
    <t>- Quelles sont ces solutions ?</t>
  </si>
  <si>
    <t>- Quel est leur nombre ?</t>
  </si>
  <si>
    <t>Plus de 20</t>
  </si>
  <si>
    <t>- Quels sont les principaux cas d'usage ?</t>
  </si>
  <si>
    <t>- Quel est le TCO annuel associé ?</t>
  </si>
  <si>
    <t>En k€ (comprenant le coût de MCO/MCS associé)</t>
  </si>
  <si>
    <t>Outillage d'optimisation et d'orchestration Firewall (ex: Tufin)</t>
  </si>
  <si>
    <t>OUI</t>
  </si>
  <si>
    <t>Solution de contrôle d'accès réseau (NAC)</t>
  </si>
  <si>
    <t>Solution d'accès distants (VPN utilisateurs Nomades)</t>
  </si>
  <si>
    <t>Solution Proxy / Web Gateway</t>
  </si>
  <si>
    <t>Proxy intermédiaire: Filtrage URL avec analyse de contenu, antimalware</t>
  </si>
  <si>
    <t>Solution de Reverse Proxy / WAF</t>
  </si>
  <si>
    <t>Reverse proxy intermédiaire: Analyse applicative / WAF</t>
  </si>
  <si>
    <t>Sondes spécialisées IDPS (Détection &amp; Prévention d'intrusion)</t>
  </si>
  <si>
    <t>Solution de cybersurveillance</t>
  </si>
  <si>
    <t>ex: Détection de fuites de données sur les espaces publics, Darknet...</t>
  </si>
  <si>
    <t>Solution de gestion des identités et de contrôle d'accès</t>
  </si>
  <si>
    <t>ex: Distribution des accès, Contrôle d'accès, SSO, MFA, Revue des accès...</t>
  </si>
  <si>
    <t>Solution de détection et de gestion des vulnérabilités</t>
  </si>
  <si>
    <t>ex: Scan des sites web, du parc de serveurs, de terminaux...</t>
  </si>
  <si>
    <t>Solution d'analyse de code applicatif (AST)</t>
  </si>
  <si>
    <t>Solution de protection des mails</t>
  </si>
  <si>
    <t>Protection Mail avancée: Sandboxing de fichiers &amp; antiphishing, fonction de vérification de contenu des mails et éducation utilisateur</t>
  </si>
  <si>
    <t>Solution de gestion des terminaux (MDM)</t>
  </si>
  <si>
    <t>Ex: Déploiement de configurations, effacement à distance, blocage, chiffrement</t>
  </si>
  <si>
    <t>Solution de protection des terminaux (Antimalware, EDR)</t>
  </si>
  <si>
    <t>Solution de protection des terminaux (Antimalware basique)</t>
  </si>
  <si>
    <t>Solution de gestion des comptes à privilèges (PAM)</t>
  </si>
  <si>
    <t>Bastion, Gestion de mots de passe</t>
  </si>
  <si>
    <t>Solution de protection Cloud (CASB/CSPM)</t>
  </si>
  <si>
    <t>Solution de prévention des fuites de données (DLP)</t>
  </si>
  <si>
    <t>Solution de collecte et de traitement des événements (SIEM)</t>
  </si>
  <si>
    <t>Solution de contrôle de configuration technique (ex Puppet,Ansible)</t>
  </si>
  <si>
    <t>Solution de sensibilisation et de formation</t>
  </si>
  <si>
    <t>Solution de gestion des sauvegardes</t>
  </si>
  <si>
    <t>Services</t>
  </si>
  <si>
    <t>Service de gestion des solutions de sécurité</t>
  </si>
  <si>
    <t>- Disposez-vous d'un service de ce type ?</t>
  </si>
  <si>
    <t>- Ce service est-il interne ou externalisé ?</t>
  </si>
  <si>
    <t>Interne</t>
  </si>
  <si>
    <t>- Quel est le volume d'opérations réalisées en moyenne ?</t>
  </si>
  <si>
    <t>Actions préventives, correctives...</t>
  </si>
  <si>
    <t>- Quel est le coût annuel associé ?</t>
  </si>
  <si>
    <t>En k€ (comprenant les ETP internes ou le coût du service externalisé)</t>
  </si>
  <si>
    <t>Service de supervision de sécurité (SOC)</t>
  </si>
  <si>
    <t>- Quel est le volume d'incidents traités en moyenne ?</t>
  </si>
  <si>
    <t>1/jour /1/semaine 1/mois etc</t>
  </si>
  <si>
    <t>Service de Veille (CERT/CSIRT)</t>
  </si>
  <si>
    <t>Externe</t>
  </si>
  <si>
    <t>- Quel est le volume d'interventions réalisées en moyenne ?</t>
  </si>
  <si>
    <t>Service d'audit SSI (tous types)</t>
  </si>
  <si>
    <t>- Quelle est la quantité d'audit réalisée en moyenne sur le périmètre étudié ?</t>
  </si>
  <si>
    <t>Service de gestion de la gouvernance et des risques</t>
  </si>
  <si>
    <t>- Quelles sont les responsabilités de ce service ?</t>
  </si>
  <si>
    <t>Assistance RSSI, Intégration de la sécurité dans les projets, Analyses de risques...</t>
  </si>
  <si>
    <t>Service de gestion de la continuité</t>
  </si>
  <si>
    <t>BIA, Pilotage de la continuité/reprise d'activité, exercices et tests</t>
  </si>
  <si>
    <t>Intitulé SM</t>
  </si>
  <si>
    <t>Catégorie</t>
  </si>
  <si>
    <t>Ref MITRE</t>
  </si>
  <si>
    <t>Lien MITRE</t>
  </si>
  <si>
    <t>Nb critères impactés</t>
  </si>
  <si>
    <t>D</t>
  </si>
  <si>
    <t>I</t>
  </si>
  <si>
    <t>C</t>
  </si>
  <si>
    <t>P</t>
  </si>
  <si>
    <t>Compromission d'un poste via l'accès à un site web infecté</t>
  </si>
  <si>
    <t>Pénétration du SI</t>
  </si>
  <si>
    <t>T1189</t>
  </si>
  <si>
    <t>Compromission d'un poste par Phishing de l'utilisateur (Pièce jointe ou URL piégée)</t>
  </si>
  <si>
    <t>T1566</t>
  </si>
  <si>
    <t>Compromission d'un service d'accès réseau à distance (ex VPN, VDI…)</t>
  </si>
  <si>
    <t>T1133</t>
  </si>
  <si>
    <t>Compromission d'une application ou d'une API exposée sur Internet</t>
  </si>
  <si>
    <t>T1190</t>
  </si>
  <si>
    <t>Compromission d'un poste via une clé USB infectée</t>
  </si>
  <si>
    <t>T1091</t>
  </si>
  <si>
    <t>Compromission du réseau via une interconnexion partenaire (VPN)</t>
  </si>
  <si>
    <t>T1199</t>
  </si>
  <si>
    <t>Compromission du réseau via l'utilisation d'identifiants volés</t>
  </si>
  <si>
    <t>T1078</t>
  </si>
  <si>
    <t>Compromission du réseau via l'installation d'une application infectée</t>
  </si>
  <si>
    <t>T1195</t>
  </si>
  <si>
    <t>Accès au réseau Wi-Fi par une personne non autorisée (absence ou contournement des mécanismes de sécurité)</t>
  </si>
  <si>
    <t>Accès au réseau filaire par une personne non autorisée (absence ou contournement des mécanismes de sécurité)</t>
  </si>
  <si>
    <t>Exécution de scripts malveillants dans les interpréteurs de commande (Shell)</t>
  </si>
  <si>
    <t>Latéralisation et maintien dans le SI</t>
  </si>
  <si>
    <t>T1059</t>
  </si>
  <si>
    <t>Détournement des fonctions d'un OS pour exécuter un code malveillant (Services, Registre, Bootloader...)</t>
  </si>
  <si>
    <t>T1053</t>
  </si>
  <si>
    <t>Modification illégitime des comptes et droits d'accès permettant de maintenir un accès au SI</t>
  </si>
  <si>
    <t>T1098</t>
  </si>
  <si>
    <t>Installation de composants illégitimes au sein du navigateur Web</t>
  </si>
  <si>
    <t>T1176</t>
  </si>
  <si>
    <t>Contournement des mécanismes de contrôle afin d'effectuer une élévation de privilèges</t>
  </si>
  <si>
    <t>T1548</t>
  </si>
  <si>
    <t>Mouvement latéral en vue d'atteindre l'objectif</t>
  </si>
  <si>
    <t>T1210</t>
  </si>
  <si>
    <t>Ouverture d'un canal de commande et d'exfiltration sur le réseau</t>
  </si>
  <si>
    <t>Contrôle à distance/Exfiltration de données</t>
  </si>
  <si>
    <t>T1572, T1011</t>
  </si>
  <si>
    <t>Chiffrement et/ou suppression de données par malveillance</t>
  </si>
  <si>
    <t>Altération et /ou suppression de données</t>
  </si>
  <si>
    <t>Indisponibilité des ressources suite à une attaque par DDoS</t>
  </si>
  <si>
    <t>Indisponibilité SI</t>
  </si>
  <si>
    <t>Abus de droits en vue d'effectuer une action malveillante</t>
  </si>
  <si>
    <t>Abus de droits</t>
  </si>
  <si>
    <t>Erreur humaine entrainant une indisponibilité des services</t>
  </si>
  <si>
    <t>Erreur humaine entrainant une altération des services et/ou données</t>
  </si>
  <si>
    <t>Erreur humaine entrainant une fuite de données</t>
  </si>
  <si>
    <t>Incapacité à gérer un terminal et à mettre en oeuvre une politique de sécurité</t>
  </si>
  <si>
    <t>Déficit de contrôle</t>
  </si>
  <si>
    <t>Environnement réseau complexe impliquant des risques d'erreur importants sur les règles de cloisonnement et de filtrage réseau</t>
  </si>
  <si>
    <t>Déploiement en production de codes applicatifs vulnérables</t>
  </si>
  <si>
    <t>Incapacité à détecter un incident de sécurité et à fournir une piste d'audit post-mortem</t>
  </si>
  <si>
    <t>Cout couverture</t>
  </si>
  <si>
    <t>Type</t>
  </si>
  <si>
    <t>Applicabilité</t>
  </si>
  <si>
    <t>TECH1E</t>
  </si>
  <si>
    <t>Solution de pare-feu (élémentaire)</t>
  </si>
  <si>
    <t>TECH1I</t>
  </si>
  <si>
    <t>Solution de pare-feu (intermédiaire)</t>
  </si>
  <si>
    <t>TECH1A</t>
  </si>
  <si>
    <t>Solution de pare-feu (avancé)</t>
  </si>
  <si>
    <t>TECH2</t>
  </si>
  <si>
    <t>TECH3</t>
  </si>
  <si>
    <t>TECH4</t>
  </si>
  <si>
    <t>TECH5E</t>
  </si>
  <si>
    <t>Solution Proxy / Web Gateway (élémentaire)</t>
  </si>
  <si>
    <t>TECH5I</t>
  </si>
  <si>
    <t>Solution Proxy / Web Gateway (intermédiaire)</t>
  </si>
  <si>
    <t>TECH5A</t>
  </si>
  <si>
    <t>Solution Proxy / Web Gateway (avancé)</t>
  </si>
  <si>
    <t>TECH6E</t>
  </si>
  <si>
    <t>Solution Reverse Proxy / Loadbalancer élémentaire</t>
  </si>
  <si>
    <t>TECH6I</t>
  </si>
  <si>
    <t>Solution Reverse Proxy / Loadbalancer intermédiaire</t>
  </si>
  <si>
    <t>TECH6A</t>
  </si>
  <si>
    <t>Solution Reverse Proxy / Loadbalancer avancée</t>
  </si>
  <si>
    <t>TECH7</t>
  </si>
  <si>
    <t>TECH8</t>
  </si>
  <si>
    <t>TECH9</t>
  </si>
  <si>
    <t>TECH10</t>
  </si>
  <si>
    <t>TECH11</t>
  </si>
  <si>
    <t>TECH12E</t>
  </si>
  <si>
    <t>Solution de protection des mails (élémentaire)</t>
  </si>
  <si>
    <t>TECH12A</t>
  </si>
  <si>
    <t>Solution de protection des mails (avancé)</t>
  </si>
  <si>
    <t>TECH13</t>
  </si>
  <si>
    <t>TECH14E</t>
  </si>
  <si>
    <t>TECH14A</t>
  </si>
  <si>
    <t>Solution de protection des terminaux (EDR)</t>
  </si>
  <si>
    <t>TECH15</t>
  </si>
  <si>
    <t>TECH16</t>
  </si>
  <si>
    <t>TECH17</t>
  </si>
  <si>
    <t>TECH18</t>
  </si>
  <si>
    <t>TECH19</t>
  </si>
  <si>
    <t>TECH20</t>
  </si>
  <si>
    <t>TECH21</t>
  </si>
  <si>
    <t>SERV1</t>
  </si>
  <si>
    <t>SERV2</t>
  </si>
  <si>
    <t>SERV3</t>
  </si>
  <si>
    <t>Service de Veille et de réponse à incidents (CERT/CSIRT)</t>
  </si>
  <si>
    <t>SERV4</t>
  </si>
  <si>
    <t>Service d'audit SSI</t>
  </si>
  <si>
    <t>SERV5</t>
  </si>
  <si>
    <t>SERV6</t>
  </si>
  <si>
    <t>Libellé scénario</t>
  </si>
  <si>
    <t>Quasi certain</t>
  </si>
  <si>
    <t>La source de risque va surement atteindre son objectif visé selon l'un des modes opératoires envisagés. La vraisemblance du scénario est très élevée</t>
  </si>
  <si>
    <t>Très vraisemblable</t>
  </si>
  <si>
    <t>La source de risque va probableblement atteindre son objectif visé selon l'un des modes opératoires envisagés. La vraisemblance du scénario est élevée</t>
  </si>
  <si>
    <t>Vraisemblable</t>
  </si>
  <si>
    <t>La source de risque est susceptible d'atteindre son objectif visé selon l'un des modes opératoires envisagés. La vraisemblance du scénario est significative</t>
  </si>
  <si>
    <t>Peu vraisemblable</t>
  </si>
  <si>
    <t>La source de risque a peu de chance d'atteindre son objectif visé selon l'un des modes opératoires envisagés. La vraisemblance du scénario est faible</t>
  </si>
  <si>
    <t>Listes Contexte</t>
  </si>
  <si>
    <t>Nombre d'ETP sur le périmètre</t>
  </si>
  <si>
    <t>Moins de 10</t>
  </si>
  <si>
    <t>10 à 249</t>
  </si>
  <si>
    <t>250 à 4999</t>
  </si>
  <si>
    <t>Supérieur à 5000</t>
  </si>
  <si>
    <t>Importance RGPD</t>
  </si>
  <si>
    <t>Forte (traitements sensibles et/ou en grande quantité)</t>
  </si>
  <si>
    <t>Modérée (traitements en nombres modérés)</t>
  </si>
  <si>
    <t>Faible (peu de traitements)</t>
  </si>
  <si>
    <t>Activités de développement</t>
  </si>
  <si>
    <t>Quelques scripts</t>
  </si>
  <si>
    <t>Plusieurs applications simples</t>
  </si>
  <si>
    <t>Plusieurs applications dont au moins une complexe</t>
  </si>
  <si>
    <t>Nombre de serveurs/terminaux</t>
  </si>
  <si>
    <t>Vraisemblance SM CONTR1</t>
  </si>
  <si>
    <t>500 à 1999</t>
  </si>
  <si>
    <t>Supérieur à 2000</t>
  </si>
  <si>
    <t>Nombre d'actifs dans le Cloud</t>
  </si>
  <si>
    <t>Aucun</t>
  </si>
  <si>
    <t>10 à 49</t>
  </si>
  <si>
    <t>Plus de 50</t>
  </si>
  <si>
    <t>Listes Mesures de sécurité</t>
  </si>
  <si>
    <t>Type pare-feu</t>
  </si>
  <si>
    <t>Firewall élémentaire: Cloisonnement et filtrage réseau</t>
  </si>
  <si>
    <t>Firewall intermédiaire: Analyse L7 et filtrage URL</t>
  </si>
  <si>
    <t>Nombre pare-feu</t>
  </si>
  <si>
    <t>Vraisemblance SM CONTR2</t>
  </si>
  <si>
    <t>Moins de 5</t>
  </si>
  <si>
    <t>5 à 9</t>
  </si>
  <si>
    <t>10 à 19</t>
  </si>
  <si>
    <t>Type proxy</t>
  </si>
  <si>
    <t>Proxy élémentaire: Filtrage URL avec blacklists</t>
  </si>
  <si>
    <t>Proxy avancé: Sandboxing de fichiers, Browser Isolation</t>
  </si>
  <si>
    <t>Type Reverse Proxy</t>
  </si>
  <si>
    <t>Reverse proxy élémentaire: Reverse proxy avec filtrage basique</t>
  </si>
  <si>
    <t>Reverse proxy avancé: anti DDoS</t>
  </si>
  <si>
    <t>Type AV</t>
  </si>
  <si>
    <t>Type protection Mail</t>
  </si>
  <si>
    <t>Protection Mail élémentaire: Fonctions antispam &amp; antimalware</t>
  </si>
  <si>
    <t>Externalisation</t>
  </si>
  <si>
    <t>Externalisé</t>
  </si>
  <si>
    <t>Listes Sources de risques</t>
  </si>
  <si>
    <t>Niveau impact</t>
  </si>
  <si>
    <t>Valeur impact</t>
  </si>
  <si>
    <t>Fort</t>
  </si>
  <si>
    <t>Critique</t>
  </si>
  <si>
    <t>Risque</t>
  </si>
  <si>
    <t>Niv Gravité</t>
  </si>
  <si>
    <t>Listes ER, SM, Risques</t>
  </si>
  <si>
    <t>NR</t>
  </si>
  <si>
    <t>Total général</t>
  </si>
  <si>
    <t>Source de risque</t>
  </si>
  <si>
    <t>#SM</t>
  </si>
  <si>
    <t>Malveillance</t>
  </si>
  <si>
    <t>Admin IT</t>
  </si>
  <si>
    <t>Admin métier</t>
  </si>
  <si>
    <t>Employé</t>
  </si>
  <si>
    <t>Echelle</t>
  </si>
  <si>
    <t>Libellé</t>
  </si>
  <si>
    <t>Synthèse des sources de risques retenues et impact sur la vraisemblance des scénarios de risques</t>
  </si>
  <si>
    <t>Libellé mesure</t>
  </si>
  <si>
    <t>Couverture effective</t>
  </si>
  <si>
    <t>Couverture théorique</t>
  </si>
  <si>
    <t>Cas d'utilisation théoriques</t>
  </si>
  <si>
    <t>Cas d'utilisation effectifs</t>
  </si>
  <si>
    <t>#MS</t>
  </si>
  <si>
    <t>Nom mesure</t>
  </si>
  <si>
    <t>Mesure applicable</t>
  </si>
  <si>
    <t>TCO euros</t>
  </si>
  <si>
    <t>TCO ke</t>
  </si>
  <si>
    <t>TCO annuel</t>
  </si>
  <si>
    <t>Niv Vraisemblance</t>
  </si>
  <si>
    <t>Vrais REF</t>
  </si>
  <si>
    <t>N/A</t>
  </si>
  <si>
    <t>Vrais Retenue</t>
  </si>
  <si>
    <t>Vraisemblance</t>
  </si>
  <si>
    <t>Vraisemblance I</t>
  </si>
  <si>
    <t>Vraisemblance R</t>
  </si>
  <si>
    <t>Critères impactés</t>
  </si>
  <si>
    <t>DICP</t>
  </si>
  <si>
    <t>IC</t>
  </si>
  <si>
    <t>ICP</t>
  </si>
  <si>
    <t>NRI</t>
  </si>
  <si>
    <t>#R</t>
  </si>
  <si>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</si>
  <si>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</si>
  <si>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</si>
  <si>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</si>
  <si>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</si>
  <si>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</si>
  <si>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</si>
  <si>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</si>
  <si>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</si>
  <si>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</si>
  <si>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</si>
  <si>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</si>
  <si>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</si>
  <si>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</si>
  <si>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</si>
  <si>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</si>
  <si>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</si>
  <si>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</si>
  <si>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</si>
  <si>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</si>
  <si>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</si>
  <si>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</si>
  <si>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</si>
  <si>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</si>
  <si>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</si>
  <si>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</si>
  <si>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</si>
  <si>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NRR</t>
  </si>
  <si>
    <t>Cout couv</t>
  </si>
  <si>
    <t>Tx couv</t>
  </si>
  <si>
    <t xml:space="preserve"> </t>
  </si>
  <si>
    <t>Taux couv</t>
  </si>
  <si>
    <t>Somme de Cout couverture</t>
  </si>
  <si>
    <t>Lib RI</t>
  </si>
  <si>
    <t>Lib RR</t>
  </si>
  <si>
    <t>Niveau risque initial</t>
  </si>
  <si>
    <t>Besoins métiers</t>
  </si>
  <si>
    <t>RGPD</t>
  </si>
  <si>
    <t>LPM</t>
  </si>
  <si>
    <t>Besoins de sécurité</t>
  </si>
  <si>
    <t>Synthèse</t>
  </si>
  <si>
    <t>ER majeurs</t>
  </si>
  <si>
    <t>Gravité ER associé</t>
  </si>
  <si>
    <t>Evènements redoutés métiers principaux</t>
  </si>
  <si>
    <t>Evènements redoutés en lien avec la conformité</t>
  </si>
  <si>
    <t>Non-conformité RGPD</t>
  </si>
  <si>
    <t>Défi/amusement</t>
  </si>
  <si>
    <t>Non-conformité LPM et/ou NIS</t>
  </si>
  <si>
    <t>Synthèse des mesures de sécurité et des coûts associés</t>
  </si>
  <si>
    <t>Besoins métier</t>
  </si>
  <si>
    <t>Dans quelle mesure le périmètre de l'étude est-il soumis au RGPD ?</t>
  </si>
  <si>
    <t>Besoins de sécurité du périmètre</t>
  </si>
  <si>
    <t>Gravité Max.</t>
  </si>
  <si>
    <t>Analyse des sources de risques</t>
  </si>
  <si>
    <t>Menace délibérée pour intérêts personnels (vengence personnelle, appat du gain) ou tiers (coercition)</t>
  </si>
  <si>
    <t>Taux recouvrement</t>
  </si>
  <si>
    <t>Rec_Th_TECH1I</t>
  </si>
  <si>
    <t>Rec_Th_TECH1A</t>
  </si>
  <si>
    <t>Rec_Ef_TECH1I</t>
  </si>
  <si>
    <t>Rec_Ef_TECH1A</t>
  </si>
  <si>
    <t>Ref_Ef</t>
  </si>
  <si>
    <t>Synthèse des risques et de la couverture associée</t>
  </si>
  <si>
    <t>Niveau risque rés</t>
  </si>
  <si>
    <t>Coût MS</t>
  </si>
  <si>
    <t>Recouvrement des mesures avec TECH1I</t>
  </si>
  <si>
    <t>Recouvrement des mesures avec TECH1A</t>
  </si>
  <si>
    <t>Lib Tx Couv</t>
  </si>
  <si>
    <t>Pct Utilisation</t>
  </si>
  <si>
    <t>Légal/Juridique</t>
  </si>
  <si>
    <t>- Pas d'impossibilité à répondre aux obligations légales
- Pas de poursuites 
- Pas d'incapacité à respecter les engagements contractuels</t>
  </si>
  <si>
    <t>- Incapacité à répondre à quelques obligations légales 
- Poursuites minimes avec versements de dommages et intérêts minimes
- Incapacité à respecter les engagements contractuels</t>
  </si>
  <si>
    <t>- Incapacité à répondre aux obligations légales dans le délai imparti
- Poursuites considérables avec versements de dommages et intérêts considérables
- Incapacité à respecter les engagements contractuels envers 1 ou 2 tiers</t>
  </si>
  <si>
    <t>- Incapacité à répondre à l'ensemble des obligations légales 
- Poursuites (très) importantes avec versements de dommages et intérêts (très) importants
- Incapacité à respecter les engagements contractuels envers plus de 3 tiers
- Sanctions pénales
- Disparition de la société (fermeture juridique)</t>
  </si>
  <si>
    <t>Image</t>
  </si>
  <si>
    <t xml:space="preserve">- Pas de médiatisation 
- Absence/très faible atteinte à la réputation/image 
- Pas/très peu d'efforts pour redorer l'image </t>
  </si>
  <si>
    <t>- Médiatisation sur un petit périmètre
- Atteinte à l'image en interne et sur un nombre limité de clients ou partenaires
- Réhabilitation rapide de l'image (actions spécifiques/localisées)</t>
  </si>
  <si>
    <t>- Médiatisation sur un large périmètre
- Forte atteinte à l'image/réputation (ou e-réputation)
- Réhabilitation de l'image par des efforts conséquents mais ponctuels</t>
  </si>
  <si>
    <t>- Médiatisation qui perdure sur un large périmètre
-Très forte atteinte à l'image/réputation (ou e-réputation)
-Réhabilitation de l'image par des efforts conséquents et durables</t>
  </si>
  <si>
    <t>Opérationnel</t>
  </si>
  <si>
    <t>- Perturbation/retard léger dans la réalisation des activités
- Absorption du retard par un effort minime et ponctuel</t>
  </si>
  <si>
    <t>- Perturbations conséquentes dans la réalisation des activités
- Besoin de plan d'actions spécifiques
- Besoin de renfort de ressources à court terme</t>
  </si>
  <si>
    <t>- Perturbation importante dans la réalisation des activités 
 - Besoin d'un plan d'actions spécifiques (avec implication du top management)
 - Besoin de renfort ressources important</t>
  </si>
  <si>
    <t>- Désorganisation durable et non maitrisée conduisant à la non réalisation des activités (voire cessation des activités)</t>
  </si>
  <si>
    <t>Financier</t>
  </si>
  <si>
    <t>- Perte de bénéfices &lt; 1% 
- Entre 0% et 1% de personnes en incapacité de réaliser leur activité 
- Aucunes pertes de client ou partenariat suite à incident de sécurité</t>
  </si>
  <si>
    <t>- Perte de bénéfices entre 2% et 5%
- Entre 2% et 5% de personnes en incapacité de réaliser leur activité 
- Aucunes pertes de client ou partenariat suite à incident de sécurité</t>
  </si>
  <si>
    <t>- Perte de bénéfices entre 5% et 10%
- Entre 5% et 10% de personnes en incapacité de réaliser leur activité 
- Pertes de clients ou partenariat suite à incident de sécurité</t>
  </si>
  <si>
    <t>- Perte de bénéfices &gt; 10%
- Plus de 10% de personnes en incapacité de réaliser leur activité 
- Pertes de nombreux clients et partenaires suite à incident de sécurité</t>
  </si>
  <si>
    <t>N'hésitez pas à consulter notre site web pour toute information supplémentaire : https://www.opmd.fr/</t>
  </si>
  <si>
    <t>A l'usage, il pourra vous aider dans:
- La revue de la couverture de risques opérationnels sur un Système d’Information intégrant la prise en compte de son contexte (métier, réglementaire, technologique et opérationnel…)
- L'analyse de la répartition du budget alloué à la sécurité de votre SI de manière cohérente et concise en fonction des besoins à couvrir
Pour ce faire, cet outil met en oeuvre une approche par les risques mais il ne décline pas une méthode d'analyse de risque complète, et ne remplace pas les outils prévus à cet effet</t>
  </si>
  <si>
    <t>Cet outil a été créé par la société Openminded dans le but de mettre en oeuvre une démarche de rationalisation des budgets SSI.
Il est diffusé librement en opensource pour permettre à la communauté de l'utiliser et de proposer des améliorations.</t>
  </si>
  <si>
    <r>
      <rPr>
        <b/>
        <sz val="11"/>
        <color rgb="FF000000"/>
        <rFont val="Arial"/>
        <family val="2"/>
      </rPr>
      <t>Onglet ContexteBIA :</t>
    </r>
    <r>
      <rPr>
        <sz val="11"/>
        <color rgb="FF000000"/>
        <rFont val="Arial"/>
        <family val="2"/>
      </rPr>
      <t xml:space="preserve">
- répondre aux questions des 20 premières lignes de la colonne A sur la colonne B prévu à cet effet
- indiquer l'impact en matière de disponibilité, d'intégrité et de preuve des processus des processus métiers de la ligne 25 à la ligne 28
- indiquer l'impact en matière d'intégrité, confidentialité et preuve sur les données métiers à partir de la ligne 30</t>
    </r>
  </si>
  <si>
    <r>
      <rPr>
        <b/>
        <sz val="11"/>
        <color rgb="FF000000"/>
        <rFont val="Arial"/>
        <family val="2"/>
      </rPr>
      <t>Onglet Sources de risques :</t>
    </r>
    <r>
      <rPr>
        <sz val="11"/>
        <color rgb="FF000000"/>
        <rFont val="Arial"/>
        <family val="2"/>
      </rPr>
      <t xml:space="preserve">
- Indiquer sur la colonne F si la pertinence de la source de risques est forte ou faible</t>
    </r>
  </si>
  <si>
    <r>
      <rPr>
        <b/>
        <sz val="11"/>
        <color rgb="FF000000"/>
        <rFont val="Arial"/>
        <family val="2"/>
      </rPr>
      <t>Onglet Mesures actuelles</t>
    </r>
    <r>
      <rPr>
        <sz val="11"/>
        <color rgb="FF000000"/>
        <rFont val="Arial"/>
        <family val="2"/>
      </rPr>
      <t xml:space="preserve"> (remplir les informations sur la colonne B) :
- Indiquer pour chaque solution ou service de sécurité si la solution est implémentée en répondant par oui ou par non à la question suivante "Disposez-vous d'au moins une solution de ce type sur le périmètre étudié ?"
- Pour certaines solutions comme le firewall ou le proxy, un niveau de réponse avec un niveau de granularité plus fin est demandé (ex: firewall élémentaire, intermédiaire ou avancé)
- Indiquer le nom de la solution implémentée en répondant à la question "Quelles sont ces solutions?". ex firewall : Palo Alto, Fortinet, Checkpoint, Stormshield, Forcepoint, etc..)
- Indiquer le cas d'usage de chaque solution
- Pour les services de sécurité, indiquer si le service est interne ou externalisé
- Pour finir, indiquer le coût de chaque solution ou service de sécurité (TCO annuel)</t>
    </r>
  </si>
  <si>
    <t>Afin que l'outil puisse effectuer les calculs sur la couverture des risques avec les coûts associés, l'intégralité des informations doivent être complétées dans les feuilles INPUT (ContexteBIA, Sources de risques et Mesures actuelles). En effet pour que l'outil puisse s'adapter au contexte du SI, les réponses vont influer sur la cotation des scénarios de risques, le taux couverture, et le coût des solutions et services de sécurité</t>
  </si>
  <si>
    <t>Ce fichier est au statut de MVP, de nouvelles versions seront publiées sur GitHub en prenant en compte les commentaires et propositions de la communauté</t>
  </si>
  <si>
    <t>Sur la base des informations complétées, l'outil vous délivre automatiquement 3 visions de votre couverture des risques selon votre budget (l'actualisation des tableaux croisés dynamiques peut être nécessaire):
- une synthèse des sources de risques retenues et impacts sur la vraisemblance des scénarios de risques
- une synthèse des mesures de sécurité et des coûts associés
- une synthèse des risques et de la couverture associée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</si>
</sst>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0.00\ &quot;€&quot;_-;\-* #,##0.00\ &quot;€&quot;_-;_-* &quot;-&quot;??\ &quot;€&quot;_-;_-@_-"/>
    <numFmt numFmtId="43" formatCode="_-* #,##0.00_-;\-* #,##0.00_-;_-* &quot;-&quot;??_-;_-@_-"/>
    <numFmt numFmtId="164" formatCode="#,##0_ ;\-#,##0\ "/>
    <numFmt numFmtId="165" formatCode="_-* #,##0\ &quot;€&quot;_-;\-* #,##0\ &quot;€&quot;_-;_-* &quot;-&quot;??\ &quot;€&quot;_-;_-@_-"/>
    <numFmt numFmtId="166" formatCode="#,##0\ &quot;€&quot;"/>
    <numFmt numFmtId="167" formatCode="0.000000000"/>
  </numFmts>
  <fonts count="35" x14ac:knownFonts="1">
    <font>
      <sz val="10"/>
      <color rgb="FF000000"/>
      <name val="Arial"/>
    </font>
    <font>
      <sz val="10"/>
      <name val="Arial"/>
      <family val="2"/>
    </font>
    <font>
      <b/>
      <sz val="11"/>
      <color rgb="FF000000"/>
      <name val="Calibri"/>
      <family val="2"/>
    </font>
    <font>
      <b/>
      <sz val="11"/>
      <name val="Calibri"/>
      <family val="2"/>
    </font>
    <font>
      <sz val="11"/>
      <name val="Calibri"/>
      <family val="2"/>
    </font>
    <font>
      <sz val="11"/>
      <color rgb="FF000000"/>
      <name val="Calibri"/>
      <family val="2"/>
    </font>
    <font>
      <b/>
      <sz val="10"/>
      <name val="Arial"/>
      <family val="2"/>
    </font>
    <font>
      <b/>
      <sz val="14"/>
      <color rgb="FF000000"/>
      <name val="Calibri"/>
      <family val="2"/>
    </font>
    <font>
      <sz val="11"/>
      <color rgb="FFFFFFFF"/>
      <name val="Calibri"/>
      <family val="2"/>
    </font>
    <font>
      <b/>
      <sz val="11"/>
      <color rgb="FF000000"/>
      <name val="Calibri"/>
      <family val="2"/>
    </font>
    <font>
      <sz val="11"/>
      <name val="Calibri"/>
      <family val="2"/>
    </font>
    <font>
      <sz val="8"/>
      <name val="Arial"/>
      <family val="2"/>
    </font>
    <font>
      <b/>
      <sz val="11"/>
      <name val="Calibri"/>
      <family val="2"/>
    </font>
    <font>
      <sz val="10"/>
      <color rgb="FF000000"/>
      <name val="Arial"/>
      <family val="2"/>
    </font>
    <font>
      <sz val="10"/>
      <color rgb="FF000000"/>
      <name val="Arial"/>
      <family val="2"/>
    </font>
    <font>
      <b/>
      <sz val="10"/>
      <name val="Arial"/>
      <family val="2"/>
    </font>
    <font>
      <b/>
      <sz val="22"/>
      <color rgb="FF000000"/>
      <name val="Calibri"/>
      <family val="2"/>
    </font>
    <font>
      <b/>
      <sz val="9"/>
      <color indexed="81"/>
      <name val="Tahoma"/>
      <family val="2"/>
    </font>
    <font>
      <sz val="10"/>
      <name val="Arial"/>
      <family val="2"/>
    </font>
    <font>
      <u/>
      <sz val="10"/>
      <color rgb="FF0000FF"/>
      <name val="Arial"/>
      <family val="2"/>
    </font>
    <font>
      <b/>
      <sz val="10"/>
      <color rgb="FF000000"/>
      <name val="Arial"/>
      <family val="2"/>
    </font>
    <font>
      <sz val="10"/>
      <color rgb="FF000000"/>
      <name val="Arial"/>
      <family val="2"/>
    </font>
    <font>
      <sz val="10"/>
      <color theme="1"/>
      <name val="Arial"/>
      <family val="2"/>
    </font>
    <font>
      <b/>
      <sz val="10"/>
      <color theme="1"/>
      <name val="Arial"/>
      <family val="2"/>
    </font>
    <font>
      <b/>
      <sz val="11"/>
      <color rgb="FF000000"/>
      <name val="Arial"/>
      <family val="2"/>
    </font>
    <font>
      <b/>
      <sz val="18"/>
      <name val="Arial"/>
      <family val="2"/>
    </font>
    <font>
      <b/>
      <sz val="11"/>
      <name val="Arial"/>
      <family val="2"/>
    </font>
    <font>
      <sz val="11"/>
      <name val="Arial"/>
      <family val="2"/>
    </font>
    <font>
      <sz val="11"/>
      <color rgb="FF000000"/>
      <name val="Arial"/>
      <family val="2"/>
    </font>
    <font>
      <b/>
      <sz val="11"/>
      <color rgb="FFFFFFFF"/>
      <name val="Arial"/>
      <family val="2"/>
    </font>
    <font>
      <sz val="11"/>
      <color theme="1"/>
      <name val="Calibri"/>
    </font>
    <font>
      <b/>
      <sz val="11"/>
      <color rgb="FF000000"/>
      <name val="Calibri"/>
    </font>
    <font>
      <sz val="11"/>
      <color rgb="FF000000"/>
      <name val="Calibri"/>
    </font>
    <font>
      <u/>
      <sz val="10"/>
      <color theme="10"/>
      <name val="Arial"/>
      <family val="2"/>
    </font>
    <font>
      <u/>
      <sz val="11"/>
      <color theme="10"/>
      <name val="Arial"/>
      <family val="2"/>
    </font>
  </fonts>
  <fills count="12">
    <fill>
      <patternFill patternType="none"/>
    </fill>
    <fill>
      <patternFill patternType="gray125"/>
    </fill>
    <fill>
      <patternFill patternType="solid">
        <fgColor rgb="FFCCCCCC"/>
        <bgColor rgb="FFCCCCCC"/>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E8F0FE"/>
        <bgColor rgb="FFE8F0FE"/>
      </patternFill>
    </fill>
    <fill>
      <patternFill patternType="solid">
        <fgColor rgb="FFFF9900"/>
        <bgColor rgb="FFFF9900"/>
      </patternFill>
    </fill>
    <fill>
      <patternFill patternType="solid">
        <fgColor rgb="FFFF0000"/>
        <bgColor rgb="FFFF0000"/>
      </patternFill>
    </fill>
    <fill>
      <patternFill patternType="solid">
        <fgColor theme="4" tint="0.79998168889431442"/>
        <bgColor theme="4" tint="0.79998168889431442"/>
      </patternFill>
    </fill>
    <fill>
      <patternFill patternType="solid">
        <fgColor rgb="FF00B050"/>
        <bgColor rgb="FF00B050"/>
      </patternFill>
    </fill>
    <fill>
      <patternFill patternType="solid">
        <fgColor rgb="FFFFC000"/>
        <bgColor rgb="FFFFC000"/>
      </patternFill>
    </fill>
  </fills>
  <borders count="1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s>
  <cellStyleXfs count="6">
    <xf numFmtId="0" fontId="0" fillId="0" borderId="0"/>
    <xf numFmtId="0" fontId="13" fillId="0" borderId="5"/>
    <xf numFmtId="43" fontId="14" fillId="0" borderId="0" applyFont="0" applyFill="0" applyBorder="0" applyAlignment="0" applyProtection="0"/>
    <xf numFmtId="44" fontId="14" fillId="0" borderId="0" applyFont="0" applyFill="0" applyBorder="0" applyAlignment="0" applyProtection="0"/>
    <xf numFmtId="9" fontId="21" fillId="0" borderId="0" applyFont="0" applyFill="0" applyBorder="0" applyAlignment="0" applyProtection="0"/>
    <xf numFmtId="0" fontId="33" fillId="0" borderId="0" applyNumberFormat="0" applyFill="0" applyBorder="0" applyAlignment="0" applyProtection="0"/>
  </cellStyleXfs>
  <cellXfs count="191">
    <xf numFmtId="0" fontId="0" fillId="0" borderId="0" xfId="0" applyFont="1" applyAlignment="1"/>
    <xf numFmtId="0" fontId="2" fillId="2" borderId="0" xfId="0" applyFont="1" applyFill="1" applyAlignment="1">
      <alignment horizontal="center"/>
    </xf>
    <xf numFmtId="0" fontId="3" fillId="0" borderId="0" xfId="0" applyFont="1" applyAlignment="1">
      <alignment horizontal="center"/>
    </xf>
    <xf numFmtId="0" fontId="4" fillId="0" borderId="0" xfId="0" applyFont="1"/>
    <xf numFmtId="0" fontId="4" fillId="0" borderId="0" xfId="0" applyFont="1" applyAlignment="1"/>
    <xf numFmtId="0" fontId="4" fillId="0" borderId="0" xfId="0" applyFont="1" applyAlignment="1">
      <alignment horizontal="center"/>
    </xf>
    <xf numFmtId="0" fontId="4" fillId="0" borderId="0" xfId="0" applyFont="1"/>
    <xf numFmtId="0" fontId="1" fillId="0" borderId="0" xfId="0" applyFont="1" applyAlignment="1">
      <alignment vertical="center"/>
    </xf>
    <xf numFmtId="0" fontId="1" fillId="0" borderId="0" xfId="0" applyFont="1" applyAlignment="1">
      <alignment vertical="center" wrapText="1"/>
    </xf>
    <xf numFmtId="0" fontId="1" fillId="0" borderId="0" xfId="0" applyFont="1" applyAlignment="1">
      <alignment vertical="center" wrapText="1"/>
    </xf>
    <xf numFmtId="0" fontId="1" fillId="0" borderId="0" xfId="0" applyFont="1" applyAlignment="1">
      <alignment vertical="center"/>
    </xf>
    <xf numFmtId="0" fontId="6" fillId="0" borderId="0" xfId="0" applyFont="1" applyAlignment="1">
      <alignment horizontal="center" vertical="center"/>
    </xf>
    <xf numFmtId="0" fontId="6" fillId="0" borderId="0" xfId="0" applyFont="1" applyAlignment="1">
      <alignment vertical="center" wrapText="1"/>
    </xf>
    <xf numFmtId="0" fontId="1" fillId="0" borderId="0" xfId="0" applyFont="1" applyAlignment="1">
      <alignment horizontal="center" vertical="center"/>
    </xf>
    <xf numFmtId="0" fontId="6" fillId="0" borderId="0" xfId="0" applyFont="1" applyAlignment="1">
      <alignment horizontal="center" vertical="center" wrapText="1"/>
    </xf>
    <xf numFmtId="0" fontId="1" fillId="0" borderId="0" xfId="0" applyFont="1" applyAlignment="1">
      <alignment horizontal="left" vertical="center" wrapText="1"/>
    </xf>
    <xf numFmtId="0" fontId="2" fillId="2" borderId="0" xfId="0" applyFont="1" applyFill="1" applyAlignment="1">
      <alignment horizontal="center"/>
    </xf>
    <xf numFmtId="0" fontId="5" fillId="0" borderId="0" xfId="0" applyFont="1" applyAlignment="1">
      <alignment horizontal="center"/>
    </xf>
    <xf numFmtId="0" fontId="5" fillId="6" borderId="0" xfId="0" applyFont="1" applyFill="1" applyAlignment="1"/>
    <xf numFmtId="0" fontId="1" fillId="6" borderId="0" xfId="0" applyFont="1" applyFill="1" applyAlignment="1">
      <alignment horizontal="center"/>
    </xf>
    <xf numFmtId="9" fontId="1" fillId="6" borderId="0" xfId="0" applyNumberFormat="1" applyFont="1" applyFill="1"/>
    <xf numFmtId="0" fontId="5" fillId="5" borderId="0" xfId="0" applyFont="1" applyFill="1" applyAlignment="1"/>
    <xf numFmtId="0" fontId="1" fillId="5" borderId="0" xfId="0" applyFont="1" applyFill="1"/>
    <xf numFmtId="0" fontId="1" fillId="6" borderId="0" xfId="0" applyFont="1" applyFill="1"/>
    <xf numFmtId="0" fontId="1" fillId="6" borderId="0" xfId="0" applyFont="1" applyFill="1" applyAlignment="1"/>
    <xf numFmtId="0" fontId="1" fillId="5" borderId="0" xfId="0" applyFont="1" applyFill="1" applyAlignment="1">
      <alignment horizontal="center"/>
    </xf>
    <xf numFmtId="0" fontId="5" fillId="6" borderId="0" xfId="0" applyFont="1" applyFill="1" applyAlignment="1"/>
    <xf numFmtId="0" fontId="5" fillId="5" borderId="0" xfId="0" applyFont="1" applyFill="1" applyAlignment="1"/>
    <xf numFmtId="0" fontId="1" fillId="5" borderId="0" xfId="0" applyFont="1" applyFill="1" applyAlignment="1"/>
    <xf numFmtId="0" fontId="1" fillId="0" borderId="0" xfId="0" applyFont="1" applyAlignment="1"/>
    <xf numFmtId="0" fontId="5" fillId="6" borderId="0" xfId="0" applyFont="1" applyFill="1" applyAlignment="1"/>
    <xf numFmtId="0" fontId="5" fillId="6" borderId="0" xfId="0" applyFont="1" applyFill="1" applyAlignment="1"/>
    <xf numFmtId="0" fontId="1" fillId="5" borderId="0" xfId="0" applyFont="1" applyFill="1" applyAlignment="1"/>
    <xf numFmtId="0" fontId="5" fillId="5" borderId="0" xfId="0" applyFont="1" applyFill="1" applyAlignment="1"/>
    <xf numFmtId="0" fontId="3" fillId="0" borderId="0" xfId="0" applyFont="1" applyAlignment="1">
      <alignment horizontal="left"/>
    </xf>
    <xf numFmtId="0" fontId="4" fillId="0" borderId="0" xfId="0" applyFont="1" applyAlignment="1">
      <alignment horizontal="left"/>
    </xf>
    <xf numFmtId="0" fontId="4" fillId="0" borderId="0" xfId="0" applyFont="1" applyAlignment="1">
      <alignment horizontal="left"/>
    </xf>
    <xf numFmtId="0" fontId="3" fillId="0" borderId="0" xfId="0" applyFont="1" applyAlignment="1"/>
    <xf numFmtId="0" fontId="8" fillId="0" borderId="0" xfId="0" applyFont="1"/>
    <xf numFmtId="0" fontId="0" fillId="0" borderId="0" xfId="0" applyFont="1" applyAlignment="1"/>
    <xf numFmtId="0" fontId="10" fillId="0" borderId="0" xfId="0" applyFont="1"/>
    <xf numFmtId="0" fontId="12" fillId="0" borderId="0" xfId="0" applyFont="1" applyAlignment="1">
      <alignment horizontal="left"/>
    </xf>
    <xf numFmtId="0" fontId="0" fillId="0" borderId="0" xfId="0" applyNumberFormat="1" applyFont="1" applyAlignment="1">
      <alignment horizontal="center" vertical="center" wrapText="1"/>
    </xf>
    <xf numFmtId="0" fontId="0" fillId="0" borderId="0" xfId="0" applyFont="1" applyAlignment="1">
      <alignment vertical="center"/>
    </xf>
    <xf numFmtId="0" fontId="0" fillId="0" borderId="0" xfId="0" applyFont="1" applyAlignment="1">
      <alignment horizontal="center" vertical="center" wrapText="1"/>
    </xf>
    <xf numFmtId="164" fontId="0" fillId="0" borderId="0" xfId="2" applyNumberFormat="1" applyFont="1" applyAlignment="1"/>
    <xf numFmtId="0" fontId="0" fillId="0" borderId="0" xfId="0" pivotButton="1" applyFont="1" applyAlignment="1">
      <alignment vertical="center" wrapText="1"/>
    </xf>
    <xf numFmtId="0" fontId="0" fillId="0" borderId="0" xfId="0" applyFont="1" applyAlignment="1">
      <alignment vertical="center" wrapText="1"/>
    </xf>
    <xf numFmtId="0" fontId="15" fillId="0" borderId="7" xfId="0" applyFont="1" applyBorder="1" applyAlignment="1">
      <alignment horizontal="center"/>
    </xf>
    <xf numFmtId="0" fontId="6" fillId="0" borderId="7" xfId="0" applyFont="1" applyBorder="1" applyAlignment="1">
      <alignment wrapText="1"/>
    </xf>
    <xf numFmtId="0" fontId="6" fillId="8" borderId="7" xfId="0" applyFont="1" applyFill="1" applyBorder="1" applyAlignment="1">
      <alignment horizontal="center" vertical="center"/>
    </xf>
    <xf numFmtId="0" fontId="1" fillId="8" borderId="7" xfId="0" applyFont="1" applyFill="1" applyBorder="1" applyAlignment="1">
      <alignment vertical="center"/>
    </xf>
    <xf numFmtId="0" fontId="1" fillId="8" borderId="7" xfId="0" applyFont="1" applyFill="1" applyBorder="1" applyAlignment="1">
      <alignment wrapText="1"/>
    </xf>
    <xf numFmtId="0" fontId="6" fillId="7" borderId="7" xfId="0" applyFont="1" applyFill="1" applyBorder="1" applyAlignment="1">
      <alignment horizontal="center" vertical="center"/>
    </xf>
    <xf numFmtId="0" fontId="1" fillId="7" borderId="7" xfId="0" applyFont="1" applyFill="1" applyBorder="1" applyAlignment="1">
      <alignment vertical="center"/>
    </xf>
    <xf numFmtId="0" fontId="1" fillId="7" borderId="7" xfId="0" applyFont="1" applyFill="1" applyBorder="1" applyAlignment="1">
      <alignment wrapText="1"/>
    </xf>
    <xf numFmtId="0" fontId="6" fillId="3" borderId="7" xfId="0" applyFont="1" applyFill="1" applyBorder="1" applyAlignment="1">
      <alignment horizontal="center" vertical="center"/>
    </xf>
    <xf numFmtId="0" fontId="1" fillId="3" borderId="7" xfId="0" applyFont="1" applyFill="1" applyBorder="1" applyAlignment="1">
      <alignment vertical="center"/>
    </xf>
    <xf numFmtId="0" fontId="1" fillId="3" borderId="7" xfId="0" applyFont="1" applyFill="1" applyBorder="1" applyAlignment="1">
      <alignment wrapText="1"/>
    </xf>
    <xf numFmtId="0" fontId="6" fillId="4" borderId="7" xfId="0" applyFont="1" applyFill="1" applyBorder="1" applyAlignment="1">
      <alignment horizontal="center" vertical="center"/>
    </xf>
    <xf numFmtId="0" fontId="1" fillId="4" borderId="7" xfId="0" applyFont="1" applyFill="1" applyBorder="1" applyAlignment="1">
      <alignment vertical="center"/>
    </xf>
    <xf numFmtId="0" fontId="1" fillId="4" borderId="7" xfId="0" applyFont="1" applyFill="1" applyBorder="1" applyAlignment="1">
      <alignment wrapText="1"/>
    </xf>
    <xf numFmtId="0" fontId="6" fillId="0" borderId="5" xfId="0" applyFont="1" applyFill="1" applyBorder="1" applyAlignment="1">
      <alignment horizontal="center" vertical="center"/>
    </xf>
    <xf numFmtId="0" fontId="1" fillId="0" borderId="5" xfId="0" applyFont="1" applyFill="1" applyBorder="1" applyAlignment="1">
      <alignment vertical="center"/>
    </xf>
    <xf numFmtId="0" fontId="1" fillId="0" borderId="5" xfId="0" applyFont="1" applyFill="1" applyBorder="1" applyAlignment="1">
      <alignment wrapText="1"/>
    </xf>
    <xf numFmtId="0" fontId="13" fillId="0" borderId="0" xfId="0" applyFont="1" applyAlignment="1"/>
    <xf numFmtId="0" fontId="0" fillId="0" borderId="0" xfId="0"/>
    <xf numFmtId="0" fontId="13" fillId="0" borderId="0" xfId="0" applyFont="1" applyFill="1" applyAlignment="1">
      <alignment horizontal="left"/>
    </xf>
    <xf numFmtId="0" fontId="18" fillId="0" borderId="8" xfId="0" applyFont="1" applyFill="1" applyBorder="1" applyAlignment="1">
      <alignment horizontal="left" vertical="center"/>
    </xf>
    <xf numFmtId="0" fontId="13" fillId="0" borderId="0" xfId="0" applyFont="1" applyFill="1" applyAlignment="1"/>
    <xf numFmtId="0" fontId="18" fillId="0" borderId="0" xfId="0" applyFont="1" applyFill="1" applyAlignment="1">
      <alignment horizontal="center"/>
    </xf>
    <xf numFmtId="0" fontId="19" fillId="0" borderId="0" xfId="0" applyFont="1" applyFill="1"/>
    <xf numFmtId="0" fontId="18" fillId="0" borderId="0" xfId="0" applyFont="1" applyFill="1"/>
    <xf numFmtId="0" fontId="20" fillId="0" borderId="0" xfId="0" applyFont="1" applyFill="1" applyAlignment="1">
      <alignment horizontal="center" vertical="center"/>
    </xf>
    <xf numFmtId="0" fontId="18" fillId="0" borderId="0" xfId="0" applyFont="1" applyFill="1" applyAlignment="1"/>
    <xf numFmtId="0" fontId="13" fillId="0" borderId="5" xfId="0" applyFont="1" applyBorder="1" applyAlignment="1"/>
    <xf numFmtId="1" fontId="13" fillId="0" borderId="0" xfId="0" applyNumberFormat="1" applyFont="1" applyFill="1" applyAlignment="1"/>
    <xf numFmtId="2" fontId="13" fillId="0" borderId="0" xfId="0" applyNumberFormat="1" applyFont="1" applyAlignment="1"/>
    <xf numFmtId="164" fontId="13" fillId="0" borderId="5" xfId="3" applyNumberFormat="1" applyFont="1" applyBorder="1" applyAlignment="1"/>
    <xf numFmtId="165" fontId="13" fillId="0" borderId="0" xfId="3" applyNumberFormat="1" applyFont="1" applyAlignment="1"/>
    <xf numFmtId="165" fontId="0" fillId="0" borderId="0" xfId="0" applyNumberFormat="1" applyFont="1" applyAlignment="1">
      <alignment vertical="center" wrapText="1"/>
    </xf>
    <xf numFmtId="0" fontId="0" fillId="0" borderId="0" xfId="0" pivotButton="1" applyFont="1" applyAlignment="1">
      <alignment horizontal="center" vertical="center" wrapText="1"/>
    </xf>
    <xf numFmtId="166" fontId="0" fillId="0" borderId="0" xfId="0" applyNumberFormat="1" applyFont="1" applyAlignment="1">
      <alignment horizontal="center" vertical="center" wrapText="1"/>
    </xf>
    <xf numFmtId="164" fontId="13" fillId="0" borderId="0" xfId="2" applyNumberFormat="1" applyFont="1" applyAlignment="1"/>
    <xf numFmtId="0" fontId="0" fillId="0" borderId="0" xfId="0" applyFont="1" applyAlignment="1"/>
    <xf numFmtId="0" fontId="0" fillId="0" borderId="0" xfId="0" pivotButton="1" applyFont="1" applyAlignment="1"/>
    <xf numFmtId="0" fontId="1" fillId="0" borderId="8" xfId="0" applyFont="1" applyFill="1" applyBorder="1" applyAlignment="1">
      <alignment horizontal="left" vertical="center" wrapText="1"/>
    </xf>
    <xf numFmtId="0" fontId="1" fillId="0" borderId="0" xfId="0" applyFont="1" applyFill="1" applyAlignment="1">
      <alignment horizontal="center"/>
    </xf>
    <xf numFmtId="166" fontId="0" fillId="0" borderId="0" xfId="0" applyNumberFormat="1" applyFont="1" applyAlignment="1">
      <alignment horizontal="center" vertical="center"/>
    </xf>
    <xf numFmtId="166" fontId="18" fillId="0" borderId="0" xfId="0" applyNumberFormat="1" applyFont="1" applyFill="1" applyAlignment="1">
      <alignment horizontal="center"/>
    </xf>
    <xf numFmtId="9" fontId="18" fillId="0" borderId="0" xfId="4" applyFont="1" applyFill="1" applyAlignment="1">
      <alignment horizontal="center"/>
    </xf>
    <xf numFmtId="9" fontId="0" fillId="0" borderId="0" xfId="0" applyNumberFormat="1" applyFont="1" applyAlignment="1">
      <alignment vertical="center" wrapText="1"/>
    </xf>
    <xf numFmtId="1" fontId="18" fillId="0" borderId="0" xfId="0" applyNumberFormat="1" applyFont="1" applyFill="1" applyAlignment="1">
      <alignment horizontal="center"/>
    </xf>
    <xf numFmtId="9" fontId="0" fillId="0" borderId="0" xfId="0" applyNumberFormat="1" applyFont="1" applyAlignment="1">
      <alignment horizontal="center" vertical="center"/>
    </xf>
    <xf numFmtId="0" fontId="4" fillId="0" borderId="5" xfId="0" applyFont="1" applyFill="1" applyBorder="1"/>
    <xf numFmtId="0" fontId="16" fillId="5" borderId="5" xfId="0" applyFont="1" applyFill="1" applyBorder="1" applyAlignment="1"/>
    <xf numFmtId="0" fontId="1" fillId="0" borderId="5" xfId="0" applyFont="1" applyBorder="1" applyAlignment="1"/>
    <xf numFmtId="0" fontId="20" fillId="2" borderId="5" xfId="0" applyFont="1" applyFill="1" applyBorder="1" applyAlignment="1">
      <alignment horizontal="center" vertical="center" wrapText="1"/>
    </xf>
    <xf numFmtId="0" fontId="1" fillId="0" borderId="5" xfId="0" applyFont="1" applyBorder="1" applyAlignment="1">
      <alignment horizontal="left"/>
    </xf>
    <xf numFmtId="0" fontId="1" fillId="0" borderId="5" xfId="0" applyFont="1" applyBorder="1" applyAlignment="1">
      <alignment horizontal="left" vertical="center" wrapText="1"/>
    </xf>
    <xf numFmtId="0" fontId="20" fillId="2" borderId="9" xfId="0" applyFont="1" applyFill="1" applyBorder="1" applyAlignment="1">
      <alignment horizontal="center" vertical="center" wrapText="1"/>
    </xf>
    <xf numFmtId="0" fontId="4" fillId="0" borderId="10" xfId="0" applyFont="1" applyBorder="1"/>
    <xf numFmtId="0" fontId="4" fillId="0" borderId="11" xfId="0" applyFont="1" applyBorder="1"/>
    <xf numFmtId="0" fontId="23" fillId="9" borderId="5" xfId="0" applyFont="1" applyFill="1" applyBorder="1" applyAlignment="1">
      <alignment vertical="center" wrapText="1"/>
    </xf>
    <xf numFmtId="0" fontId="20" fillId="0" borderId="0" xfId="0" applyFont="1" applyAlignment="1">
      <alignment horizontal="left" vertical="center" wrapText="1"/>
    </xf>
    <xf numFmtId="0" fontId="22" fillId="9" borderId="5" xfId="0" applyFont="1" applyFill="1" applyBorder="1" applyAlignment="1">
      <alignment horizontal="center" vertical="center" wrapText="1"/>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4" fillId="0" borderId="11" xfId="0" applyFont="1" applyBorder="1" applyAlignment="1">
      <alignment horizontal="center" vertical="center"/>
    </xf>
    <xf numFmtId="0" fontId="18" fillId="0" borderId="4" xfId="0" applyFont="1" applyFill="1" applyBorder="1" applyAlignment="1">
      <alignment horizontal="left" vertical="center"/>
    </xf>
    <xf numFmtId="0" fontId="18" fillId="0" borderId="8" xfId="0" applyFont="1" applyFill="1" applyBorder="1" applyAlignment="1">
      <alignment horizontal="left" vertical="center" wrapText="1"/>
    </xf>
    <xf numFmtId="0" fontId="13" fillId="0" borderId="0" xfId="0" applyFont="1" applyFill="1" applyAlignment="1">
      <alignment horizontal="center" vertical="center"/>
    </xf>
    <xf numFmtId="0" fontId="18" fillId="0" borderId="0" xfId="0" applyFont="1" applyFill="1" applyAlignment="1">
      <alignment horizontal="center" vertical="center"/>
    </xf>
    <xf numFmtId="0" fontId="0" fillId="0" borderId="0" xfId="0" applyFont="1" applyAlignment="1"/>
    <xf numFmtId="9" fontId="0" fillId="0" borderId="0" xfId="0" applyNumberFormat="1" applyFont="1" applyAlignment="1"/>
    <xf numFmtId="0" fontId="25" fillId="0" borderId="0" xfId="0" applyFont="1" applyAlignment="1">
      <alignment horizontal="center"/>
    </xf>
    <xf numFmtId="0" fontId="1" fillId="0" borderId="0" xfId="0" applyFont="1"/>
    <xf numFmtId="0" fontId="24" fillId="2" borderId="0" xfId="0" applyFont="1" applyFill="1" applyAlignment="1">
      <alignment horizontal="center"/>
    </xf>
    <xf numFmtId="0" fontId="26" fillId="0" borderId="0" xfId="0" applyFont="1" applyAlignment="1">
      <alignment horizontal="center"/>
    </xf>
    <xf numFmtId="0" fontId="27" fillId="0" borderId="0" xfId="0" applyFont="1"/>
    <xf numFmtId="0" fontId="27" fillId="0" borderId="0" xfId="0" quotePrefix="1" applyFont="1" applyAlignment="1"/>
    <xf numFmtId="0" fontId="27" fillId="0" borderId="0" xfId="0" applyFont="1" applyAlignment="1">
      <alignment horizontal="center"/>
    </xf>
    <xf numFmtId="0" fontId="27" fillId="0" borderId="0" xfId="0" applyFont="1" applyAlignment="1"/>
    <xf numFmtId="0" fontId="28" fillId="0" borderId="0" xfId="0" applyFont="1" applyAlignment="1"/>
    <xf numFmtId="0" fontId="27" fillId="0" borderId="0" xfId="0" applyFont="1" applyFill="1" applyAlignment="1"/>
    <xf numFmtId="0" fontId="24" fillId="0" borderId="0" xfId="0" applyFont="1" applyAlignment="1">
      <alignment horizontal="center"/>
    </xf>
    <xf numFmtId="0" fontId="24" fillId="2" borderId="0" xfId="0" applyFont="1" applyFill="1" applyAlignment="1">
      <alignment horizontal="center" vertical="center"/>
    </xf>
    <xf numFmtId="0" fontId="24" fillId="2" borderId="0" xfId="0" applyFont="1" applyFill="1" applyAlignment="1">
      <alignment horizontal="center" vertical="center" wrapText="1"/>
    </xf>
    <xf numFmtId="0" fontId="29" fillId="0" borderId="0" xfId="0" applyFont="1" applyAlignment="1">
      <alignment horizontal="center" vertical="center" wrapText="1"/>
    </xf>
    <xf numFmtId="0" fontId="27" fillId="0" borderId="0" xfId="0" applyFont="1" applyAlignment="1">
      <alignment horizontal="center" vertical="center"/>
    </xf>
    <xf numFmtId="0" fontId="29" fillId="0" borderId="0" xfId="0" applyFont="1" applyAlignment="1">
      <alignment horizontal="center"/>
    </xf>
    <xf numFmtId="9" fontId="27" fillId="6" borderId="0" xfId="0" applyNumberFormat="1" applyFont="1" applyFill="1"/>
    <xf numFmtId="0" fontId="27" fillId="0" borderId="0" xfId="0" applyFont="1" applyAlignment="1">
      <alignment horizontal="left"/>
    </xf>
    <xf numFmtId="9" fontId="27" fillId="6" borderId="0" xfId="0" applyNumberFormat="1" applyFont="1" applyFill="1" applyAlignment="1">
      <alignment horizontal="left"/>
    </xf>
    <xf numFmtId="0" fontId="23" fillId="9" borderId="5" xfId="0" applyFont="1" applyFill="1" applyBorder="1" applyAlignment="1">
      <alignment horizontal="left" vertical="center" wrapText="1"/>
    </xf>
    <xf numFmtId="0" fontId="0" fillId="0" borderId="0" xfId="0" applyFont="1" applyAlignment="1">
      <alignment horizontal="center" vertical="center"/>
    </xf>
    <xf numFmtId="0" fontId="27" fillId="0" borderId="5" xfId="0" applyFont="1" applyBorder="1" applyAlignment="1">
      <alignment horizontal="center" vertical="center"/>
    </xf>
    <xf numFmtId="9" fontId="27" fillId="6" borderId="0" xfId="0" applyNumberFormat="1" applyFont="1" applyFill="1" applyAlignment="1">
      <alignment horizontal="center" vertical="center"/>
    </xf>
    <xf numFmtId="0" fontId="27" fillId="0" borderId="5" xfId="0" applyFont="1" applyBorder="1" applyAlignment="1">
      <alignment horizontal="left" vertical="center" wrapText="1"/>
    </xf>
    <xf numFmtId="9" fontId="27" fillId="6" borderId="0" xfId="0" applyNumberFormat="1" applyFont="1" applyFill="1" applyAlignment="1">
      <alignment vertical="center" wrapText="1"/>
    </xf>
    <xf numFmtId="9" fontId="27" fillId="0" borderId="0" xfId="0" applyNumberFormat="1" applyFont="1" applyFill="1"/>
    <xf numFmtId="0" fontId="27" fillId="0" borderId="5" xfId="0" applyFont="1" applyBorder="1" applyAlignment="1">
      <alignment vertical="center"/>
    </xf>
    <xf numFmtId="0" fontId="27" fillId="0" borderId="5" xfId="0" applyFont="1" applyBorder="1" applyAlignment="1">
      <alignment vertical="center" wrapText="1"/>
    </xf>
    <xf numFmtId="2" fontId="0" fillId="0" borderId="0" xfId="0" applyNumberFormat="1"/>
    <xf numFmtId="2" fontId="0" fillId="0" borderId="0" xfId="0" applyNumberFormat="1" applyFont="1" applyAlignment="1"/>
    <xf numFmtId="167" fontId="0" fillId="0" borderId="0" xfId="0" applyNumberFormat="1"/>
    <xf numFmtId="0" fontId="13" fillId="0" borderId="0" xfId="0" applyNumberFormat="1" applyFont="1" applyAlignment="1"/>
    <xf numFmtId="0" fontId="13" fillId="0" borderId="0" xfId="0" applyFont="1"/>
    <xf numFmtId="0" fontId="0" fillId="0" borderId="0" xfId="0" applyAlignment="1">
      <alignment vertical="center" wrapText="1"/>
    </xf>
    <xf numFmtId="0" fontId="13" fillId="0" borderId="0" xfId="0" applyFont="1" applyAlignment="1">
      <alignment vertical="center" wrapText="1"/>
    </xf>
    <xf numFmtId="9" fontId="0" fillId="0" borderId="0" xfId="4" applyFont="1" applyAlignment="1">
      <alignment vertical="center" wrapText="1"/>
    </xf>
    <xf numFmtId="9" fontId="13" fillId="0" borderId="0" xfId="0" applyNumberFormat="1" applyFont="1" applyAlignment="1"/>
    <xf numFmtId="9" fontId="13" fillId="0" borderId="0" xfId="4" applyFont="1" applyAlignment="1"/>
    <xf numFmtId="9" fontId="13" fillId="0" borderId="0" xfId="4" applyFont="1" applyFill="1" applyAlignment="1"/>
    <xf numFmtId="0" fontId="0" fillId="0" borderId="0" xfId="0" applyFont="1" applyAlignment="1"/>
    <xf numFmtId="0" fontId="27" fillId="0" borderId="0" xfId="0" applyFont="1" applyFill="1"/>
    <xf numFmtId="0" fontId="30" fillId="0" borderId="0" xfId="0" applyFont="1" applyAlignment="1">
      <alignment horizontal="left"/>
    </xf>
    <xf numFmtId="0" fontId="31" fillId="10" borderId="15" xfId="0" applyFont="1" applyFill="1" applyBorder="1" applyAlignment="1">
      <alignment horizontal="center"/>
    </xf>
    <xf numFmtId="0" fontId="31" fillId="3" borderId="3" xfId="0" applyFont="1" applyFill="1" applyBorder="1" applyAlignment="1">
      <alignment horizontal="center"/>
    </xf>
    <xf numFmtId="0" fontId="31" fillId="11" borderId="3" xfId="0" applyFont="1" applyFill="1" applyBorder="1" applyAlignment="1">
      <alignment horizontal="center"/>
    </xf>
    <xf numFmtId="0" fontId="31" fillId="8" borderId="3" xfId="0" applyFont="1" applyFill="1" applyBorder="1" applyAlignment="1">
      <alignment horizontal="center"/>
    </xf>
    <xf numFmtId="0" fontId="31" fillId="0" borderId="15" xfId="0" applyFont="1" applyBorder="1" applyAlignment="1">
      <alignment horizontal="center" vertical="center"/>
    </xf>
    <xf numFmtId="0" fontId="32" fillId="0" borderId="15" xfId="0" applyFont="1" applyBorder="1" applyAlignment="1">
      <alignment vertical="center" wrapText="1"/>
    </xf>
    <xf numFmtId="0" fontId="32" fillId="0" borderId="3" xfId="0" applyFont="1" applyBorder="1" applyAlignment="1">
      <alignment vertical="center" wrapText="1"/>
    </xf>
    <xf numFmtId="0" fontId="31" fillId="0" borderId="4" xfId="0" applyFont="1" applyBorder="1" applyAlignment="1">
      <alignment horizontal="center" vertical="center"/>
    </xf>
    <xf numFmtId="0" fontId="32" fillId="0" borderId="4" xfId="0" applyFont="1" applyBorder="1" applyAlignment="1">
      <alignment vertical="center" wrapText="1"/>
    </xf>
    <xf numFmtId="0" fontId="32" fillId="0" borderId="16" xfId="0" applyFont="1" applyBorder="1" applyAlignment="1">
      <alignment vertical="center" wrapText="1"/>
    </xf>
    <xf numFmtId="0" fontId="32" fillId="0" borderId="16" xfId="0" quotePrefix="1" applyFont="1" applyBorder="1" applyAlignment="1">
      <alignment vertical="center" wrapText="1"/>
    </xf>
    <xf numFmtId="0" fontId="28" fillId="0" borderId="5" xfId="0" applyFont="1" applyBorder="1" applyAlignment="1">
      <alignment wrapText="1"/>
    </xf>
    <xf numFmtId="0" fontId="28" fillId="0" borderId="5" xfId="0" applyFont="1" applyBorder="1" applyAlignment="1">
      <alignment vertical="center" wrapText="1"/>
    </xf>
    <xf numFmtId="0" fontId="34" fillId="0" borderId="5" xfId="5" applyFont="1" applyBorder="1" applyAlignment="1">
      <alignment wrapText="1"/>
    </xf>
    <xf numFmtId="0" fontId="24" fillId="0" borderId="5" xfId="0" applyFont="1" applyBorder="1" applyAlignment="1">
      <alignment vertical="center" wrapText="1"/>
    </xf>
    <xf numFmtId="0" fontId="25" fillId="0" borderId="1" xfId="0" applyFont="1" applyBorder="1" applyAlignment="1">
      <alignment horizontal="center"/>
    </xf>
    <xf numFmtId="0" fontId="1" fillId="0" borderId="2" xfId="0" applyFont="1" applyBorder="1"/>
    <xf numFmtId="0" fontId="1" fillId="0" borderId="3" xfId="0" applyFont="1" applyBorder="1"/>
    <xf numFmtId="0" fontId="24" fillId="2" borderId="5" xfId="0" applyFont="1" applyFill="1" applyBorder="1" applyAlignment="1">
      <alignment horizontal="center"/>
    </xf>
    <xf numFmtId="0" fontId="25" fillId="0" borderId="7" xfId="0" applyFont="1" applyBorder="1" applyAlignment="1">
      <alignment horizont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25" fillId="0" borderId="14" xfId="0" applyFont="1" applyBorder="1" applyAlignment="1">
      <alignment horizontal="center" vertical="center"/>
    </xf>
    <xf numFmtId="0" fontId="2" fillId="2" borderId="0" xfId="0" applyFont="1" applyFill="1" applyAlignment="1">
      <alignment horizontal="center"/>
    </xf>
    <xf numFmtId="0" fontId="0" fillId="0" borderId="0" xfId="0" applyFont="1" applyAlignment="1"/>
    <xf numFmtId="0" fontId="7" fillId="5" borderId="1" xfId="0" applyFont="1" applyFill="1" applyBorder="1" applyAlignment="1">
      <alignment horizontal="center"/>
    </xf>
    <xf numFmtId="0" fontId="1" fillId="5" borderId="2" xfId="0" applyFont="1" applyFill="1" applyBorder="1"/>
    <xf numFmtId="0" fontId="1" fillId="5" borderId="3" xfId="0" applyFont="1" applyFill="1" applyBorder="1"/>
    <xf numFmtId="0" fontId="16" fillId="5" borderId="6" xfId="0" applyFont="1" applyFill="1" applyBorder="1" applyAlignment="1">
      <alignment horizontal="center"/>
    </xf>
    <xf numFmtId="0" fontId="16" fillId="5" borderId="5" xfId="0" applyFont="1" applyFill="1" applyBorder="1" applyAlignment="1">
      <alignment horizontal="center"/>
    </xf>
    <xf numFmtId="0" fontId="23" fillId="9" borderId="5" xfId="0" applyFont="1" applyFill="1" applyBorder="1" applyAlignment="1">
      <alignment horizontal="center" vertical="center" wrapText="1"/>
    </xf>
    <xf numFmtId="0" fontId="16" fillId="5" borderId="6" xfId="0" applyFont="1" applyFill="1" applyBorder="1" applyAlignment="1">
      <alignment horizontal="center" vertical="center"/>
    </xf>
    <xf numFmtId="0" fontId="16" fillId="5" borderId="5" xfId="0" applyFont="1" applyFill="1" applyBorder="1" applyAlignment="1">
      <alignment horizontal="center" vertical="center"/>
    </xf>
    <xf numFmtId="0" fontId="9" fillId="2" borderId="0" xfId="0" applyFont="1" applyFill="1" applyAlignment="1">
      <alignment horizontal="center"/>
    </xf>
  </cellXfs>
  <cellStyles count="6">
    <cellStyle name="Lien hypertexte" xfId="5" builtinId="8"/>
    <cellStyle name="Milliers" xfId="2" builtinId="3"/>
    <cellStyle name="Monétaire" xfId="3" builtinId="4"/>
    <cellStyle name="Normal" xfId="0" builtinId="0"/>
    <cellStyle name="Normal 2" xfId="1" xr:uid="{F5A4AC00-289B-4FFD-A128-6515713C14CD}"/>
    <cellStyle name="Pourcentage" xfId="4" builtinId="5"/>
  </cellStyles>
  <dxfs count="349">
    <dxf>
      <font>
        <b/>
        <i val="0"/>
      </font>
      <fill>
        <patternFill>
          <bgColor rgb="FFFF0000"/>
        </patternFill>
      </fill>
    </dxf>
    <dxf>
      <font>
        <b/>
        <i val="0"/>
      </font>
      <fill>
        <patternFill>
          <bgColor rgb="FFFFC000"/>
        </patternFill>
      </fill>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0_ ;\-#,##0\ "/>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0_ ;\-#,##0\ "/>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 &quot;€&quot;_-;\-* #,##0\ &quot;€&quot;_-;_-* &quot;-&quot;??\ &quot;€&quot;_-;_-@_-"/>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2" formatCode="0.00"/>
      <alignment horizontal="general" vertical="bottom" textRotation="0" wrapText="0" indent="0" justifyLastLine="0" shrinkToFit="0" readingOrder="0"/>
    </dxf>
    <dxf>
      <numFmt numFmtId="2" formatCode="0.00"/>
    </dxf>
    <dxf>
      <numFmt numFmtId="2" formatCode="0.0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center"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center" textRotation="0" wrapText="1" indent="0" justifyLastLine="0" shrinkToFit="0" readingOrder="0"/>
    </dxf>
    <dxf>
      <font>
        <strike val="0"/>
        <outline val="0"/>
        <shadow val="0"/>
        <u val="none"/>
        <vertAlign val="baseline"/>
        <sz val="10"/>
        <color rgb="FF000000"/>
        <name val="Arial"/>
        <family val="2"/>
        <scheme val="none"/>
      </font>
    </dxf>
    <dxf>
      <font>
        <strike val="0"/>
        <outline val="0"/>
        <shadow val="0"/>
        <u val="none"/>
        <vertAlign val="baseline"/>
        <sz val="10"/>
        <color rgb="FF000000"/>
        <name val="Arial"/>
        <family val="2"/>
        <scheme val="none"/>
      </font>
      <numFmt numFmtId="165" formatCode="_-* #,##0\ &quot;€&quot;_-;\-* #,##0\ &quot;€&quot;_-;_-* &quot;-&quot;??\ &quot;€&quot;_-;_-@_-"/>
    </dxf>
    <dxf>
      <font>
        <b val="0"/>
        <i val="0"/>
        <strike val="0"/>
        <condense val="0"/>
        <extend val="0"/>
        <outline val="0"/>
        <shadow val="0"/>
        <u val="none"/>
        <vertAlign val="baseline"/>
        <sz val="10"/>
        <color rgb="FF000000"/>
        <name val="Arial"/>
        <family val="2"/>
        <scheme val="none"/>
      </font>
      <numFmt numFmtId="164" formatCode="#,##0_ ;\-#,##0\ "/>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 formatCode="0"/>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0"/>
        <color rgb="FF000000"/>
        <name val="Arial"/>
        <family val="2"/>
        <scheme val="none"/>
      </font>
      <numFmt numFmtId="1" formatCode="0"/>
      <fill>
        <patternFill patternType="none">
          <fgColor indexed="64"/>
          <bgColor auto="1"/>
        </patternFill>
      </fill>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strike val="0"/>
        <outline val="0"/>
        <shadow val="0"/>
        <u val="none"/>
        <vertAlign val="baseline"/>
        <sz val="10"/>
        <color rgb="FF000000"/>
        <name val="Arial"/>
        <family val="2"/>
        <scheme val="none"/>
      </font>
    </dxf>
    <dxf>
      <font>
        <strike val="0"/>
        <outline val="0"/>
        <shadow val="0"/>
        <u val="none"/>
        <vertAlign val="baseline"/>
        <sz val="10"/>
        <color rgb="FF000000"/>
        <name val="Arial"/>
        <family val="2"/>
        <scheme val="none"/>
      </font>
    </dxf>
    <dxf>
      <font>
        <strike val="0"/>
        <outline val="0"/>
        <shadow val="0"/>
        <u val="none"/>
        <vertAlign val="baseline"/>
        <sz val="10"/>
        <color rgb="FF000000"/>
        <name val="Arial"/>
        <family val="2"/>
        <scheme val="none"/>
      </font>
    </dxf>
    <dxf>
      <font>
        <strike val="0"/>
        <outline val="0"/>
        <shadow val="0"/>
        <u val="none"/>
        <vertAlign val="baseline"/>
        <sz val="10"/>
        <color rgb="FF000000"/>
        <name val="Arial"/>
        <family val="2"/>
        <scheme val="none"/>
      </font>
    </dxf>
    <dxf>
      <font>
        <strike val="0"/>
        <outline val="0"/>
        <shadow val="0"/>
        <u val="none"/>
        <vertAlign val="baseline"/>
        <sz val="10"/>
        <color rgb="FF000000"/>
        <name val="Arial"/>
        <family val="2"/>
        <scheme val="none"/>
      </font>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3"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3"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6" formatCode="#,##0\ &quot;€&quo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border outline="0">
        <top style="thin">
          <color rgb="FF000000"/>
        </top>
      </border>
    </dxf>
    <dxf>
      <font>
        <strike val="0"/>
        <outline val="0"/>
        <shadow val="0"/>
        <vertAlign val="baseline"/>
        <sz val="10"/>
        <name val="Arial"/>
        <family val="2"/>
        <scheme val="none"/>
      </font>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rgb="FF000000"/>
        </left>
        <right style="thin">
          <color rgb="FF000000"/>
        </right>
        <top/>
        <bottom/>
      </border>
    </dxf>
    <dxf>
      <alignment horizontal="center"/>
    </dxf>
    <dxf>
      <alignment vertical="center"/>
    </dxf>
    <dxf>
      <numFmt numFmtId="166" formatCode="#,##0\ &quot;€&quot;"/>
    </dxf>
    <dxf>
      <alignment horizontal="center"/>
    </dxf>
    <dxf>
      <alignment vertical="center"/>
    </dxf>
    <dxf>
      <numFmt numFmtId="13" formatCode="0%"/>
    </dxf>
    <dxf>
      <numFmt numFmtId="13" formatCode="0%"/>
    </dxf>
    <dxf>
      <numFmt numFmtId="168" formatCode="0.00000000"/>
    </dxf>
    <dxf>
      <numFmt numFmtId="13" formatCode="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numFmt numFmtId="166" formatCode="#,##0\ &quot;€&quot;"/>
      <alignment horizontal="center" vertical="center"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val="0"/>
      </font>
    </dxf>
    <dxf>
      <alignment wrapText="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65" formatCode="_-* #,##0\ &quot;€&quot;_-;\-* #,##0\ &quot;€&quot;_-;_-* &quot;-&quot;??\ &quot;€&quot;_-;_-@_-"/>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3" formatCode="0%"/>
    </dxf>
    <dxf>
      <numFmt numFmtId="13" formatCode="0%"/>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wrapText="1"/>
    </dxf>
    <dxf>
      <alignment wrapText="1"/>
    </dxf>
    <dxf>
      <alignment horizontal="center"/>
    </dxf>
    <dxf>
      <fill>
        <patternFill patternType="solid">
          <fgColor rgb="FFE0F7FA"/>
          <bgColor rgb="FFE0F7FA"/>
        </patternFill>
      </fill>
    </dxf>
    <dxf>
      <fill>
        <patternFill patternType="solid">
          <fgColor rgb="FFFFFFFF"/>
          <bgColor rgb="FFFFFFFF"/>
        </patternFill>
      </fill>
    </dxf>
    <dxf>
      <fill>
        <patternFill patternType="solid">
          <fgColor rgb="FFB7B7B7"/>
          <bgColor rgb="FFB7B7B7"/>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E8F0FE"/>
          <bgColor rgb="FFE8F0FE"/>
        </patternFill>
      </fill>
    </dxf>
  </dxfs>
  <tableStyles count="4">
    <tableStyle name="INPUT_ContexteBIA-style" pivot="0" count="2" xr9:uid="{00000000-0011-0000-FFFF-FFFF00000000}">
      <tableStyleElement type="firstRowStripe" dxfId="348"/>
      <tableStyleElement type="secondRowStripe" dxfId="347"/>
    </tableStyle>
    <tableStyle name="INPUT_Mesures Actuelles-style" pivot="0" count="2" xr9:uid="{00000000-0011-0000-FFFF-FFFF01000000}">
      <tableStyleElement type="firstRowStripe" dxfId="346"/>
      <tableStyleElement type="secondRowStripe" dxfId="345"/>
    </tableStyle>
    <tableStyle name="INPUT_Mesures Actuelles-style 2" pivot="0" count="2" xr9:uid="{00000000-0011-0000-FFFF-FFFF02000000}">
      <tableStyleElement type="firstRowStripe" dxfId="344"/>
      <tableStyleElement type="secondRowStripe" dxfId="343"/>
    </tableStyle>
    <tableStyle name="OUTPUT_Mesures-style" pivot="0" count="3" xr9:uid="{00000000-0011-0000-FFFF-FFFF03000000}">
      <tableStyleElement type="headerRow" dxfId="342"/>
      <tableStyleElement type="firstRowStripe" dxfId="341"/>
      <tableStyleElement type="secondRowStripe" dxfId="3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pivotCacheDefinition" Target="pivotCache/pivotCacheDefinition8.xml"/><Relationship Id="rId34" Type="http://schemas.openxmlformats.org/officeDocument/2006/relationships/pivotCacheDefinition" Target="pivotCache/pivotCacheDefinition15.xml"/><Relationship Id="rId42" Type="http://schemas.openxmlformats.org/officeDocument/2006/relationships/connections" Target="connections.xml"/><Relationship Id="rId47" Type="http://schemas.openxmlformats.org/officeDocument/2006/relationships/calcChain" Target="calcChain.xml"/><Relationship Id="rId50" Type="http://schemas.openxmlformats.org/officeDocument/2006/relationships/customXml" Target="../customXml/item3.xml"/><Relationship Id="rId55" Type="http://schemas.openxmlformats.org/officeDocument/2006/relationships/customXml" Target="../customXml/item8.xml"/><Relationship Id="rId63"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pivotCacheDefinition" Target="pivotCache/pivotCacheDefinition10.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pivotCacheDefinition" Target="pivotCache/pivotCacheDefinition13.xml"/><Relationship Id="rId37" Type="http://schemas.openxmlformats.org/officeDocument/2006/relationships/pivotTable" Target="pivotTables/pivotTable3.xml"/><Relationship Id="rId40" Type="http://schemas.openxmlformats.org/officeDocument/2006/relationships/pivotTable" Target="pivotTables/pivotTable6.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5.xml"/><Relationship Id="rId30" Type="http://schemas.openxmlformats.org/officeDocument/2006/relationships/pivotCacheDefinition" Target="pivotCache/pivotCacheDefinition11.xml"/><Relationship Id="rId35" Type="http://schemas.openxmlformats.org/officeDocument/2006/relationships/pivotTable" Target="pivotTables/pivotTable1.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3.xml"/><Relationship Id="rId33" Type="http://schemas.openxmlformats.org/officeDocument/2006/relationships/pivotCacheDefinition" Target="pivotCache/pivotCacheDefinition14.xml"/><Relationship Id="rId38" Type="http://schemas.openxmlformats.org/officeDocument/2006/relationships/pivotTable" Target="pivotTables/pivotTable4.xml"/><Relationship Id="rId46" Type="http://schemas.openxmlformats.org/officeDocument/2006/relationships/powerPivotData" Target="model/item.data"/><Relationship Id="rId59" Type="http://schemas.openxmlformats.org/officeDocument/2006/relationships/customXml" Target="../customXml/item12.xml"/><Relationship Id="rId20" Type="http://schemas.openxmlformats.org/officeDocument/2006/relationships/pivotCacheDefinition" Target="pivotCache/pivotCacheDefinition7.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microsoft.com/office/2007/relationships/slicerCache" Target="slicerCaches/slicerCache1.xml"/><Relationship Id="rId28" Type="http://schemas.microsoft.com/office/2007/relationships/slicerCache" Target="slicerCaches/slicerCache6.xml"/><Relationship Id="rId36" Type="http://schemas.openxmlformats.org/officeDocument/2006/relationships/pivotTable" Target="pivotTables/pivotTable2.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openxmlformats.org/officeDocument/2006/relationships/pivotCacheDefinition" Target="pivotCache/pivotCacheDefinition12.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pivotTable" Target="pivotTables/pivotTable5.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Répartition des sources par</a:t>
            </a:r>
            <a:r>
              <a:rPr lang="en-US" baseline="0"/>
              <a:t> pertinence</a:t>
            </a:r>
            <a:endParaRPr lang="en-US"/>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c:spPr>
      </c:pivotFmt>
      <c:pivotFmt>
        <c:idx val="59"/>
        <c:spPr>
          <a:solidFill>
            <a:schemeClr val="accent1"/>
          </a:solidFill>
          <a:ln>
            <a:noFill/>
          </a:ln>
          <a:effectLst/>
        </c:spPr>
      </c:pivotFmt>
      <c:pivotFmt>
        <c:idx val="6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2"/>
          </a:solidFill>
          <a:ln>
            <a:noFill/>
          </a:ln>
          <a:effectLst/>
        </c:spPr>
      </c:pivotFmt>
    </c:pivotFmts>
    <c:plotArea>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39-A245-4157-B96F-2971B2FF34C7}"/>
              </c:ext>
            </c:extLst>
          </c:dPt>
          <c:dPt>
            <c:idx val="1"/>
            <c:bubble3D val="0"/>
            <c:spPr>
              <a:solidFill>
                <a:schemeClr val="accent2"/>
              </a:solidFill>
              <a:ln>
                <a:noFill/>
              </a:ln>
              <a:effectLst/>
            </c:spPr>
            <c:extLst>
              <c:ext xmlns:c16="http://schemas.microsoft.com/office/drawing/2014/chart" uri="{C3380CC4-5D6E-409C-BE32-E72D297353CC}">
                <c16:uniqueId val="{0000003B-A245-4157-B96F-2971B2FF34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Faible</c:v>
              </c:pt>
              <c:pt idx="1">
                <c:v>Forte</c:v>
              </c:pt>
            </c:strLit>
          </c:cat>
          <c:val>
            <c:numLit>
              <c:formatCode>General</c:formatCode>
              <c:ptCount val="2"/>
              <c:pt idx="0">
                <c:v>4</c:v>
              </c:pt>
              <c:pt idx="1">
                <c:v>8</c:v>
              </c:pt>
            </c:numLit>
          </c:val>
          <c:extLst>
            <c:ext xmlns:c16="http://schemas.microsoft.com/office/drawing/2014/chart" uri="{C3380CC4-5D6E-409C-BE32-E72D297353CC}">
              <c16:uniqueId val="{0000003C-A245-4157-B96F-2971B2FF34C7}"/>
            </c:ext>
          </c:extLst>
        </c:ser>
        <c:dLbls>
          <c:showLegendKey val="0"/>
          <c:showVal val="0"/>
          <c:showCatName val="0"/>
          <c:showSerName val="0"/>
          <c:showPercent val="1"/>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[Outil rationalisation SSI.xlsx]PivotChartTable2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Répartition des sources par type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c:spPr>
      </c:pivotFmt>
      <c:pivotFmt>
        <c:idx val="59"/>
        <c:spPr>
          <a:solidFill>
            <a:schemeClr val="accent1"/>
          </a:solidFill>
          <a:ln>
            <a:noFill/>
          </a:ln>
          <a:effectLst/>
        </c:spPr>
      </c:pivotFmt>
      <c:pivotFmt>
        <c:idx val="6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2"/>
          </a:solidFill>
          <a:ln>
            <a:noFill/>
          </a:ln>
          <a:effectLst/>
        </c:spPr>
      </c:pivotFmt>
      <c:pivotFmt>
        <c:idx val="6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c:spPr>
      </c:pivotFmt>
      <c:pivotFmt>
        <c:idx val="65"/>
        <c:spPr>
          <a:solidFill>
            <a:schemeClr val="accent2"/>
          </a:solidFill>
          <a:ln>
            <a:noFill/>
          </a:ln>
          <a:effectLst/>
        </c:spPr>
      </c:pivotFmt>
      <c:pivotFmt>
        <c:idx val="6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1"/>
          </a:solidFill>
          <a:ln>
            <a:noFill/>
          </a:ln>
          <a:effectLst/>
        </c:spPr>
      </c:pivotFmt>
      <c:pivotFmt>
        <c:idx val="68"/>
        <c:spPr>
          <a:solidFill>
            <a:schemeClr val="accent2"/>
          </a:solidFill>
          <a:ln>
            <a:noFill/>
          </a:ln>
          <a:effectLst/>
        </c:spPr>
      </c:pivotFmt>
    </c:pivotFmts>
    <c:plotArea>
      <c:layout/>
      <c:pieChart>
        <c:varyColors val="1"/>
        <c:ser>
          <c:idx val="0"/>
          <c:order val="0"/>
          <c:tx>
            <c:v>Total</c:v>
          </c:tx>
          <c:dPt>
            <c:idx val="0"/>
            <c:bubble3D val="0"/>
            <c:extLst>
              <c:ext xmlns:c16="http://schemas.microsoft.com/office/drawing/2014/chart" uri="{C3380CC4-5D6E-409C-BE32-E72D297353CC}">
                <c16:uniqueId val="{00000001-7C0B-4961-9786-DA0E5E44E00A}"/>
              </c:ext>
            </c:extLst>
          </c:dPt>
          <c:dPt>
            <c:idx val="1"/>
            <c:bubble3D val="0"/>
            <c:extLst>
              <c:ext xmlns:c16="http://schemas.microsoft.com/office/drawing/2014/chart" uri="{C3380CC4-5D6E-409C-BE32-E72D297353CC}">
                <c16:uniqueId val="{00000003-7C0B-4961-9786-DA0E5E44E0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Erreur humaine</c:v>
              </c:pt>
              <c:pt idx="1">
                <c:v>Malveillance</c:v>
              </c:pt>
            </c:strLit>
          </c:cat>
          <c:val>
            <c:numLit>
              <c:formatCode>General</c:formatCode>
              <c:ptCount val="2"/>
              <c:pt idx="0">
                <c:v>3</c:v>
              </c:pt>
              <c:pt idx="1">
                <c:v>9</c:v>
              </c:pt>
            </c:numLit>
          </c:val>
          <c:extLst>
            <c:ext xmlns:c16="http://schemas.microsoft.com/office/drawing/2014/chart" uri="{C3380CC4-5D6E-409C-BE32-E72D297353CC}">
              <c16:uniqueId val="{00000004-7C0B-4961-9786-DA0E5E44E00A}"/>
            </c:ext>
          </c:extLst>
        </c:ser>
        <c:dLbls>
          <c:showLegendKey val="0"/>
          <c:showVal val="0"/>
          <c:showCatName val="0"/>
          <c:showSerName val="0"/>
          <c:showPercent val="1"/>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[Outil rationalisation SSI.xlsx]PivotChartTable3</c15:name>
        <c15:fmtId val="3"/>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Vraisemblance</a:t>
            </a:r>
            <a:r>
              <a:rPr lang="en-US" baseline="0"/>
              <a:t> par scénario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0">
                <c:v>2</c:v>
              </c:pt>
              <c:pt idx="1">
                <c:v>4</c:v>
              </c:pt>
              <c:pt idx="2">
                <c:v>2</c:v>
              </c:pt>
              <c:pt idx="3">
                <c:v>2</c:v>
              </c:pt>
              <c:pt idx="4">
                <c:v>2</c:v>
              </c:pt>
              <c:pt idx="5">
                <c:v>4</c:v>
              </c:pt>
              <c:pt idx="6">
                <c:v>4</c:v>
              </c:pt>
              <c:pt idx="7">
                <c:v>4</c:v>
              </c:pt>
              <c:pt idx="8">
                <c:v>1</c:v>
              </c:pt>
              <c:pt idx="9">
                <c:v>3</c:v>
              </c:pt>
              <c:pt idx="10">
                <c:v>3</c:v>
              </c:pt>
              <c:pt idx="11">
                <c:v>3</c:v>
              </c:pt>
              <c:pt idx="12">
                <c:v>4</c:v>
              </c:pt>
              <c:pt idx="13">
                <c:v>3</c:v>
              </c:pt>
              <c:pt idx="14">
                <c:v>4</c:v>
              </c:pt>
              <c:pt idx="15">
                <c:v>4</c:v>
              </c:pt>
              <c:pt idx="16">
                <c:v>4</c:v>
              </c:pt>
              <c:pt idx="17">
                <c:v>4</c:v>
              </c:pt>
              <c:pt idx="18">
                <c:v>4</c:v>
              </c:pt>
              <c:pt idx="19">
                <c:v>2</c:v>
              </c:pt>
              <c:pt idx="20">
                <c:v>3</c:v>
              </c:pt>
              <c:pt idx="21">
                <c:v>3</c:v>
              </c:pt>
              <c:pt idx="22">
                <c:v>3</c:v>
              </c:pt>
              <c:pt idx="23">
                <c:v>3</c:v>
              </c:pt>
              <c:pt idx="24">
                <c:v>4</c:v>
              </c:pt>
              <c:pt idx="25">
                <c:v>3</c:v>
              </c:pt>
              <c:pt idx="26">
                <c:v>2</c:v>
              </c:pt>
            </c:numLit>
          </c:val>
          <c:extLst>
            <c:ext xmlns:c16="http://schemas.microsoft.com/office/drawing/2014/chart" uri="{C3380CC4-5D6E-409C-BE32-E72D297353CC}">
              <c16:uniqueId val="{00000001-DA6F-4A4F-BBB9-453FC8DF4EEA}"/>
            </c:ext>
          </c:extLst>
        </c:ser>
        <c:dLbls>
          <c:showLegendKey val="0"/>
          <c:showVal val="0"/>
          <c:showCatName val="0"/>
          <c:showSerName val="0"/>
          <c:showPercent val="0"/>
          <c:showBubbleSize val="0"/>
        </c:dLbls>
        <c:gapWidth val="219"/>
        <c:axId val="1870202399"/>
        <c:axId val="1496663215"/>
      </c:barChart>
      <c:catAx>
        <c:axId val="1870202399"/>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663215"/>
        <c:crosses val="autoZero"/>
        <c:auto val="1"/>
        <c:lblAlgn val="ctr"/>
        <c:lblOffset val="100"/>
        <c:noMultiLvlLbl val="0"/>
        <c:extLst>
          <c:ext xmlns:c15="http://schemas.microsoft.com/office/drawing/2012/chart" uri="{F40574EE-89B7-4290-83BB-5DA773EAF853}">
            <c15:numFmt c:formatCode="General" c:sourceLinked="1"/>
          </c:ext>
        </c:extLst>
      </c:catAx>
      <c:valAx>
        <c:axId val="1496663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202399"/>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[Outil rationalisation SSI.xlsx]PivotChartTable5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Répartition</a:t>
            </a:r>
            <a:r>
              <a:rPr lang="en-US" baseline="0"/>
              <a:t> du budget global par mesure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s>
    <c:plotArea>
      <c:layout/>
      <c:doughnut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8651-4232-995C-B4EDC5F51514}"/>
              </c:ext>
            </c:extLst>
          </c:dPt>
          <c:dPt>
            <c:idx val="1"/>
            <c:bubble3D val="0"/>
            <c:spPr>
              <a:solidFill>
                <a:schemeClr val="accent2"/>
              </a:solidFill>
              <a:ln>
                <a:noFill/>
              </a:ln>
              <a:effectLst/>
            </c:spPr>
            <c:extLst>
              <c:ext xmlns:c16="http://schemas.microsoft.com/office/drawing/2014/chart" uri="{C3380CC4-5D6E-409C-BE32-E72D297353CC}">
                <c16:uniqueId val="{00000003-8651-4232-995C-B4EDC5F51514}"/>
              </c:ext>
            </c:extLst>
          </c:dPt>
          <c:dPt>
            <c:idx val="2"/>
            <c:bubble3D val="0"/>
            <c:spPr>
              <a:solidFill>
                <a:schemeClr val="accent3"/>
              </a:solidFill>
              <a:ln>
                <a:noFill/>
              </a:ln>
              <a:effectLst/>
            </c:spPr>
            <c:extLst>
              <c:ext xmlns:c16="http://schemas.microsoft.com/office/drawing/2014/chart" uri="{C3380CC4-5D6E-409C-BE32-E72D297353CC}">
                <c16:uniqueId val="{00000005-8651-4232-995C-B4EDC5F51514}"/>
              </c:ext>
            </c:extLst>
          </c:dPt>
          <c:dPt>
            <c:idx val="3"/>
            <c:bubble3D val="0"/>
            <c:spPr>
              <a:solidFill>
                <a:schemeClr val="accent4"/>
              </a:solidFill>
              <a:ln>
                <a:noFill/>
              </a:ln>
              <a:effectLst/>
            </c:spPr>
            <c:extLst>
              <c:ext xmlns:c16="http://schemas.microsoft.com/office/drawing/2014/chart" uri="{C3380CC4-5D6E-409C-BE32-E72D297353CC}">
                <c16:uniqueId val="{00000007-8651-4232-995C-B4EDC5F51514}"/>
              </c:ext>
            </c:extLst>
          </c:dPt>
          <c:dPt>
            <c:idx val="4"/>
            <c:bubble3D val="0"/>
            <c:spPr>
              <a:solidFill>
                <a:schemeClr val="accent5"/>
              </a:solidFill>
              <a:ln>
                <a:noFill/>
              </a:ln>
              <a:effectLst/>
            </c:spPr>
            <c:extLst>
              <c:ext xmlns:c16="http://schemas.microsoft.com/office/drawing/2014/chart" uri="{C3380CC4-5D6E-409C-BE32-E72D297353CC}">
                <c16:uniqueId val="{00000009-8651-4232-995C-B4EDC5F51514}"/>
              </c:ext>
            </c:extLst>
          </c:dPt>
          <c:dPt>
            <c:idx val="5"/>
            <c:bubble3D val="0"/>
            <c:spPr>
              <a:solidFill>
                <a:schemeClr val="accent6"/>
              </a:solidFill>
              <a:ln>
                <a:noFill/>
              </a:ln>
              <a:effectLst/>
            </c:spPr>
            <c:extLst>
              <c:ext xmlns:c16="http://schemas.microsoft.com/office/drawing/2014/chart" uri="{C3380CC4-5D6E-409C-BE32-E72D297353CC}">
                <c16:uniqueId val="{0000000B-8651-4232-995C-B4EDC5F51514}"/>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651-4232-995C-B4EDC5F51514}"/>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651-4232-995C-B4EDC5F51514}"/>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8651-4232-995C-B4EDC5F51514}"/>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651-4232-995C-B4EDC5F51514}"/>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8651-4232-995C-B4EDC5F51514}"/>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8651-4232-995C-B4EDC5F51514}"/>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8651-4232-995C-B4EDC5F51514}"/>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8651-4232-995C-B4EDC5F51514}"/>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8651-4232-995C-B4EDC5F51514}"/>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8651-4232-995C-B4EDC5F51514}"/>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8651-4232-995C-B4EDC5F51514}"/>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8651-4232-995C-B4EDC5F51514}"/>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8651-4232-995C-B4EDC5F51514}"/>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8651-4232-995C-B4EDC5F51514}"/>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8651-4232-995C-B4EDC5F51514}"/>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8651-4232-995C-B4EDC5F51514}"/>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8651-4232-995C-B4EDC5F51514}"/>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8651-4232-995C-B4EDC5F51514}"/>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8651-4232-995C-B4EDC5F51514}"/>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8651-4232-995C-B4EDC5F51514}"/>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8651-4232-995C-B4EDC5F51514}"/>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8651-4232-995C-B4EDC5F51514}"/>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8651-4232-995C-B4EDC5F51514}"/>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8651-4232-995C-B4EDC5F51514}"/>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8651-4232-995C-B4EDC5F51514}"/>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8651-4232-995C-B4EDC5F51514}"/>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8651-4232-995C-B4EDC5F51514}"/>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8651-4232-995C-B4EDC5F51514}"/>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8651-4232-995C-B4EDC5F515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5"/>
              <c:pt idx="0">
                <c:v>SERV1</c:v>
              </c:pt>
              <c:pt idx="1">
                <c:v>SERV2</c:v>
              </c:pt>
              <c:pt idx="2">
                <c:v>SERV3</c:v>
              </c:pt>
              <c:pt idx="3">
                <c:v>SERV4</c:v>
              </c:pt>
              <c:pt idx="4">
                <c:v>SERV5</c:v>
              </c:pt>
              <c:pt idx="5">
                <c:v>SERV6</c:v>
              </c:pt>
              <c:pt idx="6">
                <c:v>TECH10</c:v>
              </c:pt>
              <c:pt idx="7">
                <c:v>TECH11</c:v>
              </c:pt>
              <c:pt idx="8">
                <c:v>TECH12A</c:v>
              </c:pt>
              <c:pt idx="9">
                <c:v>TECH12E</c:v>
              </c:pt>
              <c:pt idx="10">
                <c:v>TECH13</c:v>
              </c:pt>
              <c:pt idx="11">
                <c:v>TECH14A</c:v>
              </c:pt>
              <c:pt idx="12">
                <c:v>TECH14E</c:v>
              </c:pt>
              <c:pt idx="13">
                <c:v>TECH15</c:v>
              </c:pt>
              <c:pt idx="14">
                <c:v>TECH16</c:v>
              </c:pt>
              <c:pt idx="15">
                <c:v>TECH17</c:v>
              </c:pt>
              <c:pt idx="16">
                <c:v>TECH18</c:v>
              </c:pt>
              <c:pt idx="17">
                <c:v>TECH19</c:v>
              </c:pt>
              <c:pt idx="18">
                <c:v>TECH1A</c:v>
              </c:pt>
              <c:pt idx="19">
                <c:v>TECH1E</c:v>
              </c:pt>
              <c:pt idx="20">
                <c:v>TECH1I</c:v>
              </c:pt>
              <c:pt idx="21">
                <c:v>TECH2</c:v>
              </c:pt>
              <c:pt idx="22">
                <c:v>TECH20</c:v>
              </c:pt>
              <c:pt idx="23">
                <c:v>TECH21</c:v>
              </c:pt>
              <c:pt idx="24">
                <c:v>TECH3</c:v>
              </c:pt>
              <c:pt idx="25">
                <c:v>TECH4</c:v>
              </c:pt>
              <c:pt idx="26">
                <c:v>TECH5A</c:v>
              </c:pt>
              <c:pt idx="27">
                <c:v>TECH5E</c:v>
              </c:pt>
              <c:pt idx="28">
                <c:v>TECH5I</c:v>
              </c:pt>
              <c:pt idx="29">
                <c:v>TECH6A</c:v>
              </c:pt>
              <c:pt idx="30">
                <c:v>TECH6E</c:v>
              </c:pt>
              <c:pt idx="31">
                <c:v>TECH6I</c:v>
              </c:pt>
              <c:pt idx="32">
                <c:v>TECH7</c:v>
              </c:pt>
              <c:pt idx="33">
                <c:v>TECH8</c:v>
              </c:pt>
              <c:pt idx="34">
                <c:v>TECH9</c:v>
              </c:pt>
            </c:strLit>
          </c:cat>
          <c:val>
            <c:numLit>
              <c:formatCode>General</c:formatCode>
              <c:ptCount val="35"/>
              <c:pt idx="0">
                <c:v>79000</c:v>
              </c:pt>
              <c:pt idx="1">
                <c:v>98000</c:v>
              </c:pt>
              <c:pt idx="2">
                <c:v>88000</c:v>
              </c:pt>
              <c:pt idx="3">
                <c:v>87000</c:v>
              </c:pt>
              <c:pt idx="4">
                <c:v>89000</c:v>
              </c:pt>
              <c:pt idx="5">
                <c:v>56000</c:v>
              </c:pt>
              <c:pt idx="6">
                <c:v>23000</c:v>
              </c:pt>
              <c:pt idx="7">
                <c:v>111000</c:v>
              </c:pt>
              <c:pt idx="8">
                <c:v>21000</c:v>
              </c:pt>
              <c:pt idx="9">
                <c:v>0</c:v>
              </c:pt>
              <c:pt idx="10">
                <c:v>60000</c:v>
              </c:pt>
              <c:pt idx="11">
                <c:v>40000</c:v>
              </c:pt>
              <c:pt idx="12">
                <c:v>0</c:v>
              </c:pt>
              <c:pt idx="13">
                <c:v>99000</c:v>
              </c:pt>
              <c:pt idx="14">
                <c:v>44000</c:v>
              </c:pt>
              <c:pt idx="15">
                <c:v>67000</c:v>
              </c:pt>
              <c:pt idx="16">
                <c:v>8000</c:v>
              </c:pt>
              <c:pt idx="17">
                <c:v>33000</c:v>
              </c:pt>
              <c:pt idx="18">
                <c:v>20000</c:v>
              </c:pt>
              <c:pt idx="19">
                <c:v>0</c:v>
              </c:pt>
              <c:pt idx="20">
                <c:v>0</c:v>
              </c:pt>
              <c:pt idx="21">
                <c:v>90000</c:v>
              </c:pt>
              <c:pt idx="22">
                <c:v>22000</c:v>
              </c:pt>
              <c:pt idx="23">
                <c:v>90000</c:v>
              </c:pt>
              <c:pt idx="24">
                <c:v>0</c:v>
              </c:pt>
              <c:pt idx="25">
                <c:v>87000</c:v>
              </c:pt>
              <c:pt idx="26">
                <c:v>0</c:v>
              </c:pt>
              <c:pt idx="27">
                <c:v>0</c:v>
              </c:pt>
              <c:pt idx="28">
                <c:v>20000</c:v>
              </c:pt>
              <c:pt idx="29">
                <c:v>0</c:v>
              </c:pt>
              <c:pt idx="30">
                <c:v>0</c:v>
              </c:pt>
              <c:pt idx="31">
                <c:v>40000</c:v>
              </c:pt>
              <c:pt idx="32">
                <c:v>0</c:v>
              </c:pt>
              <c:pt idx="33">
                <c:v>56000</c:v>
              </c:pt>
              <c:pt idx="34">
                <c:v>43000</c:v>
              </c:pt>
            </c:numLit>
          </c:val>
          <c:extLst>
            <c:ext xmlns:c16="http://schemas.microsoft.com/office/drawing/2014/chart" uri="{C3380CC4-5D6E-409C-BE32-E72D297353CC}">
              <c16:uniqueId val="{00000001-6CD9-4A4F-BCDE-E591FE8B79F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[Outil rationalisation SSI.xlsx]PivotChartTable4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Répartition</a:t>
            </a:r>
            <a:r>
              <a:rPr lang="en-US" baseline="0"/>
              <a:t> des coûts de couverture par scénario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SERV1</c:v>
          </c:tx>
          <c:spPr>
            <a:solidFill>
              <a:schemeClr val="accent1"/>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0">
                <c:v>4298.0984035516785</c:v>
              </c:pt>
              <c:pt idx="1">
                <c:v>3782.3265951254775</c:v>
              </c:pt>
              <c:pt idx="2">
                <c:v>2424.5683302086395</c:v>
              </c:pt>
              <c:pt idx="3">
                <c:v>8343.3674892473773</c:v>
              </c:pt>
              <c:pt idx="4">
                <c:v>2865.3989357011196</c:v>
              </c:pt>
              <c:pt idx="5">
                <c:v>2488.3727599509721</c:v>
              </c:pt>
              <c:pt idx="6">
                <c:v>2363.9541219534235</c:v>
              </c:pt>
              <c:pt idx="7">
                <c:v>1525.1316915828538</c:v>
              </c:pt>
              <c:pt idx="8">
                <c:v>4502.7697561017585</c:v>
              </c:pt>
              <c:pt idx="9">
                <c:v>2251.3848780508793</c:v>
              </c:pt>
              <c:pt idx="10">
                <c:v>4502.7697561017585</c:v>
              </c:pt>
              <c:pt idx="11">
                <c:v>2363.9541219534235</c:v>
              </c:pt>
              <c:pt idx="12">
                <c:v>1390.5612482078961</c:v>
              </c:pt>
              <c:pt idx="13">
                <c:v>2781.1224964157923</c:v>
              </c:pt>
              <c:pt idx="14">
                <c:v>2055.6122799594987</c:v>
              </c:pt>
              <c:pt idx="15">
                <c:v>2011.8758484709983</c:v>
              </c:pt>
              <c:pt idx="16">
                <c:v>3377.0773170763196</c:v>
              </c:pt>
              <c:pt idx="17">
                <c:v>1891.1632975627388</c:v>
              </c:pt>
              <c:pt idx="18">
                <c:v>1525.1316915828538</c:v>
              </c:pt>
              <c:pt idx="19">
                <c:v>3939.923536589039</c:v>
              </c:pt>
              <c:pt idx="20">
                <c:v>1477.4713262208895</c:v>
              </c:pt>
              <c:pt idx="21">
                <c:v>1719.2393614206715</c:v>
              </c:pt>
              <c:pt idx="22">
                <c:v>2149.0492017758393</c:v>
              </c:pt>
              <c:pt idx="23">
                <c:v>3782.3265951254784</c:v>
              </c:pt>
              <c:pt idx="24">
                <c:v>2424.5683302086395</c:v>
              </c:pt>
              <c:pt idx="25">
                <c:v>3260.6263751081701</c:v>
              </c:pt>
              <c:pt idx="26">
                <c:v>3502.1542547458125</c:v>
              </c:pt>
            </c:numLit>
          </c:val>
          <c:extLst>
            <c:ext xmlns:c16="http://schemas.microsoft.com/office/drawing/2014/chart" uri="{C3380CC4-5D6E-409C-BE32-E72D297353CC}">
              <c16:uniqueId val="{00000001-2521-41E8-90F2-E387F78B2A4F}"/>
            </c:ext>
          </c:extLst>
        </c:ser>
        <c:ser>
          <c:idx val="1"/>
          <c:order val="1"/>
          <c:tx>
            <c:v>SERV3</c:v>
          </c:tx>
          <c:spPr>
            <a:solidFill>
              <a:schemeClr val="accent2"/>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2">
                <c:v>9827.5633180100758</c:v>
              </c:pt>
              <c:pt idx="3">
                <c:v>15030.390956956588</c:v>
              </c:pt>
              <c:pt idx="9">
                <c:v>4562.7972547903919</c:v>
              </c:pt>
              <c:pt idx="10">
                <c:v>7604.6620913173192</c:v>
              </c:pt>
              <c:pt idx="11">
                <c:v>4790.937117529912</c:v>
              </c:pt>
              <c:pt idx="12">
                <c:v>2818.1983044293597</c:v>
              </c:pt>
              <c:pt idx="16">
                <c:v>11406.99313697598</c:v>
              </c:pt>
              <c:pt idx="17">
                <c:v>6387.9161567065494</c:v>
              </c:pt>
              <c:pt idx="18">
                <c:v>5151.545333000171</c:v>
              </c:pt>
              <c:pt idx="21">
                <c:v>3484.3179036581178</c:v>
              </c:pt>
              <c:pt idx="22">
                <c:v>4355.397379572647</c:v>
              </c:pt>
              <c:pt idx="23">
                <c:v>7665.4993880478596</c:v>
              </c:pt>
              <c:pt idx="24">
                <c:v>4913.7816590050379</c:v>
              </c:pt>
            </c:numLit>
          </c:val>
          <c:extLst>
            <c:ext xmlns:c16="http://schemas.microsoft.com/office/drawing/2014/chart" uri="{C3380CC4-5D6E-409C-BE32-E72D297353CC}">
              <c16:uniqueId val="{00000002-2521-41E8-90F2-E387F78B2A4F}"/>
            </c:ext>
          </c:extLst>
        </c:ser>
        <c:ser>
          <c:idx val="2"/>
          <c:order val="2"/>
          <c:tx>
            <c:v>SERV4</c:v>
          </c:tx>
          <c:spPr>
            <a:solidFill>
              <a:schemeClr val="accent3"/>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1">
                <c:v>10818.652982580712</c:v>
              </c:pt>
              <c:pt idx="2">
                <c:v>11096.054341108424</c:v>
              </c:pt>
              <c:pt idx="5">
                <c:v>4270.5209141765963</c:v>
              </c:pt>
              <c:pt idx="6">
                <c:v>4056.994868467767</c:v>
              </c:pt>
              <c:pt idx="9">
                <c:v>3863.8046366359681</c:v>
              </c:pt>
              <c:pt idx="10">
                <c:v>3863.8046366359681</c:v>
              </c:pt>
              <c:pt idx="11">
                <c:v>6761.6581141129445</c:v>
              </c:pt>
              <c:pt idx="12">
                <c:v>2386.4675696869217</c:v>
              </c:pt>
              <c:pt idx="13">
                <c:v>7954.8918989564054</c:v>
              </c:pt>
              <c:pt idx="14">
                <c:v>3527.8216247545797</c:v>
              </c:pt>
              <c:pt idx="15">
                <c:v>3452.7615901853328</c:v>
              </c:pt>
              <c:pt idx="16">
                <c:v>5795.7069549539528</c:v>
              </c:pt>
              <c:pt idx="17">
                <c:v>3245.5958947742133</c:v>
              </c:pt>
              <c:pt idx="19">
                <c:v>6761.6581141129445</c:v>
              </c:pt>
              <c:pt idx="20">
                <c:v>4226.0363213205901</c:v>
              </c:pt>
              <c:pt idx="21">
                <c:v>4917.5695375366868</c:v>
              </c:pt>
            </c:numLit>
          </c:val>
          <c:extLst>
            <c:ext xmlns:c16="http://schemas.microsoft.com/office/drawing/2014/chart" uri="{C3380CC4-5D6E-409C-BE32-E72D297353CC}">
              <c16:uniqueId val="{00000003-2521-41E8-90F2-E387F78B2A4F}"/>
            </c:ext>
          </c:extLst>
        </c:ser>
        <c:ser>
          <c:idx val="3"/>
          <c:order val="3"/>
          <c:tx>
            <c:v>SERV5</c:v>
          </c:tx>
          <c:spPr>
            <a:solidFill>
              <a:schemeClr val="accent4"/>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0">
                <c:v>27670.756710503811</c:v>
              </c:pt>
              <c:pt idx="1">
                <c:v>12175.132952621676</c:v>
              </c:pt>
              <c:pt idx="2">
                <c:v>7804.5724055267165</c:v>
              </c:pt>
              <c:pt idx="3">
                <c:v>8952.3036416335872</c:v>
              </c:pt>
              <c:pt idx="8">
                <c:v>9662.8039306521223</c:v>
              </c:pt>
              <c:pt idx="11">
                <c:v>15218.916190777096</c:v>
              </c:pt>
              <c:pt idx="26">
                <c:v>7515.5141682849853</c:v>
              </c:pt>
            </c:numLit>
          </c:val>
          <c:extLst>
            <c:ext xmlns:c16="http://schemas.microsoft.com/office/drawing/2014/chart" uri="{C3380CC4-5D6E-409C-BE32-E72D297353CC}">
              <c16:uniqueId val="{00000004-2521-41E8-90F2-E387F78B2A4F}"/>
            </c:ext>
          </c:extLst>
        </c:ser>
        <c:ser>
          <c:idx val="4"/>
          <c:order val="4"/>
          <c:tx>
            <c:v>SERV6</c:v>
          </c:tx>
          <c:spPr>
            <a:solidFill>
              <a:schemeClr val="accent5"/>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4">
                <c:v>28649.735063036729</c:v>
              </c:pt>
              <c:pt idx="16">
                <c:v>8441.439795359036</c:v>
              </c:pt>
              <c:pt idx="17">
                <c:v>18908.82514160424</c:v>
              </c:pt>
            </c:numLit>
          </c:val>
          <c:extLst>
            <c:ext xmlns:c16="http://schemas.microsoft.com/office/drawing/2014/chart" uri="{C3380CC4-5D6E-409C-BE32-E72D297353CC}">
              <c16:uniqueId val="{00000005-2521-41E8-90F2-E387F78B2A4F}"/>
            </c:ext>
          </c:extLst>
        </c:ser>
        <c:ser>
          <c:idx val="5"/>
          <c:order val="5"/>
          <c:tx>
            <c:v>TECH10</c:v>
          </c:tx>
          <c:spPr>
            <a:solidFill>
              <a:schemeClr val="accent6"/>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2">
                <c:v>7124.9062552611849</c:v>
              </c:pt>
              <c:pt idx="14">
                <c:v>5033.9011586084471</c:v>
              </c:pt>
              <c:pt idx="20">
                <c:v>5788.9863323997124</c:v>
              </c:pt>
              <c:pt idx="21">
                <c:v>5052.2062537306583</c:v>
              </c:pt>
            </c:numLit>
          </c:val>
          <c:extLst>
            <c:ext xmlns:c16="http://schemas.microsoft.com/office/drawing/2014/chart" uri="{C3380CC4-5D6E-409C-BE32-E72D297353CC}">
              <c16:uniqueId val="{00000006-2521-41E8-90F2-E387F78B2A4F}"/>
            </c:ext>
          </c:extLst>
        </c:ser>
        <c:ser>
          <c:idx val="6"/>
          <c:order val="6"/>
          <c:tx>
            <c:v>TECH11</c:v>
          </c:tx>
          <c:spPr>
            <a:solidFill>
              <a:schemeClr val="accent1">
                <a:lumMod val="6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2">
                <c:v>64946.808510638301</c:v>
              </c:pt>
              <c:pt idx="21">
                <c:v>46053.191489361707</c:v>
              </c:pt>
            </c:numLit>
          </c:val>
          <c:extLst>
            <c:ext xmlns:c16="http://schemas.microsoft.com/office/drawing/2014/chart" uri="{C3380CC4-5D6E-409C-BE32-E72D297353CC}">
              <c16:uniqueId val="{00000007-2521-41E8-90F2-E387F78B2A4F}"/>
            </c:ext>
          </c:extLst>
        </c:ser>
        <c:ser>
          <c:idx val="7"/>
          <c:order val="7"/>
          <c:tx>
            <c:v>TECH12A</c:v>
          </c:tx>
          <c:spPr>
            <a:solidFill>
              <a:schemeClr val="accent2">
                <a:lumMod val="6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6">
                <c:v>8037.0370370370383</c:v>
              </c:pt>
              <c:pt idx="18">
                <c:v>12962.962962962962</c:v>
              </c:pt>
            </c:numLit>
          </c:val>
          <c:extLst>
            <c:ext xmlns:c16="http://schemas.microsoft.com/office/drawing/2014/chart" uri="{C3380CC4-5D6E-409C-BE32-E72D297353CC}">
              <c16:uniqueId val="{00000008-2521-41E8-90F2-E387F78B2A4F}"/>
            </c:ext>
          </c:extLst>
        </c:ser>
        <c:ser>
          <c:idx val="8"/>
          <c:order val="8"/>
          <c:tx>
            <c:v>TECH12E</c:v>
          </c:tx>
          <c:spPr>
            <a:solidFill>
              <a:schemeClr val="accent3">
                <a:lumMod val="6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18">
                <c:v>0</c:v>
              </c:pt>
            </c:numLit>
          </c:val>
          <c:extLst>
            <c:ext xmlns:c16="http://schemas.microsoft.com/office/drawing/2014/chart" uri="{C3380CC4-5D6E-409C-BE32-E72D297353CC}">
              <c16:uniqueId val="{00000009-2521-41E8-90F2-E387F78B2A4F}"/>
            </c:ext>
          </c:extLst>
        </c:ser>
        <c:ser>
          <c:idx val="9"/>
          <c:order val="9"/>
          <c:tx>
            <c:v>TECH13</c:v>
          </c:tx>
          <c:spPr>
            <a:solidFill>
              <a:schemeClr val="accent4">
                <a:lumMod val="6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0">
                <c:v>30168.281489036202</c:v>
              </c:pt>
              <c:pt idx="12">
                <c:v>6100.2039775624671</c:v>
              </c:pt>
              <c:pt idx="22">
                <c:v>9427.5879653238135</c:v>
              </c:pt>
              <c:pt idx="25">
                <c:v>14303.92656807751</c:v>
              </c:pt>
            </c:numLit>
          </c:val>
          <c:extLst>
            <c:ext xmlns:c16="http://schemas.microsoft.com/office/drawing/2014/chart" uri="{C3380CC4-5D6E-409C-BE32-E72D297353CC}">
              <c16:uniqueId val="{0000000A-2521-41E8-90F2-E387F78B2A4F}"/>
            </c:ext>
          </c:extLst>
        </c:ser>
        <c:ser>
          <c:idx val="10"/>
          <c:order val="10"/>
          <c:tx>
            <c:v>TECH14A</c:v>
          </c:tx>
          <c:spPr>
            <a:solidFill>
              <a:schemeClr val="accent5">
                <a:lumMod val="6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7">
                <c:v>2327.8557768294218</c:v>
              </c:pt>
              <c:pt idx="9">
                <c:v>3818.1761418895276</c:v>
              </c:pt>
              <c:pt idx="10">
                <c:v>3818.1761418895276</c:v>
              </c:pt>
              <c:pt idx="12">
                <c:v>2358.2852641082382</c:v>
              </c:pt>
              <c:pt idx="13">
                <c:v>3773.2564225731808</c:v>
              </c:pt>
              <c:pt idx="14">
                <c:v>3486.1608252034821</c:v>
              </c:pt>
              <c:pt idx="15">
                <c:v>2729.5897524997476</c:v>
              </c:pt>
              <c:pt idx="18">
                <c:v>2845.1570605692937</c:v>
              </c:pt>
              <c:pt idx="22">
                <c:v>4009.0849489840043</c:v>
              </c:pt>
              <c:pt idx="25">
                <c:v>6082.7495777688337</c:v>
              </c:pt>
              <c:pt idx="26">
                <c:v>4751.5080876847451</c:v>
              </c:pt>
            </c:numLit>
          </c:val>
          <c:extLst>
            <c:ext xmlns:c16="http://schemas.microsoft.com/office/drawing/2014/chart" uri="{C3380CC4-5D6E-409C-BE32-E72D297353CC}">
              <c16:uniqueId val="{0000000B-2521-41E8-90F2-E387F78B2A4F}"/>
            </c:ext>
          </c:extLst>
        </c:ser>
        <c:ser>
          <c:idx val="11"/>
          <c:order val="11"/>
          <c:tx>
            <c:v>TECH14E</c:v>
          </c:tx>
          <c:spPr>
            <a:solidFill>
              <a:schemeClr val="accent6">
                <a:lumMod val="6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7">
                <c:v>0</c:v>
              </c:pt>
              <c:pt idx="9">
                <c:v>0</c:v>
              </c:pt>
              <c:pt idx="10">
                <c:v>0</c:v>
              </c:pt>
              <c:pt idx="12">
                <c:v>0</c:v>
              </c:pt>
              <c:pt idx="14">
                <c:v>0</c:v>
              </c:pt>
              <c:pt idx="15">
                <c:v>0</c:v>
              </c:pt>
              <c:pt idx="18">
                <c:v>0</c:v>
              </c:pt>
              <c:pt idx="22">
                <c:v>0</c:v>
              </c:pt>
              <c:pt idx="25">
                <c:v>0</c:v>
              </c:pt>
            </c:numLit>
          </c:val>
          <c:extLst>
            <c:ext xmlns:c16="http://schemas.microsoft.com/office/drawing/2014/chart" uri="{C3380CC4-5D6E-409C-BE32-E72D297353CC}">
              <c16:uniqueId val="{0000000C-2521-41E8-90F2-E387F78B2A4F}"/>
            </c:ext>
          </c:extLst>
        </c:ser>
        <c:ser>
          <c:idx val="12"/>
          <c:order val="12"/>
          <c:tx>
            <c:v>TECH15</c:v>
          </c:tx>
          <c:spPr>
            <a:solidFill>
              <a:schemeClr val="accent1">
                <a:lumMod val="80000"/>
                <a:lumOff val="2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9">
                <c:v>18965.948801300281</c:v>
              </c:pt>
              <c:pt idx="10">
                <c:v>18965.948801300281</c:v>
              </c:pt>
              <c:pt idx="11">
                <c:v>12446.403900853311</c:v>
              </c:pt>
              <c:pt idx="12">
                <c:v>7321.4140593254779</c:v>
              </c:pt>
              <c:pt idx="13">
                <c:v>23428.524989841528</c:v>
              </c:pt>
              <c:pt idx="24">
                <c:v>17871.759447379114</c:v>
              </c:pt>
            </c:numLit>
          </c:val>
          <c:extLst>
            <c:ext xmlns:c16="http://schemas.microsoft.com/office/drawing/2014/chart" uri="{C3380CC4-5D6E-409C-BE32-E72D297353CC}">
              <c16:uniqueId val="{0000000D-2521-41E8-90F2-E387F78B2A4F}"/>
            </c:ext>
          </c:extLst>
        </c:ser>
        <c:ser>
          <c:idx val="13"/>
          <c:order val="13"/>
          <c:tx>
            <c:v>TECH16</c:v>
          </c:tx>
          <c:spPr>
            <a:solidFill>
              <a:schemeClr val="accent2">
                <a:lumMod val="80000"/>
                <a:lumOff val="2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4">
                <c:v>13602.342987308819</c:v>
              </c:pt>
              <c:pt idx="5">
                <c:v>9450.0488122356019</c:v>
              </c:pt>
              <c:pt idx="6">
                <c:v>13466.319557435731</c:v>
              </c:pt>
              <c:pt idx="19">
                <c:v>7481.2886430198505</c:v>
              </c:pt>
            </c:numLit>
          </c:val>
          <c:extLst>
            <c:ext xmlns:c16="http://schemas.microsoft.com/office/drawing/2014/chart" uri="{C3380CC4-5D6E-409C-BE32-E72D297353CC}">
              <c16:uniqueId val="{0000000E-2521-41E8-90F2-E387F78B2A4F}"/>
            </c:ext>
          </c:extLst>
        </c:ser>
        <c:ser>
          <c:idx val="14"/>
          <c:order val="14"/>
          <c:tx>
            <c:v>TECH17</c:v>
          </c:tx>
          <c:spPr>
            <a:solidFill>
              <a:schemeClr val="accent3">
                <a:lumMod val="80000"/>
                <a:lumOff val="2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6">
                <c:v>47294.117647058825</c:v>
              </c:pt>
              <c:pt idx="19">
                <c:v>19705.882352941178</c:v>
              </c:pt>
            </c:numLit>
          </c:val>
          <c:extLst>
            <c:ext xmlns:c16="http://schemas.microsoft.com/office/drawing/2014/chart" uri="{C3380CC4-5D6E-409C-BE32-E72D297353CC}">
              <c16:uniqueId val="{0000000F-2521-41E8-90F2-E387F78B2A4F}"/>
            </c:ext>
          </c:extLst>
        </c:ser>
        <c:ser>
          <c:idx val="15"/>
          <c:order val="15"/>
          <c:tx>
            <c:v>TECH18</c:v>
          </c:tx>
          <c:spPr>
            <a:solidFill>
              <a:schemeClr val="accent4">
                <a:lumMod val="80000"/>
                <a:lumOff val="2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0">
                <c:v>359.61376189261665</c:v>
              </c:pt>
              <c:pt idx="1">
                <c:v>316.46011046550268</c:v>
              </c:pt>
              <c:pt idx="2">
                <c:v>202.85904517019404</c:v>
              </c:pt>
              <c:pt idx="3">
                <c:v>930.76503078089024</c:v>
              </c:pt>
              <c:pt idx="4">
                <c:v>239.74250792841116</c:v>
              </c:pt>
              <c:pt idx="5">
                <c:v>208.19744109572545</c:v>
              </c:pt>
              <c:pt idx="6">
                <c:v>197.78756904093916</c:v>
              </c:pt>
              <c:pt idx="7">
                <c:v>127.60488325221881</c:v>
              </c:pt>
              <c:pt idx="8">
                <c:v>753.476453489292</c:v>
              </c:pt>
              <c:pt idx="9">
                <c:v>188.369113372323</c:v>
              </c:pt>
              <c:pt idx="10">
                <c:v>188.369113372323</c:v>
              </c:pt>
              <c:pt idx="11">
                <c:v>197.78756904093916</c:v>
              </c:pt>
              <c:pt idx="12">
                <c:v>116.34562884761128</c:v>
              </c:pt>
              <c:pt idx="13">
                <c:v>232.69125769522256</c:v>
              </c:pt>
              <c:pt idx="14">
                <c:v>171.98919047038191</c:v>
              </c:pt>
              <c:pt idx="15">
                <c:v>168.32984599228865</c:v>
              </c:pt>
              <c:pt idx="16">
                <c:v>282.55367005848456</c:v>
              </c:pt>
              <c:pt idx="17">
                <c:v>632.92022093100536</c:v>
              </c:pt>
              <c:pt idx="18">
                <c:v>127.60488325221881</c:v>
              </c:pt>
              <c:pt idx="19">
                <c:v>824.11487100391321</c:v>
              </c:pt>
              <c:pt idx="20">
                <c:v>123.61723065058698</c:v>
              </c:pt>
              <c:pt idx="21">
                <c:v>143.84550475704668</c:v>
              </c:pt>
              <c:pt idx="22">
                <c:v>179.80688094630833</c:v>
              </c:pt>
              <c:pt idx="23">
                <c:v>316.46011046550274</c:v>
              </c:pt>
              <c:pt idx="24">
                <c:v>202.85904517019404</c:v>
              </c:pt>
              <c:pt idx="25">
                <c:v>272.81044005646777</c:v>
              </c:pt>
              <c:pt idx="26">
                <c:v>293.01862080139136</c:v>
              </c:pt>
            </c:numLit>
          </c:val>
          <c:extLst>
            <c:ext xmlns:c16="http://schemas.microsoft.com/office/drawing/2014/chart" uri="{C3380CC4-5D6E-409C-BE32-E72D297353CC}">
              <c16:uniqueId val="{00000010-2521-41E8-90F2-E387F78B2A4F}"/>
            </c:ext>
          </c:extLst>
        </c:ser>
        <c:ser>
          <c:idx val="16"/>
          <c:order val="16"/>
          <c:tx>
            <c:v>TECH19</c:v>
          </c:tx>
          <c:spPr>
            <a:solidFill>
              <a:schemeClr val="accent5">
                <a:lumMod val="80000"/>
                <a:lumOff val="2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4">
                <c:v>4219.7650340554364</c:v>
              </c:pt>
              <c:pt idx="5">
                <c:v>5863.2524683717647</c:v>
              </c:pt>
              <c:pt idx="9">
                <c:v>3315.5296696149858</c:v>
              </c:pt>
              <c:pt idx="10">
                <c:v>3315.5296696149858</c:v>
              </c:pt>
              <c:pt idx="12">
                <c:v>2047.8271488798441</c:v>
              </c:pt>
              <c:pt idx="13">
                <c:v>4095.6542977596882</c:v>
              </c:pt>
              <c:pt idx="20">
                <c:v>2175.8163456848347</c:v>
              </c:pt>
              <c:pt idx="22">
                <c:v>3164.8237755415776</c:v>
              </c:pt>
              <c:pt idx="25">
                <c:v>4801.8015904768763</c:v>
              </c:pt>
            </c:numLit>
          </c:val>
          <c:extLst>
            <c:ext xmlns:c16="http://schemas.microsoft.com/office/drawing/2014/chart" uri="{C3380CC4-5D6E-409C-BE32-E72D297353CC}">
              <c16:uniqueId val="{00000011-2521-41E8-90F2-E387F78B2A4F}"/>
            </c:ext>
          </c:extLst>
        </c:ser>
        <c:ser>
          <c:idx val="17"/>
          <c:order val="17"/>
          <c:tx>
            <c:v>TECH1A</c:v>
          </c:tx>
          <c:spPr>
            <a:solidFill>
              <a:schemeClr val="accent6">
                <a:lumMod val="80000"/>
                <a:lumOff val="2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7">
                <c:v>3372.0322157290584</c:v>
              </c:pt>
              <c:pt idx="12">
                <c:v>2690.1874662250207</c:v>
              </c:pt>
              <c:pt idx="14">
                <c:v>1704.3423699065354</c:v>
              </c:pt>
              <c:pt idx="15">
                <c:v>2224.1063550553363</c:v>
              </c:pt>
              <c:pt idx="17">
                <c:v>1829.3274770330145</c:v>
              </c:pt>
              <c:pt idx="20">
                <c:v>2858.3241828640844</c:v>
              </c:pt>
              <c:pt idx="21">
                <c:v>1663.0249791209224</c:v>
              </c:pt>
              <c:pt idx="23">
                <c:v>3658.6549540660289</c:v>
              </c:pt>
            </c:numLit>
          </c:val>
          <c:extLst>
            <c:ext xmlns:c16="http://schemas.microsoft.com/office/drawing/2014/chart" uri="{C3380CC4-5D6E-409C-BE32-E72D297353CC}">
              <c16:uniqueId val="{00000012-2521-41E8-90F2-E387F78B2A4F}"/>
            </c:ext>
          </c:extLst>
        </c:ser>
        <c:ser>
          <c:idx val="18"/>
          <c:order val="18"/>
          <c:tx>
            <c:v>TECH1E</c:v>
          </c:tx>
          <c:spPr>
            <a:solidFill>
              <a:schemeClr val="accent1">
                <a:lumMod val="8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7">
                <c:v>0</c:v>
              </c:pt>
              <c:pt idx="14">
                <c:v>0</c:v>
              </c:pt>
              <c:pt idx="15">
                <c:v>0</c:v>
              </c:pt>
              <c:pt idx="17">
                <c:v>0</c:v>
              </c:pt>
              <c:pt idx="20">
                <c:v>0</c:v>
              </c:pt>
              <c:pt idx="21">
                <c:v>0</c:v>
              </c:pt>
              <c:pt idx="23">
                <c:v>0</c:v>
              </c:pt>
            </c:numLit>
          </c:val>
          <c:extLst>
            <c:ext xmlns:c16="http://schemas.microsoft.com/office/drawing/2014/chart" uri="{C3380CC4-5D6E-409C-BE32-E72D297353CC}">
              <c16:uniqueId val="{00000013-2521-41E8-90F2-E387F78B2A4F}"/>
            </c:ext>
          </c:extLst>
        </c:ser>
        <c:ser>
          <c:idx val="19"/>
          <c:order val="19"/>
          <c:tx>
            <c:v>TECH1I</c:v>
          </c:tx>
          <c:spPr>
            <a:solidFill>
              <a:schemeClr val="accent2">
                <a:lumMod val="8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7">
                <c:v>0</c:v>
              </c:pt>
              <c:pt idx="12">
                <c:v>0</c:v>
              </c:pt>
              <c:pt idx="14">
                <c:v>0</c:v>
              </c:pt>
              <c:pt idx="15">
                <c:v>0</c:v>
              </c:pt>
              <c:pt idx="17">
                <c:v>0</c:v>
              </c:pt>
              <c:pt idx="20">
                <c:v>0</c:v>
              </c:pt>
              <c:pt idx="21">
                <c:v>0</c:v>
              </c:pt>
              <c:pt idx="23">
                <c:v>0</c:v>
              </c:pt>
            </c:numLit>
          </c:val>
          <c:extLst>
            <c:ext xmlns:c16="http://schemas.microsoft.com/office/drawing/2014/chart" uri="{C3380CC4-5D6E-409C-BE32-E72D297353CC}">
              <c16:uniqueId val="{00000014-2521-41E8-90F2-E387F78B2A4F}"/>
            </c:ext>
          </c:extLst>
        </c:ser>
        <c:ser>
          <c:idx val="20"/>
          <c:order val="20"/>
          <c:tx>
            <c:v>TECH2</c:v>
          </c:tx>
          <c:spPr>
            <a:solidFill>
              <a:schemeClr val="accent3">
                <a:lumMod val="8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1">
                <c:v>90000</c:v>
              </c:pt>
            </c:numLit>
          </c:val>
          <c:extLst>
            <c:ext xmlns:c16="http://schemas.microsoft.com/office/drawing/2014/chart" uri="{C3380CC4-5D6E-409C-BE32-E72D297353CC}">
              <c16:uniqueId val="{00000015-2521-41E8-90F2-E387F78B2A4F}"/>
            </c:ext>
          </c:extLst>
        </c:ser>
        <c:ser>
          <c:idx val="21"/>
          <c:order val="21"/>
          <c:tx>
            <c:v>TECH20</c:v>
          </c:tx>
          <c:spPr>
            <a:solidFill>
              <a:schemeClr val="accent4">
                <a:lumMod val="8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4">
                <c:v>3788.8216270179005</c:v>
              </c:pt>
              <c:pt idx="5">
                <c:v>3290.2924655681763</c:v>
              </c:pt>
              <c:pt idx="6">
                <c:v>3125.7778422897677</c:v>
              </c:pt>
              <c:pt idx="7">
                <c:v>2016.6308659933986</c:v>
              </c:pt>
              <c:pt idx="9">
                <c:v>2976.9312783712071</c:v>
              </c:pt>
              <c:pt idx="18">
                <c:v>2823.2832123907574</c:v>
              </c:pt>
              <c:pt idx="22">
                <c:v>3978.2627083687948</c:v>
              </c:pt>
            </c:numLit>
          </c:val>
          <c:extLst>
            <c:ext xmlns:c16="http://schemas.microsoft.com/office/drawing/2014/chart" uri="{C3380CC4-5D6E-409C-BE32-E72D297353CC}">
              <c16:uniqueId val="{00000016-2521-41E8-90F2-E387F78B2A4F}"/>
            </c:ext>
          </c:extLst>
        </c:ser>
        <c:ser>
          <c:idx val="22"/>
          <c:order val="22"/>
          <c:tx>
            <c:v>TECH21</c:v>
          </c:tx>
          <c:spPr>
            <a:solidFill>
              <a:schemeClr val="accent5">
                <a:lumMod val="8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5">
                <c:v>17871.238283177106</c:v>
              </c:pt>
              <c:pt idx="14">
                <c:v>23621.114948199312</c:v>
              </c:pt>
              <c:pt idx="16">
                <c:v>48507.646768623585</c:v>
              </c:pt>
            </c:numLit>
          </c:val>
          <c:extLst>
            <c:ext xmlns:c16="http://schemas.microsoft.com/office/drawing/2014/chart" uri="{C3380CC4-5D6E-409C-BE32-E72D297353CC}">
              <c16:uniqueId val="{00000017-2521-41E8-90F2-E387F78B2A4F}"/>
            </c:ext>
          </c:extLst>
        </c:ser>
        <c:ser>
          <c:idx val="23"/>
          <c:order val="23"/>
          <c:tx>
            <c:v>TECH3</c:v>
          </c:tx>
          <c:spPr>
            <a:solidFill>
              <a:schemeClr val="accent6">
                <a:lumMod val="8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8">
                <c:v>0</c:v>
              </c:pt>
              <c:pt idx="26">
                <c:v>0</c:v>
              </c:pt>
            </c:numLit>
          </c:val>
          <c:extLst>
            <c:ext xmlns:c16="http://schemas.microsoft.com/office/drawing/2014/chart" uri="{C3380CC4-5D6E-409C-BE32-E72D297353CC}">
              <c16:uniqueId val="{00000018-2521-41E8-90F2-E387F78B2A4F}"/>
            </c:ext>
          </c:extLst>
        </c:ser>
        <c:ser>
          <c:idx val="24"/>
          <c:order val="24"/>
          <c:tx>
            <c:v>TECH4</c:v>
          </c:tx>
          <c:spPr>
            <a:solidFill>
              <a:schemeClr val="accent1">
                <a:lumMod val="60000"/>
                <a:lumOff val="4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14">
                <c:v>16370.429064078922</c:v>
              </c:pt>
              <c:pt idx="15">
                <c:v>16022.122062715536</c:v>
              </c:pt>
              <c:pt idx="20">
                <c:v>35298.737669420159</c:v>
              </c:pt>
              <c:pt idx="24">
                <c:v>19308.711203785391</c:v>
              </c:pt>
            </c:numLit>
          </c:val>
          <c:extLst>
            <c:ext xmlns:c16="http://schemas.microsoft.com/office/drawing/2014/chart" uri="{C3380CC4-5D6E-409C-BE32-E72D297353CC}">
              <c16:uniqueId val="{00000019-2521-41E8-90F2-E387F78B2A4F}"/>
            </c:ext>
          </c:extLst>
        </c:ser>
        <c:ser>
          <c:idx val="25"/>
          <c:order val="25"/>
          <c:tx>
            <c:v>TECH5A</c:v>
          </c:tx>
          <c:spPr>
            <a:solidFill>
              <a:schemeClr val="accent2">
                <a:lumMod val="60000"/>
                <a:lumOff val="4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7">
                <c:v>0</c:v>
              </c:pt>
              <c:pt idx="12">
                <c:v>0</c:v>
              </c:pt>
              <c:pt idx="15">
                <c:v>0</c:v>
              </c:pt>
              <c:pt idx="18">
                <c:v>0</c:v>
              </c:pt>
            </c:numLit>
          </c:val>
          <c:extLst>
            <c:ext xmlns:c16="http://schemas.microsoft.com/office/drawing/2014/chart" uri="{C3380CC4-5D6E-409C-BE32-E72D297353CC}">
              <c16:uniqueId val="{0000001A-2521-41E8-90F2-E387F78B2A4F}"/>
            </c:ext>
          </c:extLst>
        </c:ser>
        <c:ser>
          <c:idx val="26"/>
          <c:order val="26"/>
          <c:tx>
            <c:v>TECH5E</c:v>
          </c:tx>
          <c:spPr>
            <a:solidFill>
              <a:schemeClr val="accent3">
                <a:lumMod val="60000"/>
                <a:lumOff val="4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7">
                <c:v>0</c:v>
              </c:pt>
              <c:pt idx="12">
                <c:v>0</c:v>
              </c:pt>
              <c:pt idx="15">
                <c:v>0</c:v>
              </c:pt>
              <c:pt idx="18">
                <c:v>0</c:v>
              </c:pt>
            </c:numLit>
          </c:val>
          <c:extLst>
            <c:ext xmlns:c16="http://schemas.microsoft.com/office/drawing/2014/chart" uri="{C3380CC4-5D6E-409C-BE32-E72D297353CC}">
              <c16:uniqueId val="{0000001B-2521-41E8-90F2-E387F78B2A4F}"/>
            </c:ext>
          </c:extLst>
        </c:ser>
        <c:ser>
          <c:idx val="27"/>
          <c:order val="27"/>
          <c:tx>
            <c:v>TECH5I</c:v>
          </c:tx>
          <c:spPr>
            <a:solidFill>
              <a:schemeClr val="accent4">
                <a:lumMod val="60000"/>
                <a:lumOff val="4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7">
                <c:v>5329.1091750385585</c:v>
              </c:pt>
              <c:pt idx="12">
                <c:v>3644.1702446954855</c:v>
              </c:pt>
              <c:pt idx="15">
                <c:v>7029.8886989870352</c:v>
              </c:pt>
              <c:pt idx="18">
                <c:v>3996.8318812789194</c:v>
              </c:pt>
            </c:numLit>
          </c:val>
          <c:extLst>
            <c:ext xmlns:c16="http://schemas.microsoft.com/office/drawing/2014/chart" uri="{C3380CC4-5D6E-409C-BE32-E72D297353CC}">
              <c16:uniqueId val="{0000001C-2521-41E8-90F2-E387F78B2A4F}"/>
            </c:ext>
          </c:extLst>
        </c:ser>
        <c:ser>
          <c:idx val="28"/>
          <c:order val="28"/>
          <c:tx>
            <c:v>TECH6A</c:v>
          </c:tx>
          <c:spPr>
            <a:solidFill>
              <a:schemeClr val="accent5">
                <a:lumMod val="60000"/>
                <a:lumOff val="4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17">
                <c:v>0</c:v>
              </c:pt>
              <c:pt idx="20">
                <c:v>0</c:v>
              </c:pt>
              <c:pt idx="21">
                <c:v>0</c:v>
              </c:pt>
            </c:numLit>
          </c:val>
          <c:extLst>
            <c:ext xmlns:c16="http://schemas.microsoft.com/office/drawing/2014/chart" uri="{C3380CC4-5D6E-409C-BE32-E72D297353CC}">
              <c16:uniqueId val="{0000001D-2521-41E8-90F2-E387F78B2A4F}"/>
            </c:ext>
          </c:extLst>
        </c:ser>
        <c:ser>
          <c:idx val="29"/>
          <c:order val="29"/>
          <c:tx>
            <c:v>TECH6E</c:v>
          </c:tx>
          <c:spPr>
            <a:solidFill>
              <a:schemeClr val="accent6">
                <a:lumMod val="60000"/>
                <a:lumOff val="4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21">
                <c:v>0</c:v>
              </c:pt>
            </c:numLit>
          </c:val>
          <c:extLst>
            <c:ext xmlns:c16="http://schemas.microsoft.com/office/drawing/2014/chart" uri="{C3380CC4-5D6E-409C-BE32-E72D297353CC}">
              <c16:uniqueId val="{0000001E-2521-41E8-90F2-E387F78B2A4F}"/>
            </c:ext>
          </c:extLst>
        </c:ser>
        <c:ser>
          <c:idx val="30"/>
          <c:order val="30"/>
          <c:tx>
            <c:v>TECH6I</c:v>
          </c:tx>
          <c:spPr>
            <a:solidFill>
              <a:schemeClr val="accent1">
                <a:lumMod val="5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17">
                <c:v>6886.769381266814</c:v>
              </c:pt>
              <c:pt idx="20">
                <c:v>8070.4328686720482</c:v>
              </c:pt>
              <c:pt idx="21">
                <c:v>25042.797750061141</c:v>
              </c:pt>
            </c:numLit>
          </c:val>
          <c:extLst>
            <c:ext xmlns:c16="http://schemas.microsoft.com/office/drawing/2014/chart" uri="{C3380CC4-5D6E-409C-BE32-E72D297353CC}">
              <c16:uniqueId val="{0000001F-2521-41E8-90F2-E387F78B2A4F}"/>
            </c:ext>
          </c:extLst>
        </c:ser>
        <c:ser>
          <c:idx val="31"/>
          <c:order val="31"/>
          <c:tx>
            <c:v>TECH7</c:v>
          </c:tx>
          <c:spPr>
            <a:solidFill>
              <a:schemeClr val="accent2">
                <a:lumMod val="5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6">
                <c:v>0</c:v>
              </c:pt>
              <c:pt idx="7">
                <c:v>0</c:v>
              </c:pt>
              <c:pt idx="14">
                <c:v>0</c:v>
              </c:pt>
              <c:pt idx="15">
                <c:v>0</c:v>
              </c:pt>
              <c:pt idx="17">
                <c:v>0</c:v>
              </c:pt>
              <c:pt idx="18">
                <c:v>0</c:v>
              </c:pt>
              <c:pt idx="20">
                <c:v>0</c:v>
              </c:pt>
              <c:pt idx="21">
                <c:v>0</c:v>
              </c:pt>
              <c:pt idx="23">
                <c:v>0</c:v>
              </c:pt>
              <c:pt idx="24">
                <c:v>0</c:v>
              </c:pt>
            </c:numLit>
          </c:val>
          <c:extLst>
            <c:ext xmlns:c16="http://schemas.microsoft.com/office/drawing/2014/chart" uri="{C3380CC4-5D6E-409C-BE32-E72D297353CC}">
              <c16:uniqueId val="{00000020-2521-41E8-90F2-E387F78B2A4F}"/>
            </c:ext>
          </c:extLst>
        </c:ser>
        <c:ser>
          <c:idx val="32"/>
          <c:order val="32"/>
          <c:tx>
            <c:v>TECH8</c:v>
          </c:tx>
          <c:spPr>
            <a:solidFill>
              <a:schemeClr val="accent3">
                <a:lumMod val="5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24">
                <c:v>56000</c:v>
              </c:pt>
            </c:numLit>
          </c:val>
          <c:extLst>
            <c:ext xmlns:c16="http://schemas.microsoft.com/office/drawing/2014/chart" uri="{C3380CC4-5D6E-409C-BE32-E72D297353CC}">
              <c16:uniqueId val="{00000021-2521-41E8-90F2-E387F78B2A4F}"/>
            </c:ext>
          </c:extLst>
        </c:ser>
        <c:ser>
          <c:idx val="33"/>
          <c:order val="33"/>
          <c:tx>
            <c:v>TECH9</c:v>
          </c:tx>
          <c:spPr>
            <a:solidFill>
              <a:schemeClr val="accent4">
                <a:lumMod val="50000"/>
              </a:schemeClr>
            </a:solidFill>
            <a:ln>
              <a:noFill/>
            </a:ln>
            <a:effectLst/>
          </c:spPr>
          <c:invertIfNegative val="0"/>
          <c:cat>
            <c:strLit>
              <c:ptCount val="27"/>
              <c:pt idx="0">
                <c:v>CONTR1</c:v>
              </c:pt>
              <c:pt idx="1">
                <c:v>CONTR2</c:v>
              </c:pt>
              <c:pt idx="2">
                <c:v>CONTR3</c:v>
              </c:pt>
              <c:pt idx="3">
                <c:v>CONTR4</c:v>
              </c:pt>
              <c:pt idx="4">
                <c:v>ERR1</c:v>
              </c:pt>
              <c:pt idx="5">
                <c:v>ERR2</c:v>
              </c:pt>
              <c:pt idx="6">
                <c:v>ERR3</c:v>
              </c:pt>
              <c:pt idx="7">
                <c:v>MALV1</c:v>
              </c:pt>
              <c:pt idx="8">
                <c:v>MALV10</c:v>
              </c:pt>
              <c:pt idx="9">
                <c:v>MALV11</c:v>
              </c:pt>
              <c:pt idx="10">
                <c:v>MALV12</c:v>
              </c:pt>
              <c:pt idx="11">
                <c:v>MALV13</c:v>
              </c:pt>
              <c:pt idx="12">
                <c:v>MALV14</c:v>
              </c:pt>
              <c:pt idx="13">
                <c:v>MALV15</c:v>
              </c:pt>
              <c:pt idx="14">
                <c:v>MALV16</c:v>
              </c:pt>
              <c:pt idx="15">
                <c:v>MALV17</c:v>
              </c:pt>
              <c:pt idx="16">
                <c:v>MALV18</c:v>
              </c:pt>
              <c:pt idx="17">
                <c:v>MALV19</c:v>
              </c:pt>
              <c:pt idx="18">
                <c:v>MALV2</c:v>
              </c:pt>
              <c:pt idx="19">
                <c:v>MALV20</c:v>
              </c:pt>
              <c:pt idx="20">
                <c:v>MALV3</c:v>
              </c:pt>
              <c:pt idx="21">
                <c:v>MALV4</c:v>
              </c:pt>
              <c:pt idx="22">
                <c:v>MALV5</c:v>
              </c:pt>
              <c:pt idx="23">
                <c:v>MALV6</c:v>
              </c:pt>
              <c:pt idx="24">
                <c:v>MALV7</c:v>
              </c:pt>
              <c:pt idx="25">
                <c:v>MALV8</c:v>
              </c:pt>
              <c:pt idx="26">
                <c:v>MALV9</c:v>
              </c:pt>
            </c:strLit>
          </c:cat>
          <c:val>
            <c:numLit>
              <c:formatCode>General</c:formatCode>
              <c:ptCount val="27"/>
              <c:pt idx="11">
                <c:v>11639.518490402343</c:v>
              </c:pt>
              <c:pt idx="19">
                <c:v>14549.398113002928</c:v>
              </c:pt>
              <c:pt idx="20">
                <c:v>6365.36167443878</c:v>
              </c:pt>
              <c:pt idx="24">
                <c:v>10445.721722155948</c:v>
              </c:pt>
            </c:numLit>
          </c:val>
          <c:extLst>
            <c:ext xmlns:c16="http://schemas.microsoft.com/office/drawing/2014/chart" uri="{C3380CC4-5D6E-409C-BE32-E72D297353CC}">
              <c16:uniqueId val="{00000022-2521-41E8-90F2-E387F78B2A4F}"/>
            </c:ext>
          </c:extLst>
        </c:ser>
        <c:dLbls>
          <c:showLegendKey val="0"/>
          <c:showVal val="0"/>
          <c:showCatName val="0"/>
          <c:showSerName val="0"/>
          <c:showPercent val="0"/>
          <c:showBubbleSize val="0"/>
        </c:dLbls>
        <c:gapWidth val="75"/>
        <c:overlap val="100"/>
        <c:axId val="1808514639"/>
        <c:axId val="1501599647"/>
      </c:barChart>
      <c:catAx>
        <c:axId val="180851463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599647"/>
        <c:crosses val="autoZero"/>
        <c:auto val="1"/>
        <c:lblAlgn val="ctr"/>
        <c:lblOffset val="100"/>
        <c:noMultiLvlLbl val="0"/>
        <c:extLst>
          <c:ext xmlns:c15="http://schemas.microsoft.com/office/drawing/2012/chart" uri="{F40574EE-89B7-4290-83BB-5DA773EAF853}">
            <c15:numFmt c:formatCode="General" c:sourceLinked="1"/>
          </c:ext>
        </c:extLst>
      </c:catAx>
      <c:valAx>
        <c:axId val="150159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514639"/>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[Outil rationalisation SSI.xlsx]PivotChartTable1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Répartition des risques</a:t>
            </a:r>
            <a:r>
              <a:rPr lang="en-US" baseline="0"/>
              <a:t> résiduels par gravité</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2"/>
              <c:pt idx="0">
                <c:v>Fort</c:v>
              </c:pt>
              <c:pt idx="1">
                <c:v>Modéré</c:v>
              </c:pt>
            </c:strLit>
          </c:cat>
          <c:val>
            <c:numLit>
              <c:formatCode>General</c:formatCode>
              <c:ptCount val="2"/>
              <c:pt idx="0">
                <c:v>3</c:v>
              </c:pt>
              <c:pt idx="1">
                <c:v>24</c:v>
              </c:pt>
            </c:numLit>
          </c:val>
          <c:extLst>
            <c:ext xmlns:c16="http://schemas.microsoft.com/office/drawing/2014/chart" uri="{C3380CC4-5D6E-409C-BE32-E72D297353CC}">
              <c16:uniqueId val="{00000002-B8F7-4FD1-880F-222ABAB534AF}"/>
            </c:ext>
          </c:extLst>
        </c:ser>
        <c:dLbls>
          <c:showLegendKey val="0"/>
          <c:showVal val="0"/>
          <c:showCatName val="0"/>
          <c:showSerName val="0"/>
          <c:showPercent val="0"/>
          <c:showBubbleSize val="0"/>
        </c:dLbls>
        <c:gapWidth val="219"/>
        <c:overlap val="-27"/>
        <c:axId val="98370048"/>
        <c:axId val="1501606303"/>
      </c:barChart>
      <c:catAx>
        <c:axId val="983700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606303"/>
        <c:crosses val="autoZero"/>
        <c:auto val="1"/>
        <c:lblAlgn val="ctr"/>
        <c:lblOffset val="100"/>
        <c:noMultiLvlLbl val="0"/>
        <c:extLst>
          <c:ext xmlns:c15="http://schemas.microsoft.com/office/drawing/2012/chart" uri="{F40574EE-89B7-4290-83BB-5DA773EAF853}">
            <c15:numFmt c:formatCode="General" c:sourceLinked="1"/>
          </c:ext>
        </c:extLst>
      </c:catAx>
      <c:valAx>
        <c:axId val="1501606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004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[Outil rationalisation SSI.xlsx]PivotChartTable7</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11106150</xdr:colOff>
      <xdr:row>0</xdr:row>
      <xdr:rowOff>0</xdr:rowOff>
    </xdr:from>
    <xdr:to>
      <xdr:col>0</xdr:col>
      <xdr:colOff>12963525</xdr:colOff>
      <xdr:row>0</xdr:row>
      <xdr:rowOff>1234671</xdr:rowOff>
    </xdr:to>
    <xdr:pic>
      <xdr:nvPicPr>
        <xdr:cNvPr id="2" name="Image 1">
          <a:extLst>
            <a:ext uri="{FF2B5EF4-FFF2-40B4-BE49-F238E27FC236}">
              <a16:creationId xmlns:a16="http://schemas.microsoft.com/office/drawing/2014/main" id="{98206C6F-93D9-4721-A6CA-0F18D1E614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06150" y="0"/>
          <a:ext cx="1857375" cy="1234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745181</xdr:colOff>
      <xdr:row>9</xdr:row>
      <xdr:rowOff>174810</xdr:rowOff>
    </xdr:from>
    <xdr:to>
      <xdr:col>14</xdr:col>
      <xdr:colOff>1019857</xdr:colOff>
      <xdr:row>24</xdr:row>
      <xdr:rowOff>88075</xdr:rowOff>
    </xdr:to>
    <xdr:graphicFrame macro="">
      <xdr:nvGraphicFramePr>
        <xdr:cNvPr id="3" name="Graphique 2">
          <a:extLst>
            <a:ext uri="{FF2B5EF4-FFF2-40B4-BE49-F238E27FC236}">
              <a16:creationId xmlns:a16="http://schemas.microsoft.com/office/drawing/2014/main" id="{C37BEE36-B1B7-4CE5-B9CB-71D808AD3A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1221432</xdr:colOff>
      <xdr:row>9</xdr:row>
      <xdr:rowOff>168089</xdr:rowOff>
    </xdr:from>
    <xdr:to>
      <xdr:col>15</xdr:col>
      <xdr:colOff>767729</xdr:colOff>
      <xdr:row>24</xdr:row>
      <xdr:rowOff>81354</xdr:rowOff>
    </xdr:to>
    <xdr:graphicFrame macro="">
      <xdr:nvGraphicFramePr>
        <xdr:cNvPr id="4" name="Graphique 3">
          <a:extLst>
            <a:ext uri="{FF2B5EF4-FFF2-40B4-BE49-F238E27FC236}">
              <a16:creationId xmlns:a16="http://schemas.microsoft.com/office/drawing/2014/main" id="{038C6593-982F-4137-918A-B099F2B46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497544</xdr:colOff>
      <xdr:row>3</xdr:row>
      <xdr:rowOff>33619</xdr:rowOff>
    </xdr:from>
    <xdr:to>
      <xdr:col>11</xdr:col>
      <xdr:colOff>162489</xdr:colOff>
      <xdr:row>8</xdr:row>
      <xdr:rowOff>16854</xdr:rowOff>
    </xdr:to>
    <mc:AlternateContent xmlns:mc="http://schemas.openxmlformats.org/markup-compatibility/2006" xmlns:a14="http://schemas.microsoft.com/office/drawing/2010/main">
      <mc:Choice Requires="a14">
        <xdr:graphicFrame macro="">
          <xdr:nvGraphicFramePr>
            <xdr:cNvPr id="5" name="Niveau Retenu">
              <a:extLst>
                <a:ext uri="{FF2B5EF4-FFF2-40B4-BE49-F238E27FC236}">
                  <a16:creationId xmlns:a16="http://schemas.microsoft.com/office/drawing/2014/main" id="{BD59A84A-81C9-47D5-8EF1-0A11BADCCA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iveau Retenu"/>
            </a:graphicData>
          </a:graphic>
        </xdr:graphicFrame>
      </mc:Choice>
      <mc:Fallback xmlns="">
        <xdr:sp macro="" textlink="">
          <xdr:nvSpPr>
            <xdr:cNvPr id="0" name=""/>
            <xdr:cNvSpPr>
              <a:spLocks noTextEdit="1"/>
            </xdr:cNvSpPr>
          </xdr:nvSpPr>
          <xdr:spPr>
            <a:xfrm>
              <a:off x="8184779" y="705972"/>
              <a:ext cx="1188944" cy="1440000"/>
            </a:xfrm>
            <a:prstGeom prst="rect">
              <a:avLst/>
            </a:prstGeom>
            <a:solidFill>
              <a:prstClr val="white"/>
            </a:solidFill>
            <a:ln w="1">
              <a:solidFill>
                <a:prstClr val="green"/>
              </a:solidFill>
            </a:ln>
          </xdr:spPr>
          <xdr:txBody>
            <a:bodyPr vertOverflow="clip" horzOverflow="clip"/>
            <a:lstStyle/>
            <a:p>
              <a:r>
                <a:rPr lang="en-US"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0</xdr:col>
      <xdr:colOff>735664</xdr:colOff>
      <xdr:row>3</xdr:row>
      <xdr:rowOff>38663</xdr:rowOff>
    </xdr:from>
    <xdr:to>
      <xdr:col>7</xdr:col>
      <xdr:colOff>422088</xdr:colOff>
      <xdr:row>8</xdr:row>
      <xdr:rowOff>21898</xdr:rowOff>
    </xdr:to>
    <mc:AlternateContent xmlns:mc="http://schemas.openxmlformats.org/markup-compatibility/2006" xmlns:a14="http://schemas.microsoft.com/office/drawing/2010/main">
      <mc:Choice Requires="a14">
        <xdr:graphicFrame macro="">
          <xdr:nvGraphicFramePr>
            <xdr:cNvPr id="6" name="Libellé scénario">
              <a:extLst>
                <a:ext uri="{FF2B5EF4-FFF2-40B4-BE49-F238E27FC236}">
                  <a16:creationId xmlns:a16="http://schemas.microsoft.com/office/drawing/2014/main" id="{6EE6FA86-EE3E-4652-B504-808B32C63A5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Libellé scénario"/>
            </a:graphicData>
          </a:graphic>
        </xdr:graphicFrame>
      </mc:Choice>
      <mc:Fallback xmlns="">
        <xdr:sp macro="" textlink="">
          <xdr:nvSpPr>
            <xdr:cNvPr id="0" name=""/>
            <xdr:cNvSpPr>
              <a:spLocks noTextEdit="1"/>
            </xdr:cNvSpPr>
          </xdr:nvSpPr>
          <xdr:spPr>
            <a:xfrm>
              <a:off x="735664" y="711016"/>
              <a:ext cx="7119660" cy="1440000"/>
            </a:xfrm>
            <a:prstGeom prst="rect">
              <a:avLst/>
            </a:prstGeom>
            <a:solidFill>
              <a:prstClr val="white"/>
            </a:solidFill>
            <a:ln w="1">
              <a:solidFill>
                <a:prstClr val="green"/>
              </a:solidFill>
            </a:ln>
          </xdr:spPr>
          <xdr:txBody>
            <a:bodyPr vertOverflow="clip" horzOverflow="clip"/>
            <a:lstStyle/>
            <a:p>
              <a:r>
                <a:rPr lang="en-US"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xdr:from>
      <xdr:col>12</xdr:col>
      <xdr:colOff>89646</xdr:colOff>
      <xdr:row>26</xdr:row>
      <xdr:rowOff>40339</xdr:rowOff>
    </xdr:from>
    <xdr:to>
      <xdr:col>14</xdr:col>
      <xdr:colOff>4717676</xdr:colOff>
      <xdr:row>57</xdr:row>
      <xdr:rowOff>134469</xdr:rowOff>
    </xdr:to>
    <xdr:graphicFrame macro="">
      <xdr:nvGraphicFramePr>
        <xdr:cNvPr id="11" name="Graphique 10">
          <a:extLst>
            <a:ext uri="{FF2B5EF4-FFF2-40B4-BE49-F238E27FC236}">
              <a16:creationId xmlns:a16="http://schemas.microsoft.com/office/drawing/2014/main" id="{EB42C4CB-2EF0-446E-ACAE-F78D573E3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353631</xdr:colOff>
      <xdr:row>3</xdr:row>
      <xdr:rowOff>157494</xdr:rowOff>
    </xdr:from>
    <xdr:to>
      <xdr:col>8</xdr:col>
      <xdr:colOff>249016</xdr:colOff>
      <xdr:row>9</xdr:row>
      <xdr:rowOff>35718</xdr:rowOff>
    </xdr:to>
    <mc:AlternateContent xmlns:mc="http://schemas.openxmlformats.org/markup-compatibility/2006" xmlns:a14="http://schemas.microsoft.com/office/drawing/2010/main">
      <mc:Choice Requires="a14">
        <xdr:graphicFrame macro="">
          <xdr:nvGraphicFramePr>
            <xdr:cNvPr id="2" name="Mesure applicable">
              <a:extLst>
                <a:ext uri="{FF2B5EF4-FFF2-40B4-BE49-F238E27FC236}">
                  <a16:creationId xmlns:a16="http://schemas.microsoft.com/office/drawing/2014/main" id="{9D4CAC14-12BC-437F-A8E5-510E17521E9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ure applicable"/>
            </a:graphicData>
          </a:graphic>
        </xdr:graphicFrame>
      </mc:Choice>
      <mc:Fallback xmlns="">
        <xdr:sp macro="" textlink="">
          <xdr:nvSpPr>
            <xdr:cNvPr id="0" name=""/>
            <xdr:cNvSpPr>
              <a:spLocks noTextEdit="1"/>
            </xdr:cNvSpPr>
          </xdr:nvSpPr>
          <xdr:spPr>
            <a:xfrm>
              <a:off x="8354631" y="834827"/>
              <a:ext cx="1522573" cy="809035"/>
            </a:xfrm>
            <a:prstGeom prst="rect">
              <a:avLst/>
            </a:prstGeom>
            <a:solidFill>
              <a:prstClr val="white"/>
            </a:solidFill>
            <a:ln w="1">
              <a:solidFill>
                <a:prstClr val="green"/>
              </a:solidFill>
            </a:ln>
          </xdr:spPr>
          <xdr:txBody>
            <a:bodyPr vertOverflow="clip" horzOverflow="clip"/>
            <a:lstStyle/>
            <a:p>
              <a:r>
                <a:rPr lang="en-US"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5</xdr:col>
      <xdr:colOff>345017</xdr:colOff>
      <xdr:row>10</xdr:row>
      <xdr:rowOff>13758</xdr:rowOff>
    </xdr:from>
    <xdr:to>
      <xdr:col>8</xdr:col>
      <xdr:colOff>256645</xdr:colOff>
      <xdr:row>41</xdr:row>
      <xdr:rowOff>11904</xdr:rowOff>
    </xdr:to>
    <mc:AlternateContent xmlns:mc="http://schemas.openxmlformats.org/markup-compatibility/2006" xmlns:a14="http://schemas.microsoft.com/office/drawing/2010/main">
      <mc:Choice Requires="a14">
        <xdr:graphicFrame macro="">
          <xdr:nvGraphicFramePr>
            <xdr:cNvPr id="3" name="#MS">
              <a:extLst>
                <a:ext uri="{FF2B5EF4-FFF2-40B4-BE49-F238E27FC236}">
                  <a16:creationId xmlns:a16="http://schemas.microsoft.com/office/drawing/2014/main" id="{E5D81CD2-A179-482F-8D76-6B9A4DFFA8C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S"/>
            </a:graphicData>
          </a:graphic>
        </xdr:graphicFrame>
      </mc:Choice>
      <mc:Fallback xmlns="">
        <xdr:sp macro="" textlink="">
          <xdr:nvSpPr>
            <xdr:cNvPr id="0" name=""/>
            <xdr:cNvSpPr>
              <a:spLocks noTextEdit="1"/>
            </xdr:cNvSpPr>
          </xdr:nvSpPr>
          <xdr:spPr>
            <a:xfrm>
              <a:off x="8346017" y="1802342"/>
              <a:ext cx="1538816" cy="4727574"/>
            </a:xfrm>
            <a:prstGeom prst="rect">
              <a:avLst/>
            </a:prstGeom>
            <a:solidFill>
              <a:prstClr val="white"/>
            </a:solidFill>
            <a:ln w="1">
              <a:solidFill>
                <a:prstClr val="green"/>
              </a:solidFill>
            </a:ln>
          </xdr:spPr>
          <xdr:txBody>
            <a:bodyPr vertOverflow="clip" horzOverflow="clip"/>
            <a:lstStyle/>
            <a:p>
              <a:r>
                <a:rPr lang="en-US"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xdr:from>
      <xdr:col>9</xdr:col>
      <xdr:colOff>243417</xdr:colOff>
      <xdr:row>3</xdr:row>
      <xdr:rowOff>125941</xdr:rowOff>
    </xdr:from>
    <xdr:to>
      <xdr:col>16</xdr:col>
      <xdr:colOff>1119189</xdr:colOff>
      <xdr:row>38</xdr:row>
      <xdr:rowOff>148167</xdr:rowOff>
    </xdr:to>
    <xdr:graphicFrame macro="">
      <xdr:nvGraphicFramePr>
        <xdr:cNvPr id="4" name="Graphique 3">
          <a:extLst>
            <a:ext uri="{FF2B5EF4-FFF2-40B4-BE49-F238E27FC236}">
              <a16:creationId xmlns:a16="http://schemas.microsoft.com/office/drawing/2014/main" id="{8A1CDA2F-5FB1-4747-A379-A60C52E1B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77389</xdr:colOff>
      <xdr:row>121</xdr:row>
      <xdr:rowOff>140493</xdr:rowOff>
    </xdr:from>
    <xdr:to>
      <xdr:col>29</xdr:col>
      <xdr:colOff>571500</xdr:colOff>
      <xdr:row>160</xdr:row>
      <xdr:rowOff>130967</xdr:rowOff>
    </xdr:to>
    <xdr:graphicFrame macro="">
      <xdr:nvGraphicFramePr>
        <xdr:cNvPr id="6" name="Graphique 5">
          <a:extLst>
            <a:ext uri="{FF2B5EF4-FFF2-40B4-BE49-F238E27FC236}">
              <a16:creationId xmlns:a16="http://schemas.microsoft.com/office/drawing/2014/main" id="{F378C029-837E-4824-8AC4-942ECA44D5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500062</xdr:colOff>
      <xdr:row>22</xdr:row>
      <xdr:rowOff>56849</xdr:rowOff>
    </xdr:from>
    <xdr:to>
      <xdr:col>21</xdr:col>
      <xdr:colOff>268428</xdr:colOff>
      <xdr:row>40</xdr:row>
      <xdr:rowOff>95250</xdr:rowOff>
    </xdr:to>
    <xdr:graphicFrame macro="">
      <xdr:nvGraphicFramePr>
        <xdr:cNvPr id="4" name="Graphique 3">
          <a:extLst>
            <a:ext uri="{FF2B5EF4-FFF2-40B4-BE49-F238E27FC236}">
              <a16:creationId xmlns:a16="http://schemas.microsoft.com/office/drawing/2014/main" id="{FD46600A-B509-4F98-9603-4B34CE12FC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352425</xdr:colOff>
      <xdr:row>12</xdr:row>
      <xdr:rowOff>80962</xdr:rowOff>
    </xdr:from>
    <xdr:to>
      <xdr:col>16</xdr:col>
      <xdr:colOff>523874</xdr:colOff>
      <xdr:row>15</xdr:row>
      <xdr:rowOff>214312</xdr:rowOff>
    </xdr:to>
    <mc:AlternateContent xmlns:mc="http://schemas.openxmlformats.org/markup-compatibility/2006" xmlns:a14="http://schemas.microsoft.com/office/drawing/2010/main">
      <mc:Choice Requires="a14">
        <xdr:graphicFrame macro="">
          <xdr:nvGraphicFramePr>
            <xdr:cNvPr id="5" name="Niveau risque rés">
              <a:extLst>
                <a:ext uri="{FF2B5EF4-FFF2-40B4-BE49-F238E27FC236}">
                  <a16:creationId xmlns:a16="http://schemas.microsoft.com/office/drawing/2014/main" id="{C9B72731-098F-49F0-986B-7DA95A0DDD1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iveau risque rés"/>
            </a:graphicData>
          </a:graphic>
        </xdr:graphicFrame>
      </mc:Choice>
      <mc:Fallback xmlns="">
        <xdr:sp macro="" textlink="">
          <xdr:nvSpPr>
            <xdr:cNvPr id="0" name=""/>
            <xdr:cNvSpPr>
              <a:spLocks noTextEdit="1"/>
            </xdr:cNvSpPr>
          </xdr:nvSpPr>
          <xdr:spPr>
            <a:xfrm>
              <a:off x="18033206" y="2664618"/>
              <a:ext cx="2028824" cy="1145383"/>
            </a:xfrm>
            <a:prstGeom prst="rect">
              <a:avLst/>
            </a:prstGeom>
            <a:solidFill>
              <a:prstClr val="white"/>
            </a:solidFill>
            <a:ln w="1">
              <a:solidFill>
                <a:prstClr val="green"/>
              </a:solidFill>
            </a:ln>
          </xdr:spPr>
          <xdr:txBody>
            <a:bodyPr vertOverflow="clip" horzOverflow="clip"/>
            <a:lstStyle/>
            <a:p>
              <a:r>
                <a:rPr lang="en-US"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9</xdr:col>
      <xdr:colOff>547685</xdr:colOff>
      <xdr:row>12</xdr:row>
      <xdr:rowOff>73817</xdr:rowOff>
    </xdr:from>
    <xdr:to>
      <xdr:col>13</xdr:col>
      <xdr:colOff>190497</xdr:colOff>
      <xdr:row>15</xdr:row>
      <xdr:rowOff>238123</xdr:rowOff>
    </xdr:to>
    <mc:AlternateContent xmlns:mc="http://schemas.openxmlformats.org/markup-compatibility/2006" xmlns:a14="http://schemas.microsoft.com/office/drawing/2010/main">
      <mc:Choice Requires="a14">
        <xdr:graphicFrame macro="">
          <xdr:nvGraphicFramePr>
            <xdr:cNvPr id="2" name="Lib Tx Couv">
              <a:extLst>
                <a:ext uri="{FF2B5EF4-FFF2-40B4-BE49-F238E27FC236}">
                  <a16:creationId xmlns:a16="http://schemas.microsoft.com/office/drawing/2014/main" id="{859C25DA-0286-4686-A9C5-35C65CB2722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Lib Tx Couv"/>
            </a:graphicData>
          </a:graphic>
        </xdr:graphicFrame>
      </mc:Choice>
      <mc:Fallback xmlns="">
        <xdr:sp macro="" textlink="">
          <xdr:nvSpPr>
            <xdr:cNvPr id="0" name=""/>
            <xdr:cNvSpPr>
              <a:spLocks noTextEdit="1"/>
            </xdr:cNvSpPr>
          </xdr:nvSpPr>
          <xdr:spPr>
            <a:xfrm>
              <a:off x="15311435" y="2657474"/>
              <a:ext cx="2047875" cy="1152525"/>
            </a:xfrm>
            <a:prstGeom prst="rect">
              <a:avLst/>
            </a:prstGeom>
            <a:solidFill>
              <a:prstClr val="white"/>
            </a:solidFill>
            <a:ln w="1">
              <a:solidFill>
                <a:prstClr val="green"/>
              </a:solidFill>
            </a:ln>
          </xdr:spPr>
          <xdr:txBody>
            <a:bodyPr vertOverflow="clip" horzOverflow="clip"/>
            <a:lstStyle/>
            <a:p>
              <a:r>
                <a:rPr lang="en-US"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3991203703" backgroundQuery="1" createdVersion="6" refreshedVersion="6" minRefreshableVersion="3" recordCount="0" supportSubquery="1" supportAdvancedDrill="1" xr:uid="{3E1BD981-2F95-4852-8008-30D8B9E82C22}">
  <cacheSource type="external" connectionId="1"/>
  <cacheFields count="4">
    <cacheField name="[Tableau_REF_Mesures].[#MS].[#MS]" caption="#MS" numFmtId="0" level="1">
      <sharedItems count="35">
        <s v="SERV1"/>
        <s v="SERV2"/>
        <s v="SERV3"/>
        <s v="SERV4"/>
        <s v="SERV5"/>
        <s v="SERV6"/>
        <s v="TECH10"/>
        <s v="TECH11"/>
        <s v="TECH12A"/>
        <s v="TECH12E"/>
        <s v="TECH13"/>
        <s v="TECH14A"/>
        <s v="TECH14E"/>
        <s v="TECH15"/>
        <s v="TECH16"/>
        <s v="TECH17"/>
        <s v="TECH18"/>
        <s v="TECH19"/>
        <s v="TECH1A"/>
        <s v="TECH1E"/>
        <s v="TECH1I"/>
        <s v="TECH2"/>
        <s v="TECH20"/>
        <s v="TECH21"/>
        <s v="TECH3"/>
        <s v="TECH4"/>
        <s v="TECH5A"/>
        <s v="TECH5E"/>
        <s v="TECH5I"/>
        <s v="TECH6A"/>
        <s v="TECH6E"/>
        <s v="TECH6I"/>
        <s v="TECH7"/>
        <s v="TECH8"/>
        <s v="TECH9"/>
      </sharedItems>
    </cacheField>
    <cacheField name="[Tableau_REF_Mesures].[Nom mesure].[Nom mesure]" caption="Nom mesure" numFmtId="0" hierarchy="1" level="1">
      <sharedItems count="35">
        <s v="Service de supervision de sécurité (SOC)"/>
        <s v="Service de gestion des solutions de sécurité"/>
        <s v="Service de Veille et de réponse à incidents (CERT/CSIRT)"/>
        <s v="Service d'audit SSI"/>
        <s v="Service de gestion de la gouvernance et des risques"/>
        <s v="Service de gestion de la continuité"/>
        <s v="Solution de détection et de gestion des vulnérabilités"/>
        <s v="Solution d'analyse de code applicatif (AST)"/>
        <s v="Solution de protection des mails (avancé)"/>
        <s v="Solution de protection des mails (élémentaire)"/>
        <s v="Solution de gestion des terminaux (MDM)"/>
        <s v="Solution de protection des terminaux (EDR)"/>
        <s v="Solution de protection des terminaux (Antimalware basique)"/>
        <s v="Solution de gestion des comptes à privilèges (PAM)"/>
        <s v="Solution de protection Cloud (CASB/CSPM)"/>
        <s v="Solution de prévention des fuites de données (DLP)"/>
        <s v="Solution de collecte et de traitement des événements (SIEM)"/>
        <s v="Solution de contrôle de configuration technique (ex Puppet,Ansible)"/>
        <s v="Solution de pare-feu (avancé)"/>
        <s v="Solution de pare-feu (élémentaire)"/>
        <s v="Solution de pare-feu (intermédiaire)"/>
        <s v="Outillage d'optimisation et d'orchestration Firewall (ex: Tufin)"/>
        <s v="Solution de sensibilisation et de formation"/>
        <s v="Solution de gestion des sauvegardes"/>
        <s v="Solution de contrôle d'accès réseau (NAC)"/>
        <s v="Solution d'accès distants (VPN utilisateurs Nomades)"/>
        <s v="Solution Proxy / Web Gateway (avancé)"/>
        <s v="Solution Proxy / Web Gateway (élémentaire)"/>
        <s v="Solution Proxy / Web Gateway (intermédiaire)"/>
        <s v="Solution Reverse Proxy / Loadbalancer avancée"/>
        <s v="Solution Reverse Proxy / Loadbalancer élémentaire"/>
        <s v="Solution Reverse Proxy / Loadbalancer intermédiaire"/>
        <s v="Sondes spécialisées IDPS (Détection &amp; Prévention d'intrusion)"/>
        <s v="Solution de cybersurveillance"/>
        <s v="Solution de gestion des identités et de contrôle d'accès"/>
      </sharedItems>
    </cacheField>
    <cacheField name="[Tableau_REF_Mesures].[Applicabilité].[Applicabilité]" caption="Applicabilité" numFmtId="0" hierarchy="2" level="1">
      <sharedItems count="2">
        <s v="OUI"/>
        <s v="NON"/>
      </sharedItems>
    </cacheField>
    <cacheField name="[Measures].[Somme de TCO euros]" caption="Somme de TCO euros" numFmtId="0" hierarchy="55" level="32767"/>
  </cacheFields>
  <cacheHierarchies count="81">
    <cacheHierarchy uniqueName="[Tableau_REF_Mesures].[#MS]" caption="#MS" attribute="1" defaultMemberUniqueName="[Tableau_REF_Mesures].[#MS].[All]" allUniqueName="[Tableau_REF_Mesures].[#MS].[All]" dimensionUniqueName="[Tableau_REF_Mesures]" displayFolder="" count="2" memberValueDatatype="130" unbalanced="0">
      <fieldsUsage count="2">
        <fieldUsage x="-1"/>
        <fieldUsage x="0"/>
      </fieldsUsage>
    </cacheHierarchy>
    <cacheHierarchy uniqueName="[Tableau_REF_Mesures].[Nom mesure]" caption="Nom mesure" attribute="1" defaultMemberUniqueName="[Tableau_REF_Mesures].[Nom mesure].[All]" allUniqueName="[Tableau_REF_Mesures].[Nom mesure].[All]" dimensionUniqueName="[Tableau_REF_Mesures]" displayFolder="" count="2" memberValueDatatype="130" unbalanced="0">
      <fieldsUsage count="2">
        <fieldUsage x="-1"/>
        <fieldUsage x="1"/>
      </fieldsUsage>
    </cacheHierarchy>
    <cacheHierarchy uniqueName="[Tableau_REF_Mesures].[Applicabilité]" caption="Applicabilité" attribute="1" defaultMemberUniqueName="[Tableau_REF_Mesures].[Applicabilité].[All]" allUniqueName="[Tableau_REF_Mesures].[Applicabilité].[All]" dimensionUniqueName="[Tableau_REF_Mesures]" displayFolder="" count="2" memberValueDatatype="130" unbalanced="0">
      <fieldsUsage count="2">
        <fieldUsage x="-1"/>
        <fieldUsage x="2"/>
      </fieldsUsage>
    </cacheHierarchy>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0" memberValueDatatype="130" unbalanced="0"/>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0"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oneField="1" hidden="1">
      <fieldsUsage count="1">
        <fieldUsage x="3"/>
      </fieldsUsage>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d" refreshedDate="44109.503995254629" createdVersion="6" refreshedVersion="6" minRefreshableVersion="3" recordCount="10" xr:uid="{7AB03D53-56F7-445A-8EB8-4994F13B33F5}">
  <cacheSource type="worksheet">
    <worksheetSource name="Tableau_REC_Mesures"/>
  </cacheSource>
  <cacheFields count="6">
    <cacheField name="#MS" numFmtId="0">
      <sharedItems count="10">
        <s v="TECH4"/>
        <s v="TECH5E"/>
        <s v="TECH5I"/>
        <s v="TECH5A"/>
        <s v="TECH6E"/>
        <s v="TECH6I"/>
        <s v="TECH6A"/>
        <s v="TECH7"/>
        <s v="TECH12E"/>
        <s v="TECH12A"/>
      </sharedItems>
    </cacheField>
    <cacheField name="Rec_Th_TECH1I" numFmtId="9">
      <sharedItems containsSemiMixedTypes="0" containsString="0" containsNumber="1" minValue="0" maxValue="1"/>
    </cacheField>
    <cacheField name="Rec_Th_TECH1A" numFmtId="9">
      <sharedItems containsSemiMixedTypes="0" containsString="0" containsNumber="1" minValue="0.3" maxValue="1"/>
    </cacheField>
    <cacheField name="Rec_Ef_TECH1I" numFmtId="9">
      <sharedItems containsSemiMixedTypes="0" containsString="0" containsNumber="1" containsInteger="1" minValue="0" maxValue="0"/>
    </cacheField>
    <cacheField name="Rec_Ef_TECH1A" numFmtId="9">
      <sharedItems containsSemiMixedTypes="0" containsString="0" containsNumber="1" minValue="0.3" maxValue="1"/>
    </cacheField>
    <cacheField name="Ref_Ef" numFmtId="0">
      <sharedItems containsSemiMixedTypes="0" containsString="0" containsNumber="1" minValue="0.3"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5417708337" backgroundQuery="1" createdVersion="6" refreshedVersion="6" minRefreshableVersion="3" recordCount="0" supportSubquery="1" supportAdvancedDrill="1" xr:uid="{D1E8C1DE-44B8-4D83-96E4-088DE20606CA}">
  <cacheSource type="external" connectionId="1"/>
  <cacheFields count="8">
    <cacheField name="[Tableau_REF_Risques].[#SM].[#SM]" caption="#SM" numFmtId="0" hierarchy="8" level="1">
      <sharedItems count="27">
        <s v="CONTR1"/>
        <s v="CONTR2"/>
        <s v="CONTR3"/>
        <s v="CONTR4"/>
        <s v="ERR1"/>
        <s v="ERR2"/>
        <s v="ERR3"/>
        <s v="MALV1"/>
        <s v="MALV10"/>
        <s v="MALV11"/>
        <s v="MALV12"/>
        <s v="MALV13"/>
        <s v="MALV14"/>
        <s v="MALV15"/>
        <s v="MALV16"/>
        <s v="MALV17"/>
        <s v="MALV18"/>
        <s v="MALV19"/>
        <s v="MALV2"/>
        <s v="MALV20"/>
        <s v="MALV3"/>
        <s v="MALV4"/>
        <s v="MALV5"/>
        <s v="MALV6"/>
        <s v="MALV7"/>
        <s v="MALV8"/>
        <s v="MALV9"/>
      </sharedItems>
    </cacheField>
    <cacheField name="[Tableau_REF_Risques].[Intitulé SM].[Intitulé SM]" caption="Intitulé SM" numFmtId="0" hierarchy="9" level="1">
      <sharedItems count="27">
        <s v="Incapacité à gérer un terminal et à mettre en oeuvre une politique de sécurité"/>
        <s v="Environnement réseau complexe impliquant des risques d'erreur importants sur les règles de cloisonnement et de filtrage réseau"/>
        <s v="Déploiement en production de codes applicatifs vulnérables"/>
        <s v="Incapacité à détecter un incident de sécurité et à fournir une piste d'audit post-mortem"/>
        <s v="Erreur humaine entrainant une indisponibilité des services"/>
        <s v="Erreur humaine entrainant une altération des services et/ou données"/>
        <s v="Erreur humaine entrainant une fuite de données"/>
        <s v="Compromission d'un poste via l'accès à un site web infecté"/>
        <s v="Accès au réseau filaire par une personne non autorisée (absence ou contournement des mécanismes de sécurité)"/>
        <s v="Exécution de scripts malveillants dans les interpréteurs de commande (Shell)"/>
        <s v="Détournement des fonctions d'un OS pour exécuter un code malveillant (Services, Registre, Bootloader...)"/>
        <s v="Modification illégitime des comptes et droits d'accès permettant de maintenir un accès au SI"/>
        <s v="Installation de composants illégitimes au sein du navigateur Web"/>
        <s v="Contournement des mécanismes de contrôle afin d'effectuer une élévation de privilèges"/>
        <s v="Mouvement latéral en vue d'atteindre l'objectif"/>
        <s v="Ouverture d'un canal de commande et d'exfiltration sur le réseau"/>
        <s v="Chiffrement et/ou suppression de données par malveillance"/>
        <s v="Indisponibilité des ressources suite à une attaque par DDoS"/>
        <s v="Compromission d'un poste par Phishing de l'utilisateur (Pièce jointe ou URL piégée)"/>
        <s v="Abus de droits en vue d'effectuer une action malveillante"/>
        <s v="Compromission d'un service d'accès réseau à distance (ex VPN, VDI…)"/>
        <s v="Compromission d'une application ou d'une API exposée sur Internet"/>
        <s v="Compromission d'un poste via une clé USB infectée"/>
        <s v="Compromission du réseau via une interconnexion partenaire (VPN)"/>
        <s v="Compromission du réseau via l'utilisation d'identifiants volés"/>
        <s v="Compromission du réseau via l'installation d'une application infectée"/>
        <s v="Accès au réseau Wi-Fi par une personne non autorisée (absence ou contournement des mécanismes de sécurité)"/>
      </sharedItems>
    </cacheField>
    <cacheField name="[Measures].[Maximum de Cout couv]" caption="Maximum de Cout couv" numFmtId="0" hierarchy="70" level="32767"/>
    <cacheField name="[Measures].[Somme de Gravité]" caption="Somme de Gravité" numFmtId="0" hierarchy="72" level="32767"/>
    <cacheField name="[Measures].[Somme de Tx couv]" caption="Somme de Tx couv" numFmtId="0" hierarchy="76" level="32767"/>
    <cacheField name="[Tableau_REF_Risques].[Lib RR].[Lib RR]" caption="Lib RR" numFmtId="0" hierarchy="25" level="1">
      <sharedItems count="2">
        <s v="Modéré"/>
        <s v="Fort"/>
      </sharedItems>
    </cacheField>
    <cacheField name="[Tableau_REF_Risques].[Lib RI].[Lib RI]" caption="Lib RI" numFmtId="0" hierarchy="19" level="1">
      <sharedItems count="2">
        <s v="Fort"/>
        <s v="Critique"/>
      </sharedItems>
    </cacheField>
    <cacheField name="[Tableau_REF_Risques].[Lib Tx Couv].[Lib Tx Couv]" caption="Lib Tx Couv" numFmtId="0" hierarchy="22" level="1">
      <sharedItems containsSemiMixedTypes="0" containsNonDate="0" containsString="0"/>
    </cacheField>
  </cacheFields>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2" memberValueDatatype="130" unbalanced="0">
      <fieldsUsage count="2">
        <fieldUsage x="-1"/>
        <fieldUsage x="0"/>
      </fieldsUsage>
    </cacheHierarchy>
    <cacheHierarchy uniqueName="[Tableau_REF_Risques].[Intitulé SM]" caption="Intitulé SM" attribute="1" defaultMemberUniqueName="[Tableau_REF_Risques].[Intitulé SM].[All]" allUniqueName="[Tableau_REF_Risques].[Intitulé SM].[All]" dimensionUniqueName="[Tableau_REF_Risques]" displayFolder="" count="2" memberValueDatatype="130" unbalanced="0">
      <fieldsUsage count="2">
        <fieldUsage x="-1"/>
        <fieldUsage x="1"/>
      </fieldsUsage>
    </cacheHierarchy>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2" memberValueDatatype="130" unbalanced="0">
      <fieldsUsage count="2">
        <fieldUsage x="-1"/>
        <fieldUsage x="6"/>
      </fieldsUsage>
    </cacheHierarchy>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2" memberValueDatatype="130" unbalanced="0">
      <fieldsUsage count="2">
        <fieldUsage x="-1"/>
        <fieldUsage x="7"/>
      </fieldsUsage>
    </cacheHierarchy>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2" memberValueDatatype="130" unbalanced="0">
      <fieldsUsage count="2">
        <fieldUsage x="-1"/>
        <fieldUsage x="5"/>
      </fieldsUsage>
    </cacheHierarchy>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oneField="1" hidden="1">
      <fieldsUsage count="1">
        <fieldUsage x="2"/>
      </fieldsUsage>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oneField="1" hidden="1">
      <fieldsUsage count="1">
        <fieldUsage x="3"/>
      </fieldsUsage>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oneField="1" hidden="1">
      <fieldsUsage count="1">
        <fieldUsage x="4"/>
      </fieldsUsage>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5418749999" backgroundQuery="1" createdVersion="6" refreshedVersion="6" minRefreshableVersion="3" recordCount="0" supportSubquery="1" supportAdvancedDrill="1" xr:uid="{C3B3E6F1-7F64-4821-A134-A8B795698ECC}">
  <cacheSource type="external" connectionId="1"/>
  <cacheFields count="5">
    <cacheField name="[Tableau_REF_SMMS].[#SM].[#SM]" caption="#SM" numFmtId="0" hierarchy="29" level="1">
      <sharedItems count="27">
        <s v="CONTR1"/>
        <s v="CONTR2"/>
        <s v="CONTR3"/>
        <s v="CONTR4"/>
        <s v="ERR1"/>
        <s v="ERR2"/>
        <s v="ERR3"/>
        <s v="MALV1"/>
        <s v="MALV10"/>
        <s v="MALV11"/>
        <s v="MALV12"/>
        <s v="MALV13"/>
        <s v="MALV14"/>
        <s v="MALV15"/>
        <s v="MALV16"/>
        <s v="MALV17"/>
        <s v="MALV18"/>
        <s v="MALV19"/>
        <s v="MALV2"/>
        <s v="MALV20"/>
        <s v="MALV3"/>
        <s v="MALV4"/>
        <s v="MALV5"/>
        <s v="MALV6"/>
        <s v="MALV7"/>
        <s v="MALV8"/>
        <s v="MALV9"/>
      </sharedItems>
    </cacheField>
    <cacheField name="[Measures].[Somme de Couverture effective]" caption="Somme de Couverture effective" numFmtId="0" hierarchy="56" level="32767"/>
    <cacheField name="[Tableau_REF_SMMS].[Libellé mesure].[Libellé mesure]" caption="Libellé mesure" numFmtId="0" hierarchy="33" level="1">
      <sharedItems count="35">
        <s v="Service de supervision de sécurité (SOC)"/>
        <s v="Service de gestion des solutions de sécurité"/>
        <s v="Service de Veille et de réponse à incidents (CERT/CSIRT)"/>
        <s v="Service d'audit SSI"/>
        <s v="Service de gestion de la gouvernance et des risques"/>
        <s v="Service de gestion de la continuité"/>
        <s v="Solution de détection et de gestion des vulnérabilités"/>
        <s v="Solution d'analyse de code applicatif (AST)"/>
        <s v="Solution de protection des mails (avancé)"/>
        <s v="Solution de protection des mails (élémentaire)"/>
        <s v="Solution de gestion des terminaux (MDM)"/>
        <s v="Solution de protection des terminaux (EDR)"/>
        <s v="Solution de protection des terminaux (Antimalware basique)"/>
        <s v="Solution de gestion des comptes à privilèges (PAM)"/>
        <s v="Solution de protection Cloud (CASB/CSPM)"/>
        <s v="Solution de prévention des fuites de données (DLP)"/>
        <s v="Solution de collecte et de traitement des événements (SIEM)"/>
        <s v="Solution de contrôle de configuration technique (ex Puppet,Ansible)"/>
        <s v="Solution de pare-feu (avancé)"/>
        <s v="Solution de pare-feu (élémentaire)"/>
        <s v="Solution de pare-feu (intermédiaire)"/>
        <s v="Outillage d'optimisation et d'orchestration Firewall (ex: Tufin)"/>
        <s v="Solution de sensibilisation et de formation"/>
        <s v="Solution de gestion des sauvegardes"/>
        <s v="Solution de contrôle d'accès réseau (NAC)"/>
        <s v="Solution d'accès distants (VPN utilisateurs Nomades)"/>
        <s v="Solution Proxy / Web Gateway (avancé)"/>
        <s v="Solution Proxy / Web Gateway (élémentaire)"/>
        <s v="Solution Proxy / Web Gateway (intermédiaire)"/>
        <s v="Solution Reverse Proxy / Loadbalancer avancée"/>
        <s v="Solution Reverse Proxy / Loadbalancer élémentaire"/>
        <s v="Solution Reverse Proxy / Loadbalancer intermédiaire"/>
        <s v="Sondes spécialisées IDPS (Détection &amp; Prévention d'intrusion)"/>
        <s v="Solution de cybersurveillance"/>
        <s v="Solution de gestion des identités et de contrôle d'accès"/>
      </sharedItems>
    </cacheField>
    <cacheField name="[Tableau_REF_SMMS].[#MS].[#MS]" caption="#MS" numFmtId="0" hierarchy="32" level="1">
      <sharedItems count="35">
        <s v="SERV1"/>
        <s v="SERV2"/>
        <s v="SERV3"/>
        <s v="SERV4"/>
        <s v="SERV5"/>
        <s v="SERV6"/>
        <s v="TECH10"/>
        <s v="TECH11"/>
        <s v="TECH12A"/>
        <s v="TECH12E"/>
        <s v="TECH13"/>
        <s v="TECH14A"/>
        <s v="TECH14E"/>
        <s v="TECH15"/>
        <s v="TECH16"/>
        <s v="TECH17"/>
        <s v="TECH18"/>
        <s v="TECH19"/>
        <s v="TECH1A"/>
        <s v="TECH1E"/>
        <s v="TECH1I"/>
        <s v="TECH2"/>
        <s v="TECH20"/>
        <s v="TECH21"/>
        <s v="TECH3"/>
        <s v="TECH4"/>
        <s v="TECH5A"/>
        <s v="TECH5E"/>
        <s v="TECH5I"/>
        <s v="TECH6A"/>
        <s v="TECH6E"/>
        <s v="TECH6I"/>
        <s v="TECH7"/>
        <s v="TECH8"/>
        <s v="TECH9"/>
      </sharedItems>
    </cacheField>
    <cacheField name="[Tableau_REF_Risques].[Lib Tx Couv].[Lib Tx Couv]" caption="Lib Tx Couv" numFmtId="0" hierarchy="22" level="1">
      <sharedItems containsSemiMixedTypes="0" containsNonDate="0" containsString="0"/>
    </cacheField>
  </cacheFields>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2" memberValueDatatype="130" unbalanced="0">
      <fieldsUsage count="2">
        <fieldUsage x="-1"/>
        <fieldUsage x="4"/>
      </fieldsUsage>
    </cacheHierarchy>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2"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2" memberValueDatatype="130" unbalanced="0">
      <fieldsUsage count="2">
        <fieldUsage x="-1"/>
        <fieldUsage x="0"/>
      </fieldsUsage>
    </cacheHierarchy>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2" memberValueDatatype="130" unbalanced="0">
      <fieldsUsage count="2">
        <fieldUsage x="-1"/>
        <fieldUsage x="3"/>
      </fieldsUsage>
    </cacheHierarchy>
    <cacheHierarchy uniqueName="[Tableau_REF_SMMS].[Libellé mesure]" caption="Libellé mesure" attribute="1" defaultMemberUniqueName="[Tableau_REF_SMMS].[Libellé mesure].[All]" allUniqueName="[Tableau_REF_SMMS].[Libellé mesure].[All]" dimensionUniqueName="[Tableau_REF_SMMS]" displayFolder="" count="2" memberValueDatatype="130" unbalanced="0">
      <fieldsUsage count="2">
        <fieldUsage x="-1"/>
        <fieldUsage x="2"/>
      </fieldsUsage>
    </cacheHierarchy>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oneField="1" hidden="1">
      <fieldsUsage count="1">
        <fieldUsage x="1"/>
      </fieldsUsage>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5419212961" backgroundQuery="1" createdVersion="6" refreshedVersion="6" minRefreshableVersion="3" recordCount="0" supportSubquery="1" supportAdvancedDrill="1" xr:uid="{92066E67-6A5A-48CB-A015-A40E558519AA}">
  <cacheSource type="external" connectionId="1"/>
  <cacheFields count="5">
    <cacheField name="[Tableau_REF_SMMS].[#MS].[#MS]" caption="#MS" numFmtId="0" hierarchy="32" level="1">
      <sharedItems count="34">
        <s v="SERV1"/>
        <s v="SERV3"/>
        <s v="SERV4"/>
        <s v="SERV5"/>
        <s v="SERV6"/>
        <s v="TECH10"/>
        <s v="TECH11"/>
        <s v="TECH12A"/>
        <s v="TECH12E"/>
        <s v="TECH13"/>
        <s v="TECH14A"/>
        <s v="TECH14E"/>
        <s v="TECH15"/>
        <s v="TECH16"/>
        <s v="TECH17"/>
        <s v="TECH18"/>
        <s v="TECH19"/>
        <s v="TECH1A"/>
        <s v="TECH1E"/>
        <s v="TECH1I"/>
        <s v="TECH2"/>
        <s v="TECH20"/>
        <s v="TECH21"/>
        <s v="TECH3"/>
        <s v="TECH4"/>
        <s v="TECH5A"/>
        <s v="TECH5E"/>
        <s v="TECH5I"/>
        <s v="TECH6A"/>
        <s v="TECH6E"/>
        <s v="TECH6I"/>
        <s v="TECH7"/>
        <s v="TECH8"/>
        <s v="TECH9"/>
      </sharedItems>
    </cacheField>
    <cacheField name="[Tableau_REF_SMMS].[#SM].[#SM]" caption="#SM" numFmtId="0" hierarchy="29" level="1">
      <sharedItems count="27">
        <s v="CONTR1"/>
        <s v="CONTR2"/>
        <s v="CONTR3"/>
        <s v="CONTR4"/>
        <s v="ERR1"/>
        <s v="ERR2"/>
        <s v="ERR3"/>
        <s v="MALV1"/>
        <s v="MALV10"/>
        <s v="MALV11"/>
        <s v="MALV12"/>
        <s v="MALV13"/>
        <s v="MALV14"/>
        <s v="MALV15"/>
        <s v="MALV16"/>
        <s v="MALV17"/>
        <s v="MALV18"/>
        <s v="MALV19"/>
        <s v="MALV2"/>
        <s v="MALV20"/>
        <s v="MALV3"/>
        <s v="MALV4"/>
        <s v="MALV5"/>
        <s v="MALV6"/>
        <s v="MALV7"/>
        <s v="MALV8"/>
        <s v="MALV9"/>
      </sharedItems>
    </cacheField>
    <cacheField name="[Measures].[Somme de Cout couverture 2]" caption="Somme de Cout couverture 2" numFmtId="0" hierarchy="61" level="32767"/>
    <cacheField name="[Tableau_REF_SMMS].[Libellé mesure].[Libellé mesure]" caption="Libellé mesure" numFmtId="0" hierarchy="33" level="1">
      <sharedItems count="34">
        <s v="Service de supervision de sécurité (SOC)"/>
        <s v="Service de Veille et de réponse à incidents (CERT/CSIRT)"/>
        <s v="Service d'audit SSI"/>
        <s v="Service de gestion de la gouvernance et des risques"/>
        <s v="Service de gestion de la continuité"/>
        <s v="Solution de détection et de gestion des vulnérabilités"/>
        <s v="Solution d'analyse de code applicatif (AST)"/>
        <s v="Solution de protection des mails (avancé)"/>
        <s v="Solution de protection des mails (élémentaire)"/>
        <s v="Solution de gestion des terminaux (MDM)"/>
        <s v="Solution de protection des terminaux (EDR)"/>
        <s v="Solution de protection des terminaux (Antimalware basique)"/>
        <s v="Solution de gestion des comptes à privilèges (PAM)"/>
        <s v="Solution de protection Cloud (CASB/CSPM)"/>
        <s v="Solution de prévention des fuites de données (DLP)"/>
        <s v="Solution de collecte et de traitement des événements (SIEM)"/>
        <s v="Solution de contrôle de configuration technique (ex Puppet,Ansible)"/>
        <s v="Solution de pare-feu (avancé)"/>
        <s v="Solution de pare-feu (élémentaire)"/>
        <s v="Solution de pare-feu (intermédiaire)"/>
        <s v="Outillage d'optimisation et d'orchestration Firewall (ex: Tufin)"/>
        <s v="Solution de sensibilisation et de formation"/>
        <s v="Solution de gestion des sauvegardes"/>
        <s v="Solution de contrôle d'accès réseau (NAC)"/>
        <s v="Solution d'accès distants (VPN utilisateurs Nomades)"/>
        <s v="Solution Proxy / Web Gateway (avancé)"/>
        <s v="Solution Proxy / Web Gateway (élémentaire)"/>
        <s v="Solution Proxy / Web Gateway (intermédiaire)"/>
        <s v="Solution Reverse Proxy / Loadbalancer avancée"/>
        <s v="Solution Reverse Proxy / Loadbalancer élémentaire"/>
        <s v="Solution Reverse Proxy / Loadbalancer intermédiaire"/>
        <s v="Sondes spécialisées IDPS (Détection &amp; Prévention d'intrusion)"/>
        <s v="Solution de cybersurveillance"/>
        <s v="Solution de gestion des identités et de contrôle d'accès"/>
      </sharedItems>
    </cacheField>
    <cacheField name="[Tableau_REF_Risques].[Lib Tx Couv].[Lib Tx Couv]" caption="Lib Tx Couv" numFmtId="0" hierarchy="22" level="1">
      <sharedItems containsSemiMixedTypes="0" containsNonDate="0" containsString="0"/>
    </cacheField>
  </cacheFields>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2" memberValueDatatype="130" unbalanced="0">
      <fieldsUsage count="2">
        <fieldUsage x="-1"/>
        <fieldUsage x="4"/>
      </fieldsUsage>
    </cacheHierarchy>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2"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2" memberValueDatatype="130" unbalanced="0">
      <fieldsUsage count="2">
        <fieldUsage x="-1"/>
        <fieldUsage x="1"/>
      </fieldsUsage>
    </cacheHierarchy>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2" memberValueDatatype="130" unbalanced="0">
      <fieldsUsage count="2">
        <fieldUsage x="-1"/>
        <fieldUsage x="0"/>
      </fieldsUsage>
    </cacheHierarchy>
    <cacheHierarchy uniqueName="[Tableau_REF_SMMS].[Libellé mesure]" caption="Libellé mesure" attribute="1" defaultMemberUniqueName="[Tableau_REF_SMMS].[Libellé mesure].[All]" allUniqueName="[Tableau_REF_SMMS].[Libellé mesure].[All]" dimensionUniqueName="[Tableau_REF_SMMS]" displayFolder="" count="2" memberValueDatatype="130" unbalanced="0">
      <fieldsUsage count="2">
        <fieldUsage x="-1"/>
        <fieldUsage x="3"/>
      </fieldsUsage>
    </cacheHierarchy>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oneField="1" hidden="1">
      <fieldsUsage count="1">
        <fieldUsage x="2"/>
      </fieldsUsage>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pauld" refreshedDate="44119.308143981485" backgroundQuery="1" createdVersion="6" refreshedVersion="6" minRefreshableVersion="3" recordCount="0" supportSubquery="1" supportAdvancedDrill="1" xr:uid="{022A5078-4388-466A-B60E-59EA47C610CB}">
  <cacheSource type="external" connectionId="1"/>
  <cacheFields count="5">
    <cacheField name="[Tableau_REF_SMSR].[Source de risque].[Source de risque]" caption="Source de risque" numFmtId="0" hierarchy="40" level="1">
      <sharedItems count="7">
        <s v="Admin IT"/>
        <s v="Admin métier"/>
        <s v="Concurrent"/>
        <s v="Crime Organisé"/>
        <s v="Employé"/>
        <s v="Hacktiviste"/>
        <s v="N/A"/>
      </sharedItems>
    </cacheField>
    <cacheField name="[Tableau_REF_SMSR].[Libellé scénario].[Libellé scénario]" caption="Libellé scénario" numFmtId="0" hierarchy="39" level="1">
      <sharedItems count="27">
        <s v="Incapacité à gérer un terminal et à mettre en oeuvre une politique de sécurité"/>
        <s v="Environnement réseau complexe impliquant des risques d'erreur importants sur les règles de cloisonnement et de filtrage réseau"/>
        <s v="Déploiement en production de codes applicatifs vulnérables"/>
        <s v="Incapacité à détecter un incident de sécurité et à fournir une piste d'audit post-mortem"/>
        <s v="Erreur humaine entrainant une indisponibilité des services"/>
        <s v="Erreur humaine entrainant une altération des services et/ou données"/>
        <s v="Erreur humaine entrainant une fuite de données"/>
        <s v="Compromission d'un poste via l'accès à un site web infecté"/>
        <s v="Accès au réseau filaire par une personne non autorisée (absence ou contournement des mécanismes de sécurité)"/>
        <s v="Exécution de scripts malveillants dans les interpréteurs de commande (Shell)"/>
        <s v="Détournement des fonctions d'un OS pour exécuter un code malveillant (Services, Registre, Bootloader...)"/>
        <s v="Modification illégitime des comptes et droits d'accès permettant de maintenir un accès au SI"/>
        <s v="Installation de composants illégitimes au sein du navigateur Web"/>
        <s v="Contournement des mécanismes de contrôle afin d'effectuer une élévation de privilèges"/>
        <s v="Mouvement latéral en vue d'atteindre l'objectif"/>
        <s v="Ouverture d'un canal de commande et d'exfiltration sur le réseau"/>
        <s v="Chiffrement et/ou suppression de données par malveillance"/>
        <s v="Indisponibilité des ressources suite à une attaque par DDoS"/>
        <s v="Compromission d'un poste par Phishing de l'utilisateur (Pièce jointe ou URL piégée)"/>
        <s v="Abus de droits en vue d'effectuer une action malveillante"/>
        <s v="Compromission d'un service d'accès réseau à distance (ex VPN, VDI…)"/>
        <s v="Compromission d'une application ou d'une API exposée sur Internet"/>
        <s v="Compromission d'un poste via une clé USB infectée"/>
        <s v="Compromission du réseau via une interconnexion partenaire (VPN)"/>
        <s v="Compromission du réseau via l'utilisation d'identifiants volés"/>
        <s v="Compromission du réseau via l'installation d'une application infectée"/>
        <s v="Accès au réseau Wi-Fi par une personne non autorisée (absence ou contournement des mécanismes de sécurité)"/>
      </sharedItems>
    </cacheField>
    <cacheField name="[Tableau_REF_SMSR].[Vrais Retenue].[Vrais Retenue]" caption="Vrais Retenue" numFmtId="0" hierarchy="42" level="1">
      <sharedItems containsSemiMixedTypes="0" containsNonDate="0" containsString="0"/>
    </cacheField>
    <cacheField name="[Tableau_REF_SMSR].[#SM].[#SM]" caption="#SM" numFmtId="0" hierarchy="38" level="1">
      <sharedItems count="27">
        <s v="CONTR1"/>
        <s v="CONTR2"/>
        <s v="CONTR3"/>
        <s v="CONTR4"/>
        <s v="ERR1"/>
        <s v="ERR2"/>
        <s v="ERR3"/>
        <s v="MALV1"/>
        <s v="MALV10"/>
        <s v="MALV11"/>
        <s v="MALV12"/>
        <s v="MALV13"/>
        <s v="MALV14"/>
        <s v="MALV15"/>
        <s v="MALV16"/>
        <s v="MALV17"/>
        <s v="MALV18"/>
        <s v="MALV19"/>
        <s v="MALV2"/>
        <s v="MALV20"/>
        <s v="MALV3"/>
        <s v="MALV4"/>
        <s v="MALV5"/>
        <s v="MALV6"/>
        <s v="MALV7"/>
        <s v="MALV8"/>
        <s v="MALV9"/>
      </sharedItems>
    </cacheField>
    <cacheField name="[Measures].[Maximum de Vrais Retenue]" caption="Maximum de Vrais Retenue" numFmtId="0" hierarchy="65" level="32767"/>
  </cacheFields>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0" memberValueDatatype="130" unbalanced="0"/>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0"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2" memberValueDatatype="130" unbalanced="0">
      <fieldsUsage count="2">
        <fieldUsage x="-1"/>
        <fieldUsage x="3"/>
      </fieldsUsage>
    </cacheHierarchy>
    <cacheHierarchy uniqueName="[Tableau_REF_SMSR].[Libellé scénario]" caption="Libellé scénario" attribute="1" defaultMemberUniqueName="[Tableau_REF_SMSR].[Libellé scénario].[All]" allUniqueName="[Tableau_REF_SMSR].[Libellé scénario].[All]" dimensionUniqueName="[Tableau_REF_SMSR]" displayFolder="" count="2" memberValueDatatype="130" unbalanced="0">
      <fieldsUsage count="2">
        <fieldUsage x="-1"/>
        <fieldUsage x="1"/>
      </fieldsUsage>
    </cacheHierarchy>
    <cacheHierarchy uniqueName="[Tableau_REF_SMSR].[Source de risque]" caption="Source de risque" attribute="1" defaultMemberUniqueName="[Tableau_REF_SMSR].[Source de risque].[All]" allUniqueName="[Tableau_REF_SMSR].[Source de risque].[All]" dimensionUniqueName="[Tableau_REF_SMSR]" displayFolder="" count="2" memberValueDatatype="130" unbalanced="0">
      <fieldsUsage count="2">
        <fieldUsage x="-1"/>
        <fieldUsage x="0"/>
      </fieldsUsage>
    </cacheHierarchy>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2" memberValueDatatype="20" unbalanced="0">
      <fieldsUsage count="2">
        <fieldUsage x="-1"/>
        <fieldUsage x="2"/>
      </fieldsUsage>
    </cacheHierarchy>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oneField="1" hidden="1">
      <fieldsUsage count="1">
        <fieldUsage x="4"/>
      </fieldsUsage>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3981018519" backgroundQuery="1" createdVersion="3" refreshedVersion="6" minRefreshableVersion="3" recordCount="0" supportSubquery="1" supportAdvancedDrill="1" xr:uid="{7FCEDBC9-CC40-4E10-AA14-A4EE3D1F7614}">
  <cacheSource type="external" connectionId="1">
    <extLst>
      <ext xmlns:x14="http://schemas.microsoft.com/office/spreadsheetml/2009/9/main" uri="{F057638F-6D5F-4e77-A914-E7F072B9BCA8}">
        <x14:sourceConnection name="ThisWorkbookDataModel"/>
      </ext>
    </extLst>
  </cacheSource>
  <cacheFields count="0"/>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2" memberValueDatatype="130" unbalanced="0"/>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2"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819063630"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3990509256" backgroundQuery="1" createdVersion="3" refreshedVersion="6" minRefreshableVersion="3" recordCount="0" supportSubquery="1" supportAdvancedDrill="1" xr:uid="{6A40278A-6298-4202-9F0E-89952ABAC22C}">
  <cacheSource type="external" connectionId="1">
    <extLst>
      <ext xmlns:x14="http://schemas.microsoft.com/office/spreadsheetml/2009/9/main" uri="{F057638F-6D5F-4e77-A914-E7F072B9BCA8}">
        <x14:sourceConnection name="ThisWorkbookDataModel"/>
      </ext>
    </extLst>
  </cacheSource>
  <cacheFields count="0"/>
  <cacheHierarchies count="81">
    <cacheHierarchy uniqueName="[Tableau_REF_Mesures].[#MS]" caption="#MS" attribute="1" defaultMemberUniqueName="[Tableau_REF_Mesures].[#MS].[All]" allUniqueName="[Tableau_REF_Mesures].[#MS].[All]" dimensionUniqueName="[Tableau_REF_Mesures]" displayFolder="" count="2"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2"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0" memberValueDatatype="130" unbalanced="0"/>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0"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600718854"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19.308140856483" backgroundQuery="1" createdVersion="3" refreshedVersion="6" minRefreshableVersion="3" recordCount="0" supportSubquery="1" supportAdvancedDrill="1" xr:uid="{C5C79252-23AE-4BF0-A9D9-6A5A50E206DF}">
  <cacheSource type="external" connectionId="1">
    <extLst>
      <ext xmlns:x14="http://schemas.microsoft.com/office/spreadsheetml/2009/9/main" uri="{F057638F-6D5F-4e77-A914-E7F072B9BCA8}">
        <x14:sourceConnection name="ThisWorkbookDataModel"/>
      </ext>
    </extLst>
  </cacheSource>
  <cacheFields count="0"/>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0" memberValueDatatype="130" unbalanced="0"/>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0"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2"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2"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528164172"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3967245371" backgroundQuery="1" createdVersion="6" refreshedVersion="6" minRefreshableVersion="3" recordCount="0" supportSubquery="1" supportAdvancedDrill="1" xr:uid="{0E149BB1-2531-484C-B4E5-7CF2D9F8C2CE}">
  <cacheSource type="external" connectionId="1">
    <extLst>
      <ext xmlns:x14="http://schemas.microsoft.com/office/spreadsheetml/2009/9/main" uri="{F057638F-6D5F-4e77-A914-E7F072B9BCA8}">
        <x14:sourceConnection name="ThisWorkbookDataModel"/>
      </ext>
    </extLst>
  </cacheSource>
  <cacheFields count="2">
    <cacheField name="[Tableau_REF_SR].[Pertinence].[Pertinence]" caption="Pertinence" numFmtId="0" hierarchy="45" level="1">
      <sharedItems count="2">
        <s v="Faible"/>
        <s v="Forte"/>
      </sharedItems>
    </cacheField>
    <cacheField name="[Measures].[Nombre de Source de risque]" caption="Nombre de Source de risque" numFmtId="0" hierarchy="54" level="32767"/>
  </cacheFields>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0" memberValueDatatype="130" unbalanced="0"/>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0"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2" memberValueDatatype="130" unbalanced="0">
      <fieldsUsage count="2">
        <fieldUsage x="-1"/>
        <fieldUsage x="0"/>
      </fieldsUsage>
    </cacheHierarchy>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oneField="1" hidden="1">
      <fieldsUsage count="1">
        <fieldUsage x="1"/>
      </fieldsUsage>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pivotCacheId="75973377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3968287034" backgroundQuery="1" createdVersion="6" refreshedVersion="6" minRefreshableVersion="3" recordCount="0" supportSubquery="1" supportAdvancedDrill="1" xr:uid="{508DD698-CDED-45CB-AC5B-82D77E5E07B9}">
  <cacheSource type="external" connectionId="1">
    <extLst>
      <ext xmlns:x14="http://schemas.microsoft.com/office/spreadsheetml/2009/9/main" uri="{F057638F-6D5F-4e77-A914-E7F072B9BCA8}">
        <x14:sourceConnection name="ThisWorkbookDataModel"/>
      </ext>
    </extLst>
  </cacheSource>
  <cacheFields count="2">
    <cacheField name="[Measures].[Nombre de Source de risque]" caption="Nombre de Source de risque" numFmtId="0" hierarchy="54" level="32767"/>
    <cacheField name="[Tableau_REF_SR].[Type].[Type]" caption="Type" numFmtId="0" hierarchy="44" level="1">
      <sharedItems count="2">
        <s v="Erreur humaine"/>
        <s v="Malveillance"/>
      </sharedItems>
    </cacheField>
  </cacheFields>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0" memberValueDatatype="130" unbalanced="0"/>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0"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2" memberValueDatatype="130" unbalanced="0">
      <fieldsUsage count="2">
        <fieldUsage x="-1"/>
        <fieldUsage x="1"/>
      </fieldsUsage>
    </cacheHierarchy>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oneField="1" hidden="1">
      <fieldsUsage count="1">
        <fieldUsage x="0"/>
      </fieldsUsage>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pivotCacheId="17180306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3992592596" backgroundQuery="1" createdVersion="6" refreshedVersion="6" minRefreshableVersion="3" recordCount="0" supportSubquery="1" supportAdvancedDrill="1" xr:uid="{98BD9608-65CF-47AC-931E-D3087CC7601E}">
  <cacheSource type="external" connectionId="1">
    <extLst>
      <ext xmlns:x14="http://schemas.microsoft.com/office/spreadsheetml/2009/9/main" uri="{F057638F-6D5F-4e77-A914-E7F072B9BCA8}">
        <x14:sourceConnection name="ThisWorkbookDataModel"/>
      </ext>
    </extLst>
  </cacheSource>
  <cacheFields count="3">
    <cacheField name="[Tableau_REF_Mesures].[#MS].[#MS]" caption="#MS" numFmtId="0" level="1">
      <sharedItems count="35">
        <s v="SERV1"/>
        <s v="SERV2"/>
        <s v="SERV3"/>
        <s v="SERV4"/>
        <s v="SERV5"/>
        <s v="SERV6"/>
        <s v="TECH10"/>
        <s v="TECH11"/>
        <s v="TECH12A"/>
        <s v="TECH12E"/>
        <s v="TECH13"/>
        <s v="TECH14A"/>
        <s v="TECH14E"/>
        <s v="TECH15"/>
        <s v="TECH16"/>
        <s v="TECH17"/>
        <s v="TECH18"/>
        <s v="TECH19"/>
        <s v="TECH1A"/>
        <s v="TECH1E"/>
        <s v="TECH1I"/>
        <s v="TECH2"/>
        <s v="TECH20"/>
        <s v="TECH21"/>
        <s v="TECH3"/>
        <s v="TECH4"/>
        <s v="TECH5A"/>
        <s v="TECH5E"/>
        <s v="TECH5I"/>
        <s v="TECH6A"/>
        <s v="TECH6E"/>
        <s v="TECH6I"/>
        <s v="TECH7"/>
        <s v="TECH8"/>
        <s v="TECH9"/>
      </sharedItems>
    </cacheField>
    <cacheField name="[Measures].[Somme de TCO euros]" caption="Somme de TCO euros" numFmtId="0" hierarchy="55" level="32767"/>
    <cacheField name="[Tableau_REF_Mesures].[Applicabilité].[Applicabilité]" caption="Applicabilité" numFmtId="0" hierarchy="2" level="1">
      <sharedItems containsSemiMixedTypes="0" containsNonDate="0" containsString="0"/>
    </cacheField>
  </cacheFields>
  <cacheHierarchies count="81">
    <cacheHierarchy uniqueName="[Tableau_REF_Mesures].[#MS]" caption="#MS" attribute="1" defaultMemberUniqueName="[Tableau_REF_Mesures].[#MS].[All]" allUniqueName="[Tableau_REF_Mesures].[#MS].[All]" dimensionUniqueName="[Tableau_REF_Mesures]" displayFolder="" count="2" memberValueDatatype="130" unbalanced="0">
      <fieldsUsage count="2">
        <fieldUsage x="-1"/>
        <fieldUsage x="0"/>
      </fieldsUsage>
    </cacheHierarchy>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2" memberValueDatatype="130" unbalanced="0">
      <fieldsUsage count="2">
        <fieldUsage x="-1"/>
        <fieldUsage x="2"/>
      </fieldsUsage>
    </cacheHierarchy>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0" memberValueDatatype="130" unbalanced="0"/>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0"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oneField="1" hidden="1">
      <fieldsUsage count="1">
        <fieldUsage x="1"/>
      </fieldsUsage>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pivotCacheId="7193694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3995023151" backgroundQuery="1" createdVersion="6" refreshedVersion="6" minRefreshableVersion="3" recordCount="0" supportSubquery="1" supportAdvancedDrill="1" xr:uid="{3D6D3D71-A7DB-461C-9CE1-03A671885D5F}">
  <cacheSource type="external" connectionId="1">
    <extLst>
      <ext xmlns:x14="http://schemas.microsoft.com/office/spreadsheetml/2009/9/main" uri="{F057638F-6D5F-4e77-A914-E7F072B9BCA8}">
        <x14:sourceConnection name="ThisWorkbookDataModel"/>
      </ext>
    </extLst>
  </cacheSource>
  <cacheFields count="3">
    <cacheField name="[Tableau_REF_SMMS].[#SM].[#SM]" caption="#SM" numFmtId="0" hierarchy="29" level="1">
      <sharedItems count="27">
        <s v="CONTR1"/>
        <s v="CONTR2"/>
        <s v="CONTR3"/>
        <s v="CONTR4"/>
        <s v="ERR1"/>
        <s v="ERR2"/>
        <s v="ERR3"/>
        <s v="MALV1"/>
        <s v="MALV10"/>
        <s v="MALV11"/>
        <s v="MALV12"/>
        <s v="MALV13"/>
        <s v="MALV14"/>
        <s v="MALV15"/>
        <s v="MALV16"/>
        <s v="MALV17"/>
        <s v="MALV18"/>
        <s v="MALV19"/>
        <s v="MALV2"/>
        <s v="MALV20"/>
        <s v="MALV3"/>
        <s v="MALV4"/>
        <s v="MALV5"/>
        <s v="MALV6"/>
        <s v="MALV7"/>
        <s v="MALV8"/>
        <s v="MALV9"/>
      </sharedItems>
    </cacheField>
    <cacheField name="[Measures].[Somme de Cout couverture 2]" caption="Somme de Cout couverture 2" numFmtId="0" hierarchy="61" level="32767"/>
    <cacheField name="[Tableau_REF_SMMS].[#MS].[#MS]" caption="#MS" numFmtId="0" hierarchy="32" level="1">
      <sharedItems count="35">
        <s v="SERV1"/>
        <s v="SERV3"/>
        <s v="SERV4"/>
        <s v="SERV5"/>
        <s v="SERV6"/>
        <s v="TECH10"/>
        <s v="TECH11"/>
        <s v="TECH12A"/>
        <s v="TECH12E"/>
        <s v="TECH13"/>
        <s v="TECH14A"/>
        <s v="TECH14E"/>
        <s v="TECH15"/>
        <s v="TECH16"/>
        <s v="TECH17"/>
        <s v="TECH18"/>
        <s v="TECH19"/>
        <s v="TECH1A"/>
        <s v="TECH1E"/>
        <s v="TECH1I"/>
        <s v="TECH2"/>
        <s v="TECH20"/>
        <s v="TECH21"/>
        <s v="TECH3"/>
        <s v="TECH4"/>
        <s v="TECH5A"/>
        <s v="TECH5E"/>
        <s v="TECH5I"/>
        <s v="TECH6A"/>
        <s v="TECH6E"/>
        <s v="TECH6I"/>
        <s v="TECH7"/>
        <s v="TECH8"/>
        <s v="TECH9"/>
        <s v="SERV2" u="1"/>
      </sharedItems>
    </cacheField>
  </cacheFields>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0" memberValueDatatype="130" unbalanced="0"/>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0"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2" memberValueDatatype="130" unbalanced="0">
      <fieldsUsage count="2">
        <fieldUsage x="-1"/>
        <fieldUsage x="0"/>
      </fieldsUsage>
    </cacheHierarchy>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2" memberValueDatatype="130" unbalanced="0">
      <fieldsUsage count="2">
        <fieldUsage x="-1"/>
        <fieldUsage x="2"/>
      </fieldsUsage>
    </cacheHierarchy>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oneField="1" hidden="1">
      <fieldsUsage count="1">
        <fieldUsage x="1"/>
      </fieldsUsage>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pivotCacheId="664588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uld" refreshedDate="44109.505419675923" backgroundQuery="1" createdVersion="6" refreshedVersion="6" minRefreshableVersion="3" recordCount="0" supportSubquery="1" supportAdvancedDrill="1" xr:uid="{21D50169-D6F9-44B6-8367-F86B5AFFBB6B}">
  <cacheSource type="external" connectionId="1">
    <extLst>
      <ext xmlns:x14="http://schemas.microsoft.com/office/spreadsheetml/2009/9/main" uri="{F057638F-6D5F-4e77-A914-E7F072B9BCA8}">
        <x14:sourceConnection name="ThisWorkbookDataModel"/>
      </ext>
    </extLst>
  </cacheSource>
  <cacheFields count="3">
    <cacheField name="[Measures].[Nombre de #SM]" caption="Nombre de #SM" numFmtId="0" hierarchy="80" level="32767"/>
    <cacheField name="[Tableau_REF_Risques].[Lib RR].[Lib RR]" caption="Lib RR" numFmtId="0" hierarchy="25" level="1">
      <sharedItems count="2">
        <s v="Fort"/>
        <s v="Modéré"/>
      </sharedItems>
    </cacheField>
    <cacheField name="[Tableau_REF_Risques].[Lib Tx Couv].[Lib Tx Couv]" caption="Lib Tx Couv" numFmtId="0" hierarchy="22" level="1">
      <sharedItems containsSemiMixedTypes="0" containsNonDate="0" containsString="0"/>
    </cacheField>
  </cacheFields>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2" memberValueDatatype="130" unbalanced="0">
      <fieldsUsage count="2">
        <fieldUsage x="-1"/>
        <fieldUsage x="2"/>
      </fieldsUsage>
    </cacheHierarchy>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2" memberValueDatatype="130" unbalanced="0">
      <fieldsUsage count="2">
        <fieldUsage x="-1"/>
        <fieldUsage x="1"/>
      </fieldsUsage>
    </cacheHierarchy>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0" memberValueDatatype="130" unbalanced="0"/>
    <cacheHierarchy uniqueName="[Tableau_REF_SMSR].[Libellé scénario]" caption="Libellé scénario" attribute="1" defaultMemberUniqueName="[Tableau_REF_SMSR].[Libellé scénario].[All]" allUniqueName="[Tableau_REF_SMSR].[Libellé scénario].[All]" dimensionUniqueName="[Tableau_REF_SMSR]" displayFolder="" count="0" memberValueDatatype="130" unbalanced="0"/>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pivotCacheId="139850216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pauld" refreshedDate="44119.308142824077" backgroundQuery="1" createdVersion="6" refreshedVersion="6" minRefreshableVersion="3" recordCount="0" supportSubquery="1" supportAdvancedDrill="1" xr:uid="{E8EDD6C2-0168-4C0F-B2BF-704A722CF438}">
  <cacheSource type="external" connectionId="1">
    <extLst>
      <ext xmlns:x14="http://schemas.microsoft.com/office/spreadsheetml/2009/9/main" uri="{F057638F-6D5F-4e77-A914-E7F072B9BCA8}">
        <x14:sourceConnection name="ThisWorkbookDataModel"/>
      </ext>
    </extLst>
  </cacheSource>
  <cacheFields count="3">
    <cacheField name="[Tableau_REF_SMSR].[#SM].[#SM]" caption="#SM" numFmtId="0" hierarchy="38" level="1">
      <sharedItems count="27">
        <s v="CONTR1"/>
        <s v="CONTR2"/>
        <s v="CONTR3"/>
        <s v="CONTR4"/>
        <s v="ERR1"/>
        <s v="ERR2"/>
        <s v="ERR3"/>
        <s v="MALV1"/>
        <s v="MALV10"/>
        <s v="MALV11"/>
        <s v="MALV12"/>
        <s v="MALV13"/>
        <s v="MALV14"/>
        <s v="MALV15"/>
        <s v="MALV16"/>
        <s v="MALV17"/>
        <s v="MALV18"/>
        <s v="MALV19"/>
        <s v="MALV2"/>
        <s v="MALV20"/>
        <s v="MALV3"/>
        <s v="MALV4"/>
        <s v="MALV5"/>
        <s v="MALV6"/>
        <s v="MALV7"/>
        <s v="MALV8"/>
        <s v="MALV9"/>
      </sharedItems>
    </cacheField>
    <cacheField name="[Measures].[Maximum de Vrais Retenue]" caption="Maximum de Vrais Retenue" numFmtId="0" hierarchy="65" level="32767"/>
    <cacheField name="[Tableau_REF_SMSR].[Libellé scénario].[Libellé scénario]" caption="Libellé scénario" numFmtId="0" hierarchy="39" level="1">
      <sharedItems containsSemiMixedTypes="0" containsNonDate="0" containsString="0"/>
    </cacheField>
  </cacheFields>
  <cacheHierarchies count="81">
    <cacheHierarchy uniqueName="[Tableau_REF_Mesures].[#MS]" caption="#MS" attribute="1" defaultMemberUniqueName="[Tableau_REF_Mesures].[#MS].[All]" allUniqueName="[Tableau_REF_Mesures].[#MS].[All]" dimensionUniqueName="[Tableau_REF_Mesures]" displayFolder="" count="0" memberValueDatatype="130" unbalanced="0"/>
    <cacheHierarchy uniqueName="[Tableau_REF_Mesures].[Nom mesure]" caption="Nom mesure" attribute="1" defaultMemberUniqueName="[Tableau_REF_Mesures].[Nom mesure].[All]" allUniqueName="[Tableau_REF_Mesures].[Nom mesure].[All]" dimensionUniqueName="[Tableau_REF_Mesures]" displayFolder="" count="0" memberValueDatatype="130" unbalanced="0"/>
    <cacheHierarchy uniqueName="[Tableau_REF_Mesures].[Applicabilité]" caption="Applicabilité" attribute="1" defaultMemberUniqueName="[Tableau_REF_Mesures].[Applicabilité].[All]" allUniqueName="[Tableau_REF_Mesures].[Applicabilité].[All]" dimensionUniqueName="[Tableau_REF_Mesures]" displayFolder="" count="0" memberValueDatatype="130" unbalanced="0"/>
    <cacheHierarchy uniqueName="[Tableau_REF_Mesures].[Cas d'utilisation théoriques]" caption="Cas d'utilisation théoriques" attribute="1" defaultMemberUniqueName="[Tableau_REF_Mesures].[Cas d'utilisation théoriques].[All]" allUniqueName="[Tableau_REF_Mesures].[Cas d'utilisation théoriques].[All]" dimensionUniqueName="[Tableau_REF_Mesures]" displayFolder="" count="0" memberValueDatatype="20" unbalanced="0"/>
    <cacheHierarchy uniqueName="[Tableau_REF_Mesures].[Cas d'utilisation effectifs]" caption="Cas d'utilisation effectifs" attribute="1" defaultMemberUniqueName="[Tableau_REF_Mesures].[Cas d'utilisation effectifs].[All]" allUniqueName="[Tableau_REF_Mesures].[Cas d'utilisation effectifs].[All]" dimensionUniqueName="[Tableau_REF_Mesures]" displayFolder="" count="0" memberValueDatatype="20" unbalanced="0"/>
    <cacheHierarchy uniqueName="[Tableau_REF_Mesures].[Pct Utilisation]" caption="Pct Utilisation" attribute="1" defaultMemberUniqueName="[Tableau_REF_Mesures].[Pct Utilisation].[All]" allUniqueName="[Tableau_REF_Mesures].[Pct Utilisation].[All]" dimensionUniqueName="[Tableau_REF_Mesures]" displayFolder="" count="0" memberValueDatatype="5" unbalanced="0"/>
    <cacheHierarchy uniqueName="[Tableau_REF_Mesures].[TCO ke]" caption="TCO ke" attribute="1" defaultMemberUniqueName="[Tableau_REF_Mesures].[TCO ke].[All]" allUniqueName="[Tableau_REF_Mesures].[TCO ke].[All]" dimensionUniqueName="[Tableau_REF_Mesures]" displayFolder="" count="0" memberValueDatatype="20" unbalanced="0"/>
    <cacheHierarchy uniqueName="[Tableau_REF_Mesures].[TCO euros]" caption="TCO euros" attribute="1" defaultMemberUniqueName="[Tableau_REF_Mesures].[TCO euros].[All]" allUniqueName="[Tableau_REF_Mesures].[TCO euros].[All]" dimensionUniqueName="[Tableau_REF_Mesures]" displayFolder="" count="0" memberValueDatatype="20" unbalanced="0"/>
    <cacheHierarchy uniqueName="[Tableau_REF_Risques].[#SM]" caption="#SM" attribute="1" defaultMemberUniqueName="[Tableau_REF_Risques].[#SM].[All]" allUniqueName="[Tableau_REF_Risques].[#SM].[All]" dimensionUniqueName="[Tableau_REF_Risques]" displayFolder="" count="0" memberValueDatatype="130" unbalanced="0"/>
    <cacheHierarchy uniqueName="[Tableau_REF_Risques].[Intitulé SM]" caption="Intitulé SM" attribute="1" defaultMemberUniqueName="[Tableau_REF_Risques].[Intitulé SM].[All]" allUniqueName="[Tableau_REF_Risques].[Intitulé SM].[All]" dimensionUniqueName="[Tableau_REF_Risques]" displayFolder="" count="0" memberValueDatatype="130" unbalanced="0"/>
    <cacheHierarchy uniqueName="[Tableau_REF_Risques].[D]" caption="D" attribute="1" defaultMemberUniqueName="[Tableau_REF_Risques].[D].[All]" allUniqueName="[Tableau_REF_Risques].[D].[All]" dimensionUniqueName="[Tableau_REF_Risques]" displayFolder="" count="0" memberValueDatatype="20" unbalanced="0"/>
    <cacheHierarchy uniqueName="[Tableau_REF_Risques].[I]" caption="I" attribute="1" defaultMemberUniqueName="[Tableau_REF_Risques].[I].[All]" allUniqueName="[Tableau_REF_Risques].[I].[All]" dimensionUniqueName="[Tableau_REF_Risques]" displayFolder="" count="0" memberValueDatatype="20" unbalanced="0"/>
    <cacheHierarchy uniqueName="[Tableau_REF_Risques].[C]" caption="C" attribute="1" defaultMemberUniqueName="[Tableau_REF_Risques].[C].[All]" allUniqueName="[Tableau_REF_Risques].[C].[All]" dimensionUniqueName="[Tableau_REF_Risques]" displayFolder="" count="0" memberValueDatatype="20" unbalanced="0"/>
    <cacheHierarchy uniqueName="[Tableau_REF_Risques].[P]" caption="P" attribute="1" defaultMemberUniqueName="[Tableau_REF_Risques].[P].[All]" allUniqueName="[Tableau_REF_Risques].[P].[All]" dimensionUniqueName="[Tableau_REF_Risques]" displayFolder="" count="0" memberValueDatatype="20" unbalanced="0"/>
    <cacheHierarchy uniqueName="[Tableau_REF_Risques].[Nb critères impactés]" caption="Nb critères impactés" attribute="1" defaultMemberUniqueName="[Tableau_REF_Risques].[Nb critères impactés].[All]" allUniqueName="[Tableau_REF_Risques].[Nb critères impactés].[All]" dimensionUniqueName="[Tableau_REF_Risques]" displayFolder="" count="0" memberValueDatatype="20" unbalanced="0"/>
    <cacheHierarchy uniqueName="[Tableau_REF_Risques].[Critères impactés]" caption="Critères impactés" attribute="1" defaultMemberUniqueName="[Tableau_REF_Risques].[Critères impactés].[All]" allUniqueName="[Tableau_REF_Risques].[Critères impactés].[All]" dimensionUniqueName="[Tableau_REF_Risques]" displayFolder="" count="0" memberValueDatatype="130" unbalanced="0"/>
    <cacheHierarchy uniqueName="[Tableau_REF_Risques].[Gravité]" caption="Gravité" attribute="1" defaultMemberUniqueName="[Tableau_REF_Risques].[Gravité].[All]" allUniqueName="[Tableau_REF_Risques].[Gravité].[All]" dimensionUniqueName="[Tableau_REF_Risques]" displayFolder="" count="0" memberValueDatatype="20" unbalanced="0"/>
    <cacheHierarchy uniqueName="[Tableau_REF_Risques].[Vraisemblance I]" caption="Vraisemblance I" attribute="1" defaultMemberUniqueName="[Tableau_REF_Risques].[Vraisemblance I].[All]" allUniqueName="[Tableau_REF_Risques].[Vraisemblance I].[All]" dimensionUniqueName="[Tableau_REF_Risques]" displayFolder="" count="0" memberValueDatatype="20" unbalanced="0"/>
    <cacheHierarchy uniqueName="[Tableau_REF_Risques].[NRI]" caption="NRI" attribute="1" defaultMemberUniqueName="[Tableau_REF_Risques].[NRI].[All]" allUniqueName="[Tableau_REF_Risques].[NRI].[All]" dimensionUniqueName="[Tableau_REF_Risques]" displayFolder="" count="0" memberValueDatatype="20" unbalanced="0"/>
    <cacheHierarchy uniqueName="[Tableau_REF_Risques].[Lib RI]" caption="Lib RI" attribute="1" defaultMemberUniqueName="[Tableau_REF_Risques].[Lib RI].[All]" allUniqueName="[Tableau_REF_Risques].[Lib RI].[All]" dimensionUniqueName="[Tableau_REF_Risques]" displayFolder="" count="0" memberValueDatatype="130" unbalanced="0"/>
    <cacheHierarchy uniqueName="[Tableau_REF_Risques].[Cout couv]" caption="Cout couv" attribute="1" defaultMemberUniqueName="[Tableau_REF_Risques].[Cout couv].[All]" allUniqueName="[Tableau_REF_Risques].[Cout couv].[All]" dimensionUniqueName="[Tableau_REF_Risques]" displayFolder="" count="0" memberValueDatatype="5" unbalanced="0"/>
    <cacheHierarchy uniqueName="[Tableau_REF_Risques].[Tx couv]" caption="Tx couv" attribute="1" defaultMemberUniqueName="[Tableau_REF_Risques].[Tx couv].[All]" allUniqueName="[Tableau_REF_Risques].[Tx couv].[All]" dimensionUniqueName="[Tableau_REF_Risques]" displayFolder="" count="0" memberValueDatatype="5" unbalanced="0"/>
    <cacheHierarchy uniqueName="[Tableau_REF_Risques].[Lib Tx Couv]" caption="Lib Tx Couv" attribute="1" defaultMemberUniqueName="[Tableau_REF_Risques].[Lib Tx Couv].[All]" allUniqueName="[Tableau_REF_Risques].[Lib Tx Couv].[All]" dimensionUniqueName="[Tableau_REF_Risques]" displayFolder="" count="0" memberValueDatatype="130" unbalanced="0"/>
    <cacheHierarchy uniqueName="[Tableau_REF_Risques].[Vraisemblance R]" caption="Vraisemblance R" attribute="1" defaultMemberUniqueName="[Tableau_REF_Risques].[Vraisemblance R].[All]" allUniqueName="[Tableau_REF_Risques].[Vraisemblance R].[All]" dimensionUniqueName="[Tableau_REF_Risques]" displayFolder="" count="0" memberValueDatatype="20" unbalanced="0"/>
    <cacheHierarchy uniqueName="[Tableau_REF_Risques].[NRR]" caption="NRR" attribute="1" defaultMemberUniqueName="[Tableau_REF_Risques].[NRR].[All]" allUniqueName="[Tableau_REF_Risques].[NRR].[All]" dimensionUniqueName="[Tableau_REF_Risques]" displayFolder="" count="0" memberValueDatatype="20" unbalanced="0"/>
    <cacheHierarchy uniqueName="[Tableau_REF_Risques].[Lib RR]" caption="Lib RR" attribute="1" defaultMemberUniqueName="[Tableau_REF_Risques].[Lib RR].[All]" allUniqueName="[Tableau_REF_Risques].[Lib RR].[All]" dimensionUniqueName="[Tableau_REF_Risques]" displayFolder="" count="0" memberValueDatatype="130" unbalanced="0"/>
    <cacheHierarchy uniqueName="[Tableau_REF_Risques].[Catégorie]" caption="Catégorie" attribute="1" defaultMemberUniqueName="[Tableau_REF_Risques].[Catégorie].[All]" allUniqueName="[Tableau_REF_Risques].[Catégorie].[All]" dimensionUniqueName="[Tableau_REF_Risques]" displayFolder="" count="0" memberValueDatatype="130" unbalanced="0"/>
    <cacheHierarchy uniqueName="[Tableau_REF_Risques].[Ref MITRE]" caption="Ref MITRE" attribute="1" defaultMemberUniqueName="[Tableau_REF_Risques].[Ref MITRE].[All]" allUniqueName="[Tableau_REF_Risques].[Ref MITRE].[All]" dimensionUniqueName="[Tableau_REF_Risques]" displayFolder="" count="0" memberValueDatatype="130" unbalanced="0"/>
    <cacheHierarchy uniqueName="[Tableau_REF_Risques].[Lien MITRE]" caption="Lien MITRE" attribute="1" defaultMemberUniqueName="[Tableau_REF_Risques].[Lien MITRE].[All]" allUniqueName="[Tableau_REF_Risques].[Lien MITRE].[All]" dimensionUniqueName="[Tableau_REF_Risques]" displayFolder="" count="0" memberValueDatatype="130" unbalanced="0"/>
    <cacheHierarchy uniqueName="[Tableau_REF_SMMS].[#SM]" caption="#SM" attribute="1" defaultMemberUniqueName="[Tableau_REF_SMMS].[#SM].[All]" allUniqueName="[Tableau_REF_SMMS].[#SM].[All]" dimensionUniqueName="[Tableau_REF_SMMS]" displayFolder="" count="0" memberValueDatatype="130" unbalanced="0"/>
    <cacheHierarchy uniqueName="[Tableau_REF_SMMS].[Libellé scénario]" caption="Libellé scénario" attribute="1" defaultMemberUniqueName="[Tableau_REF_SMMS].[Libellé scénario].[All]" allUniqueName="[Tableau_REF_SMMS].[Libellé scénario].[All]" dimensionUniqueName="[Tableau_REF_SMMS]" displayFolder="" count="0" memberValueDatatype="130" unbalanced="0"/>
    <cacheHierarchy uniqueName="[Tableau_REF_SMMS].[Niv Vraisemblance]" caption="Niv Vraisemblance" attribute="1" defaultMemberUniqueName="[Tableau_REF_SMMS].[Niv Vraisemblance].[All]" allUniqueName="[Tableau_REF_SMMS].[Niv Vraisemblance].[All]" dimensionUniqueName="[Tableau_REF_SMMS]" displayFolder="" count="0" memberValueDatatype="20" unbalanced="0"/>
    <cacheHierarchy uniqueName="[Tableau_REF_SMMS].[#MS]" caption="#MS" attribute="1" defaultMemberUniqueName="[Tableau_REF_SMMS].[#MS].[All]" allUniqueName="[Tableau_REF_SMMS].[#MS].[All]" dimensionUniqueName="[Tableau_REF_SMMS]" displayFolder="" count="0" memberValueDatatype="130" unbalanced="0"/>
    <cacheHierarchy uniqueName="[Tableau_REF_SMMS].[Libellé mesure]" caption="Libellé mesure" attribute="1" defaultMemberUniqueName="[Tableau_REF_SMMS].[Libellé mesure].[All]" allUniqueName="[Tableau_REF_SMMS].[Libellé mesure].[All]" dimensionUniqueName="[Tableau_REF_SMMS]" displayFolder="" count="0" memberValueDatatype="130" unbalanced="0"/>
    <cacheHierarchy uniqueName="[Tableau_REF_SMMS].[Couverture théorique]" caption="Couverture théorique" attribute="1" defaultMemberUniqueName="[Tableau_REF_SMMS].[Couverture théorique].[All]" allUniqueName="[Tableau_REF_SMMS].[Couverture théorique].[All]" dimensionUniqueName="[Tableau_REF_SMMS]" displayFolder="" count="0" memberValueDatatype="5" unbalanced="0"/>
    <cacheHierarchy uniqueName="[Tableau_REF_SMMS].[Taux recouvrement]" caption="Taux recouvrement" attribute="1" defaultMemberUniqueName="[Tableau_REF_SMMS].[Taux recouvrement].[All]" allUniqueName="[Tableau_REF_SMMS].[Taux recouvrement].[All]" dimensionUniqueName="[Tableau_REF_SMMS]" displayFolder="" count="0" memberValueDatatype="5" unbalanced="0"/>
    <cacheHierarchy uniqueName="[Tableau_REF_SMMS].[Couverture effective]" caption="Couverture effective" attribute="1" defaultMemberUniqueName="[Tableau_REF_SMMS].[Couverture effective].[All]" allUniqueName="[Tableau_REF_SMMS].[Couverture effective].[All]" dimensionUniqueName="[Tableau_REF_SMMS]" displayFolder="" count="0" memberValueDatatype="5" unbalanced="0"/>
    <cacheHierarchy uniqueName="[Tableau_REF_SMMS].[Cout couverture]" caption="Cout couverture" attribute="1" defaultMemberUniqueName="[Tableau_REF_SMMS].[Cout couverture].[All]" allUniqueName="[Tableau_REF_SMMS].[Cout couverture].[All]" dimensionUniqueName="[Tableau_REF_SMMS]" displayFolder="" count="0" memberValueDatatype="5" unbalanced="0"/>
    <cacheHierarchy uniqueName="[Tableau_REF_SMSR].[#SM]" caption="#SM" attribute="1" defaultMemberUniqueName="[Tableau_REF_SMSR].[#SM].[All]" allUniqueName="[Tableau_REF_SMSR].[#SM].[All]" dimensionUniqueName="[Tableau_REF_SMSR]" displayFolder="" count="2" memberValueDatatype="130" unbalanced="0">
      <fieldsUsage count="2">
        <fieldUsage x="-1"/>
        <fieldUsage x="0"/>
      </fieldsUsage>
    </cacheHierarchy>
    <cacheHierarchy uniqueName="[Tableau_REF_SMSR].[Libellé scénario]" caption="Libellé scénario" attribute="1" defaultMemberUniqueName="[Tableau_REF_SMSR].[Libellé scénario].[All]" allUniqueName="[Tableau_REF_SMSR].[Libellé scénario].[All]" dimensionUniqueName="[Tableau_REF_SMSR]" displayFolder="" count="2" memberValueDatatype="130" unbalanced="0">
      <fieldsUsage count="2">
        <fieldUsage x="-1"/>
        <fieldUsage x="2"/>
      </fieldsUsage>
    </cacheHierarchy>
    <cacheHierarchy uniqueName="[Tableau_REF_SMSR].[Source de risque]" caption="Source de risque" attribute="1" defaultMemberUniqueName="[Tableau_REF_SMSR].[Source de risque].[All]" allUniqueName="[Tableau_REF_SMSR].[Source de risque].[All]" dimensionUniqueName="[Tableau_REF_SMSR]" displayFolder="" count="0" memberValueDatatype="130" unbalanced="0"/>
    <cacheHierarchy uniqueName="[Tableau_REF_SMSR].[Vrais REF]" caption="Vrais REF" attribute="1" defaultMemberUniqueName="[Tableau_REF_SMSR].[Vrais REF].[All]" allUniqueName="[Tableau_REF_SMSR].[Vrais REF].[All]" dimensionUniqueName="[Tableau_REF_SMSR]" displayFolder="" count="0" memberValueDatatype="20" unbalanced="0"/>
    <cacheHierarchy uniqueName="[Tableau_REF_SMSR].[Vrais Retenue]" caption="Vrais Retenue" attribute="1" defaultMemberUniqueName="[Tableau_REF_SMSR].[Vrais Retenue].[All]" allUniqueName="[Tableau_REF_SMSR].[Vrais Retenue].[All]" dimensionUniqueName="[Tableau_REF_SMSR]" displayFolder="" count="0" memberValueDatatype="20" unbalanced="0"/>
    <cacheHierarchy uniqueName="[Tableau_REF_SR].[Source de risque]" caption="Source de risque" attribute="1" defaultMemberUniqueName="[Tableau_REF_SR].[Source de risque].[All]" allUniqueName="[Tableau_REF_SR].[Source de risque].[All]" dimensionUniqueName="[Tableau_REF_SR]" displayFolder="" count="0" memberValueDatatype="130" unbalanced="0"/>
    <cacheHierarchy uniqueName="[Tableau_REF_SR].[Type]" caption="Type" attribute="1" defaultMemberUniqueName="[Tableau_REF_SR].[Type].[All]" allUniqueName="[Tableau_REF_SR].[Type].[All]" dimensionUniqueName="[Tableau_REF_SR]" displayFolder="" count="0" memberValueDatatype="130" unbalanced="0"/>
    <cacheHierarchy uniqueName="[Tableau_REF_SR].[Pertinence]" caption="Pertinence" attribute="1" defaultMemberUniqueName="[Tableau_REF_SR].[Pertinence].[All]" allUniqueName="[Tableau_REF_SR].[Pertinence].[All]" dimensionUniqueName="[Tableau_REF_SR]" displayFolder="" count="0" memberValueDatatype="130" unbalanced="0"/>
    <cacheHierarchy uniqueName="[Measures].[__XL_Count Tableau_REF_SMSR]" caption="__XL_Count Tableau_REF_SMSR" measure="1" displayFolder="" measureGroup="Tableau_REF_SMSR" count="0" hidden="1"/>
    <cacheHierarchy uniqueName="[Measures].[__XL_Count Tableau_REF_SR]" caption="__XL_Count Tableau_REF_SR" measure="1" displayFolder="" measureGroup="Tableau_REF_SR" count="0" hidden="1"/>
    <cacheHierarchy uniqueName="[Measures].[__XL_Count Tableau_REF_Mesures]" caption="__XL_Count Tableau_REF_Mesures" measure="1" displayFolder="" measureGroup="Tableau_REF_Mesures" count="0" hidden="1"/>
    <cacheHierarchy uniqueName="[Measures].[__XL_Count Tableau_REF_SMMS]" caption="__XL_Count Tableau_REF_SMMS" measure="1" displayFolder="" measureGroup="Tableau_REF_SMMS" count="0" hidden="1"/>
    <cacheHierarchy uniqueName="[Measures].[__XL_Count Tableau_REF_Risques]" caption="__XL_Count Tableau_REF_Risques" measure="1" displayFolder="" measureGroup="Tableau_REF_Risques" count="0" hidden="1"/>
    <cacheHierarchy uniqueName="[Measures].[__Aucune mesure définie]" caption="__Aucune mesure définie" measure="1" displayFolder="" count="0" hidden="1"/>
    <cacheHierarchy uniqueName="[Measures].[Nombre de Pertinence]" caption="Nombre de Pertinence" measure="1" displayFolder="" measureGroup="Tableau_REF_SR" count="0" hidden="1">
      <extLst>
        <ext xmlns:x15="http://schemas.microsoft.com/office/spreadsheetml/2010/11/main" uri="{B97F6D7D-B522-45F9-BDA1-12C45D357490}">
          <x15:cacheHierarchy aggregatedColumn="45"/>
        </ext>
      </extLst>
    </cacheHierarchy>
    <cacheHierarchy uniqueName="[Measures].[Nombre de Type]" caption="Nombre de Type" measure="1" displayFolder="" measureGroup="Tableau_REF_SR" count="0" hidden="1">
      <extLst>
        <ext xmlns:x15="http://schemas.microsoft.com/office/spreadsheetml/2010/11/main" uri="{B97F6D7D-B522-45F9-BDA1-12C45D357490}">
          <x15:cacheHierarchy aggregatedColumn="44"/>
        </ext>
      </extLst>
    </cacheHierarchy>
    <cacheHierarchy uniqueName="[Measures].[Nombre de Source de risque]" caption="Nombre de Source de risque" measure="1" displayFolder="" measureGroup="Tableau_REF_SR" count="0" hidden="1">
      <extLst>
        <ext xmlns:x15="http://schemas.microsoft.com/office/spreadsheetml/2010/11/main" uri="{B97F6D7D-B522-45F9-BDA1-12C45D357490}">
          <x15:cacheHierarchy aggregatedColumn="43"/>
        </ext>
      </extLst>
    </cacheHierarchy>
    <cacheHierarchy uniqueName="[Measures].[Somme de TCO euros]" caption="Somme de TCO euros" measure="1" displayFolder="" measureGroup="Tableau_REF_Mesures" count="0" hidden="1">
      <extLst>
        <ext xmlns:x15="http://schemas.microsoft.com/office/spreadsheetml/2010/11/main" uri="{B97F6D7D-B522-45F9-BDA1-12C45D357490}">
          <x15:cacheHierarchy aggregatedColumn="7"/>
        </ext>
      </extLst>
    </cacheHierarchy>
    <cacheHierarchy uniqueName="[Measures].[Somme de Couverture effective]" caption="Somm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Écartype de Couverture effective]" caption="Écartyp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Nombre de Couverture effective]" caption="Nombre de Couverture effective" measure="1" displayFolder="" measureGroup="Tableau_REF_SMMS" count="0" hidden="1">
      <extLst>
        <ext xmlns:x15="http://schemas.microsoft.com/office/spreadsheetml/2010/11/main" uri="{B97F6D7D-B522-45F9-BDA1-12C45D357490}">
          <x15:cacheHierarchy aggregatedColumn="36"/>
        </ext>
      </extLst>
    </cacheHierarchy>
    <cacheHierarchy uniqueName="[Measures].[Somme de Couverture théorique]" caption="Somm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Nombre de Couverture théorique]" caption="Nombre de Couverture théorique" measure="1" displayFolder="" measureGroup="Tableau_REF_SMMS" count="0" hidden="1">
      <extLst>
        <ext xmlns:x15="http://schemas.microsoft.com/office/spreadsheetml/2010/11/main" uri="{B97F6D7D-B522-45F9-BDA1-12C45D357490}">
          <x15:cacheHierarchy aggregatedColumn="34"/>
        </ext>
      </extLst>
    </cacheHierarchy>
    <cacheHierarchy uniqueName="[Measures].[Somme de Cout couverture 2]" caption="Somme de Cout couverture 2" measure="1" displayFolder="" measureGroup="Tableau_REF_SMMS" count="0" hidden="1">
      <extLst>
        <ext xmlns:x15="http://schemas.microsoft.com/office/spreadsheetml/2010/11/main" uri="{B97F6D7D-B522-45F9-BDA1-12C45D357490}">
          <x15:cacheHierarchy aggregatedColumn="37"/>
        </ext>
      </extLst>
    </cacheHierarchy>
    <cacheHierarchy uniqueName="[Measures].[Somme de Niv Vraisemblance]" caption="Somme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Maximum de Niv Vraisemblance]" caption="Maximum de Niv Vraisemblance" measure="1" displayFolder="" measureGroup="Tableau_REF_SMMS" count="0" hidden="1">
      <extLst>
        <ext xmlns:x15="http://schemas.microsoft.com/office/spreadsheetml/2010/11/main" uri="{B97F6D7D-B522-45F9-BDA1-12C45D357490}">
          <x15:cacheHierarchy aggregatedColumn="31"/>
        </ext>
      </extLst>
    </cacheHierarchy>
    <cacheHierarchy uniqueName="[Measures].[Somme de Vrais Retenue]" caption="Somme de Vrais Retenue" measure="1" displayFolder="" measureGroup="Tableau_REF_SMSR" count="0" hidden="1">
      <extLst>
        <ext xmlns:x15="http://schemas.microsoft.com/office/spreadsheetml/2010/11/main" uri="{B97F6D7D-B522-45F9-BDA1-12C45D357490}">
          <x15:cacheHierarchy aggregatedColumn="42"/>
        </ext>
      </extLst>
    </cacheHierarchy>
    <cacheHierarchy uniqueName="[Measures].[Maximum de Vrais Retenue]" caption="Maximum de Vrais Retenue" measure="1" displayFolder="" measureGroup="Tableau_REF_SMSR" count="0" oneField="1" hidden="1">
      <fieldsUsage count="1">
        <fieldUsage x="1"/>
      </fieldsUsage>
      <extLst>
        <ext xmlns:x15="http://schemas.microsoft.com/office/spreadsheetml/2010/11/main" uri="{B97F6D7D-B522-45F9-BDA1-12C45D357490}">
          <x15:cacheHierarchy aggregatedColumn="42"/>
        </ext>
      </extLst>
    </cacheHierarchy>
    <cacheHierarchy uniqueName="[Measures].[Somme de Vraisemblance R]" caption="Somme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Maximum de Vraisemblance R]" caption="Maximum de Vraisemblance R" measure="1" displayFolder="" measureGroup="Tableau_REF_Risques" count="0" hidden="1">
      <extLst>
        <ext xmlns:x15="http://schemas.microsoft.com/office/spreadsheetml/2010/11/main" uri="{B97F6D7D-B522-45F9-BDA1-12C45D357490}">
          <x15:cacheHierarchy aggregatedColumn="23"/>
        </ext>
      </extLst>
    </cacheHierarchy>
    <cacheHierarchy uniqueName="[Measures].[Somme de Cout couv]" caption="Somme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Somme de Vraisemblance I]" caption="Somme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Maximum de Cout couv]" caption="Maximum de Cout couv" measure="1" displayFolder="" measureGroup="Tableau_REF_Risques" count="0" hidden="1">
      <extLst>
        <ext xmlns:x15="http://schemas.microsoft.com/office/spreadsheetml/2010/11/main" uri="{B97F6D7D-B522-45F9-BDA1-12C45D357490}">
          <x15:cacheHierarchy aggregatedColumn="20"/>
        </ext>
      </extLst>
    </cacheHierarchy>
    <cacheHierarchy uniqueName="[Measures].[Maximum de Vraisemblance I]" caption="Maximum de Vraisemblance I" measure="1" displayFolder="" measureGroup="Tableau_REF_Risques" count="0" hidden="1">
      <extLst>
        <ext xmlns:x15="http://schemas.microsoft.com/office/spreadsheetml/2010/11/main" uri="{B97F6D7D-B522-45F9-BDA1-12C45D357490}">
          <x15:cacheHierarchy aggregatedColumn="17"/>
        </ext>
      </extLst>
    </cacheHierarchy>
    <cacheHierarchy uniqueName="[Measures].[Somme de Gravité]" caption="Somme de Gravité" measure="1" displayFolder="" measureGroup="Tableau_REF_Risques" count="0" hidden="1">
      <extLst>
        <ext xmlns:x15="http://schemas.microsoft.com/office/spreadsheetml/2010/11/main" uri="{B97F6D7D-B522-45F9-BDA1-12C45D357490}">
          <x15:cacheHierarchy aggregatedColumn="16"/>
        </ext>
      </extLst>
    </cacheHierarchy>
    <cacheHierarchy uniqueName="[Measures].[Somme de NRI]" caption="Somm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Maximum de NRI]" caption="Maximum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Somme de NRR]" caption="Somme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Somme de Tx couv]" caption="Somme de Tx couv" measure="1" displayFolder="" measureGroup="Tableau_REF_Risques" count="0" hidden="1">
      <extLst>
        <ext xmlns:x15="http://schemas.microsoft.com/office/spreadsheetml/2010/11/main" uri="{B97F6D7D-B522-45F9-BDA1-12C45D357490}">
          <x15:cacheHierarchy aggregatedColumn="21"/>
        </ext>
      </extLst>
    </cacheHierarchy>
    <cacheHierarchy uniqueName="[Measures].[Nombre de Lib RR]" caption="Nombre de Lib RR" measure="1" displayFolder="" measureGroup="Tableau_REF_Risques" count="0" hidden="1">
      <extLst>
        <ext xmlns:x15="http://schemas.microsoft.com/office/spreadsheetml/2010/11/main" uri="{B97F6D7D-B522-45F9-BDA1-12C45D357490}">
          <x15:cacheHierarchy aggregatedColumn="25"/>
        </ext>
      </extLst>
    </cacheHierarchy>
    <cacheHierarchy uniqueName="[Measures].[Maximum de NRR]" caption="Maximum de NRR" measure="1" displayFolder="" measureGroup="Tableau_REF_Risques" count="0" hidden="1">
      <extLst>
        <ext xmlns:x15="http://schemas.microsoft.com/office/spreadsheetml/2010/11/main" uri="{B97F6D7D-B522-45F9-BDA1-12C45D357490}">
          <x15:cacheHierarchy aggregatedColumn="24"/>
        </ext>
      </extLst>
    </cacheHierarchy>
    <cacheHierarchy uniqueName="[Measures].[Nombre de NRI]" caption="Nombre de NRI" measure="1" displayFolder="" measureGroup="Tableau_REF_Risques" count="0" hidden="1">
      <extLst>
        <ext xmlns:x15="http://schemas.microsoft.com/office/spreadsheetml/2010/11/main" uri="{B97F6D7D-B522-45F9-BDA1-12C45D357490}">
          <x15:cacheHierarchy aggregatedColumn="18"/>
        </ext>
      </extLst>
    </cacheHierarchy>
    <cacheHierarchy uniqueName="[Measures].[Nombre de #SM]" caption="Nombre de #SM" measure="1" displayFolder="" measureGroup="Tableau_REF_Risques" count="0" hidden="1">
      <extLst>
        <ext xmlns:x15="http://schemas.microsoft.com/office/spreadsheetml/2010/11/main" uri="{B97F6D7D-B522-45F9-BDA1-12C45D357490}">
          <x15:cacheHierarchy aggregatedColumn="8"/>
        </ext>
      </extLst>
    </cacheHierarchy>
  </cacheHierarchies>
  <kpis count="0"/>
  <dimensions count="6">
    <dimension measure="1" name="Measures" uniqueName="[Measures]" caption="Measures"/>
    <dimension name="Tableau_REF_Mesures" uniqueName="[Tableau_REF_Mesures]" caption="Tableau_REF_Mesures"/>
    <dimension name="Tableau_REF_Risques" uniqueName="[Tableau_REF_Risques]" caption="Tableau_REF_Risques"/>
    <dimension name="Tableau_REF_SMMS" uniqueName="[Tableau_REF_SMMS]" caption="Tableau_REF_SMMS"/>
    <dimension name="Tableau_REF_SMSR" uniqueName="[Tableau_REF_SMSR]" caption="Tableau_REF_SMSR"/>
    <dimension name="Tableau_REF_SR" uniqueName="[Tableau_REF_SR]" caption="Tableau_REF_SR"/>
  </dimensions>
  <measureGroups count="5">
    <measureGroup name="Tableau_REF_Mesures" caption="Tableau_REF_Mesures"/>
    <measureGroup name="Tableau_REF_Risques" caption="Tableau_REF_Risques"/>
    <measureGroup name="Tableau_REF_SMMS" caption="Tableau_REF_SMMS"/>
    <measureGroup name="Tableau_REF_SMSR" caption="Tableau_REF_SMSR"/>
    <measureGroup name="Tableau_REF_SR" caption="Tableau_REF_SR"/>
  </measureGroups>
  <maps count="7">
    <map measureGroup="0" dimension="1"/>
    <map measureGroup="1" dimension="2"/>
    <map measureGroup="2" dimension="1"/>
    <map measureGroup="2" dimension="2"/>
    <map measureGroup="2" dimension="3"/>
    <map measureGroup="3" dimension="4"/>
    <map measureGroup="4" dimension="5"/>
  </maps>
  <extLst>
    <ext xmlns:x14="http://schemas.microsoft.com/office/spreadsheetml/2009/9/main" uri="{725AE2AE-9491-48be-B2B4-4EB974FC3084}">
      <x14:pivotCacheDefinition pivotCacheId="6172381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0.8"/>
    <n v="0.8"/>
    <n v="0"/>
    <n v="0.8"/>
    <n v="0.8"/>
  </r>
  <r>
    <x v="1"/>
    <n v="1"/>
    <n v="1"/>
    <n v="0"/>
    <n v="1"/>
    <n v="1"/>
  </r>
  <r>
    <x v="2"/>
    <n v="0.7"/>
    <n v="1"/>
    <n v="0"/>
    <n v="1"/>
    <n v="1"/>
  </r>
  <r>
    <x v="3"/>
    <n v="0"/>
    <n v="0.9"/>
    <n v="0"/>
    <n v="0.9"/>
    <n v="0.9"/>
  </r>
  <r>
    <x v="4"/>
    <n v="0.9"/>
    <n v="0.9"/>
    <n v="0"/>
    <n v="0.9"/>
    <n v="0.9"/>
  </r>
  <r>
    <x v="5"/>
    <n v="0.6"/>
    <n v="0.7"/>
    <n v="0"/>
    <n v="0.7"/>
    <n v="0.7"/>
  </r>
  <r>
    <x v="6"/>
    <n v="0.1"/>
    <n v="0.3"/>
    <n v="0"/>
    <n v="0.3"/>
    <n v="0.3"/>
  </r>
  <r>
    <x v="7"/>
    <n v="0.8"/>
    <n v="0.8"/>
    <n v="0"/>
    <n v="0.8"/>
    <n v="0.8"/>
  </r>
  <r>
    <x v="8"/>
    <n v="0.5"/>
    <n v="0.7"/>
    <n v="0"/>
    <n v="0.7"/>
    <n v="0.7"/>
  </r>
  <r>
    <x v="9"/>
    <n v="0.15"/>
    <n v="0.5"/>
    <n v="0"/>
    <n v="0.5"/>
    <n v="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DB8938-A428-4438-9744-5D2A1B261D30}" name="PivotChartTable7" cacheId="13" applyNumberFormats="0" applyBorderFormats="0" applyFontFormats="0" applyPatternFormats="0" applyAlignmentFormats="0" applyWidthHeightFormats="1" dataCaption="Valeurs" updatedVersion="6" minRefreshableVersion="3" useAutoFormatting="1" subtotalHiddenItems="1" itemPrintTitles="1" createdVersion="6" indent="0" outline="1" outlineData="1" multipleFieldFilters="0" chartFormat="1">
  <location ref="A1:B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Nombre de #SM" fld="0" subtotal="count" baseField="0" baseItem="0"/>
  </dataFields>
  <chartFormats count="3">
    <chartFormat chart="0" format="1" series="1">
      <pivotArea type="data" outline="0" fieldPosition="0">
        <references count="1">
          <reference field="4294967294" count="1" selected="0">
            <x v="0"/>
          </reference>
        </references>
      </pivotArea>
    </chartFormat>
    <chartFormat chart="0" format="31" series="1">
      <pivotArea type="data" outline="0" fieldPosition="0">
        <references count="2">
          <reference field="4294967294" count="1" selected="0">
            <x v="0"/>
          </reference>
          <reference field="1" count="1" selected="0">
            <x v="0"/>
          </reference>
        </references>
      </pivotArea>
    </chartFormat>
    <chartFormat chart="0" format="32" series="1">
      <pivotArea type="data" outline="0" fieldPosition="0">
        <references count="2">
          <reference field="4294967294" count="1" selected="0">
            <x v="0"/>
          </reference>
          <reference field="1"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398502160">
        <x15:pivotRow count="1">
          <x15:c>
            <x15:v>3</x15:v>
          </x15:c>
        </x15:pivotRow>
        <x15:pivotRow count="1">
          <x15:c>
            <x15:v>24</x15:v>
          </x15:c>
        </x15:pivotRow>
        <x15:pivotRow count="1">
          <x15:c>
            <x15:v>27</x15:v>
          </x15:c>
        </x15:pivotRow>
      </x15:pivotTableData>
    </ext>
    <ext xmlns:x15="http://schemas.microsoft.com/office/spreadsheetml/2010/11/main" uri="{E67621CE-5B39-4880-91FE-76760E9C1902}">
      <x15:pivotTableUISettings sourceDataName="WorksheetConnection_Prototype Outil rationalisation SSI_Pivot - New.xlsx!Tableau_REF_Risques">
        <x15:activeTabTopLevelEntity name="[Tableau_REF_Risqu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0F0F05-B387-4934-8B7F-AE25B885DB5E}" name="PivotChartTable1" cacheId="12"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
  <location ref="A1:AJ30" firstHeaderRow="1" firstDataRow="2"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Col"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colItems>
  <dataFields count="1">
    <dataField name="Somme de Cout couverture" fld="1" baseField="0" baseItem="0"/>
  </dataField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34"/>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2"/>
          </reference>
        </references>
      </pivotArea>
    </chartFormat>
    <chartFormat chart="0" format="4" series="1">
      <pivotArea type="data" outline="0" fieldPosition="0">
        <references count="2">
          <reference field="4294967294" count="1" selected="0">
            <x v="0"/>
          </reference>
          <reference field="2" count="1" selected="0">
            <x v="3"/>
          </reference>
        </references>
      </pivotArea>
    </chartFormat>
    <chartFormat chart="0" format="5" series="1">
      <pivotArea type="data" outline="0" fieldPosition="0">
        <references count="2">
          <reference field="4294967294" count="1" selected="0">
            <x v="0"/>
          </reference>
          <reference field="2" count="1" selected="0">
            <x v="4"/>
          </reference>
        </references>
      </pivotArea>
    </chartFormat>
    <chartFormat chart="0" format="6" series="1">
      <pivotArea type="data" outline="0" fieldPosition="0">
        <references count="2">
          <reference field="4294967294" count="1" selected="0">
            <x v="0"/>
          </reference>
          <reference field="2" count="1" selected="0">
            <x v="5"/>
          </reference>
        </references>
      </pivotArea>
    </chartFormat>
    <chartFormat chart="0" format="7" series="1">
      <pivotArea type="data" outline="0" fieldPosition="0">
        <references count="2">
          <reference field="4294967294" count="1" selected="0">
            <x v="0"/>
          </reference>
          <reference field="2" count="1" selected="0">
            <x v="6"/>
          </reference>
        </references>
      </pivotArea>
    </chartFormat>
    <chartFormat chart="0" format="8" series="1">
      <pivotArea type="data" outline="0" fieldPosition="0">
        <references count="2">
          <reference field="4294967294" count="1" selected="0">
            <x v="0"/>
          </reference>
          <reference field="2" count="1" selected="0">
            <x v="7"/>
          </reference>
        </references>
      </pivotArea>
    </chartFormat>
    <chartFormat chart="0" format="9" series="1">
      <pivotArea type="data" outline="0" fieldPosition="0">
        <references count="2">
          <reference field="4294967294" count="1" selected="0">
            <x v="0"/>
          </reference>
          <reference field="2" count="1" selected="0">
            <x v="8"/>
          </reference>
        </references>
      </pivotArea>
    </chartFormat>
    <chartFormat chart="0" format="10" series="1">
      <pivotArea type="data" outline="0" fieldPosition="0">
        <references count="2">
          <reference field="4294967294" count="1" selected="0">
            <x v="0"/>
          </reference>
          <reference field="2" count="1" selected="0">
            <x v="9"/>
          </reference>
        </references>
      </pivotArea>
    </chartFormat>
    <chartFormat chart="0" format="11" series="1">
      <pivotArea type="data" outline="0" fieldPosition="0">
        <references count="2">
          <reference field="4294967294" count="1" selected="0">
            <x v="0"/>
          </reference>
          <reference field="2" count="1" selected="0">
            <x v="10"/>
          </reference>
        </references>
      </pivotArea>
    </chartFormat>
    <chartFormat chart="0" format="12" series="1">
      <pivotArea type="data" outline="0" fieldPosition="0">
        <references count="2">
          <reference field="4294967294" count="1" selected="0">
            <x v="0"/>
          </reference>
          <reference field="2" count="1" selected="0">
            <x v="11"/>
          </reference>
        </references>
      </pivotArea>
    </chartFormat>
    <chartFormat chart="0" format="13" series="1">
      <pivotArea type="data" outline="0" fieldPosition="0">
        <references count="2">
          <reference field="4294967294" count="1" selected="0">
            <x v="0"/>
          </reference>
          <reference field="2" count="1" selected="0">
            <x v="12"/>
          </reference>
        </references>
      </pivotArea>
    </chartFormat>
    <chartFormat chart="0" format="14" series="1">
      <pivotArea type="data" outline="0" fieldPosition="0">
        <references count="2">
          <reference field="4294967294" count="1" selected="0">
            <x v="0"/>
          </reference>
          <reference field="2" count="1" selected="0">
            <x v="13"/>
          </reference>
        </references>
      </pivotArea>
    </chartFormat>
    <chartFormat chart="0" format="15" series="1">
      <pivotArea type="data" outline="0" fieldPosition="0">
        <references count="2">
          <reference field="4294967294" count="1" selected="0">
            <x v="0"/>
          </reference>
          <reference field="2" count="1" selected="0">
            <x v="14"/>
          </reference>
        </references>
      </pivotArea>
    </chartFormat>
    <chartFormat chart="0" format="16" series="1">
      <pivotArea type="data" outline="0" fieldPosition="0">
        <references count="2">
          <reference field="4294967294" count="1" selected="0">
            <x v="0"/>
          </reference>
          <reference field="2" count="1" selected="0">
            <x v="15"/>
          </reference>
        </references>
      </pivotArea>
    </chartFormat>
    <chartFormat chart="0" format="17" series="1">
      <pivotArea type="data" outline="0" fieldPosition="0">
        <references count="2">
          <reference field="4294967294" count="1" selected="0">
            <x v="0"/>
          </reference>
          <reference field="2" count="1" selected="0">
            <x v="16"/>
          </reference>
        </references>
      </pivotArea>
    </chartFormat>
    <chartFormat chart="0" format="18" series="1">
      <pivotArea type="data" outline="0" fieldPosition="0">
        <references count="2">
          <reference field="4294967294" count="1" selected="0">
            <x v="0"/>
          </reference>
          <reference field="2" count="1" selected="0">
            <x v="17"/>
          </reference>
        </references>
      </pivotArea>
    </chartFormat>
    <chartFormat chart="0" format="19" series="1">
      <pivotArea type="data" outline="0" fieldPosition="0">
        <references count="2">
          <reference field="4294967294" count="1" selected="0">
            <x v="0"/>
          </reference>
          <reference field="2" count="1" selected="0">
            <x v="18"/>
          </reference>
        </references>
      </pivotArea>
    </chartFormat>
    <chartFormat chart="0" format="20" series="1">
      <pivotArea type="data" outline="0" fieldPosition="0">
        <references count="2">
          <reference field="4294967294" count="1" selected="0">
            <x v="0"/>
          </reference>
          <reference field="2" count="1" selected="0">
            <x v="19"/>
          </reference>
        </references>
      </pivotArea>
    </chartFormat>
    <chartFormat chart="0" format="21" series="1">
      <pivotArea type="data" outline="0" fieldPosition="0">
        <references count="2">
          <reference field="4294967294" count="1" selected="0">
            <x v="0"/>
          </reference>
          <reference field="2" count="1" selected="0">
            <x v="20"/>
          </reference>
        </references>
      </pivotArea>
    </chartFormat>
    <chartFormat chart="0" format="22" series="1">
      <pivotArea type="data" outline="0" fieldPosition="0">
        <references count="2">
          <reference field="4294967294" count="1" selected="0">
            <x v="0"/>
          </reference>
          <reference field="2" count="1" selected="0">
            <x v="21"/>
          </reference>
        </references>
      </pivotArea>
    </chartFormat>
    <chartFormat chart="0" format="23" series="1">
      <pivotArea type="data" outline="0" fieldPosition="0">
        <references count="2">
          <reference field="4294967294" count="1" selected="0">
            <x v="0"/>
          </reference>
          <reference field="2" count="1" selected="0">
            <x v="22"/>
          </reference>
        </references>
      </pivotArea>
    </chartFormat>
    <chartFormat chart="0" format="24" series="1">
      <pivotArea type="data" outline="0" fieldPosition="0">
        <references count="2">
          <reference field="4294967294" count="1" selected="0">
            <x v="0"/>
          </reference>
          <reference field="2" count="1" selected="0">
            <x v="23"/>
          </reference>
        </references>
      </pivotArea>
    </chartFormat>
    <chartFormat chart="0" format="25" series="1">
      <pivotArea type="data" outline="0" fieldPosition="0">
        <references count="2">
          <reference field="4294967294" count="1" selected="0">
            <x v="0"/>
          </reference>
          <reference field="2" count="1" selected="0">
            <x v="24"/>
          </reference>
        </references>
      </pivotArea>
    </chartFormat>
    <chartFormat chart="0" format="26" series="1">
      <pivotArea type="data" outline="0" fieldPosition="0">
        <references count="2">
          <reference field="4294967294" count="1" selected="0">
            <x v="0"/>
          </reference>
          <reference field="2" count="1" selected="0">
            <x v="25"/>
          </reference>
        </references>
      </pivotArea>
    </chartFormat>
    <chartFormat chart="0" format="27" series="1">
      <pivotArea type="data" outline="0" fieldPosition="0">
        <references count="2">
          <reference field="4294967294" count="1" selected="0">
            <x v="0"/>
          </reference>
          <reference field="2" count="1" selected="0">
            <x v="26"/>
          </reference>
        </references>
      </pivotArea>
    </chartFormat>
    <chartFormat chart="0" format="28" series="1">
      <pivotArea type="data" outline="0" fieldPosition="0">
        <references count="2">
          <reference field="4294967294" count="1" selected="0">
            <x v="0"/>
          </reference>
          <reference field="2" count="1" selected="0">
            <x v="27"/>
          </reference>
        </references>
      </pivotArea>
    </chartFormat>
    <chartFormat chart="0" format="29" series="1">
      <pivotArea type="data" outline="0" fieldPosition="0">
        <references count="2">
          <reference field="4294967294" count="1" selected="0">
            <x v="0"/>
          </reference>
          <reference field="2" count="1" selected="0">
            <x v="28"/>
          </reference>
        </references>
      </pivotArea>
    </chartFormat>
    <chartFormat chart="0" format="30" series="1">
      <pivotArea type="data" outline="0" fieldPosition="0">
        <references count="2">
          <reference field="4294967294" count="1" selected="0">
            <x v="0"/>
          </reference>
          <reference field="2" count="1" selected="0">
            <x v="29"/>
          </reference>
        </references>
      </pivotArea>
    </chartFormat>
    <chartFormat chart="0" format="31" series="1">
      <pivotArea type="data" outline="0" fieldPosition="0">
        <references count="2">
          <reference field="4294967294" count="1" selected="0">
            <x v="0"/>
          </reference>
          <reference field="2" count="1" selected="0">
            <x v="30"/>
          </reference>
        </references>
      </pivotArea>
    </chartFormat>
    <chartFormat chart="0" format="32" series="1">
      <pivotArea type="data" outline="0" fieldPosition="0">
        <references count="2">
          <reference field="4294967294" count="1" selected="0">
            <x v="0"/>
          </reference>
          <reference field="2" count="1" selected="0">
            <x v="31"/>
          </reference>
        </references>
      </pivotArea>
    </chartFormat>
    <chartFormat chart="0" format="33" series="1">
      <pivotArea type="data" outline="0" fieldPosition="0">
        <references count="2">
          <reference field="4294967294" count="1" selected="0">
            <x v="0"/>
          </reference>
          <reference field="2" count="1" selected="0">
            <x v="32"/>
          </reference>
        </references>
      </pivotArea>
    </chartFormat>
    <chartFormat chart="0" format="34" series="1">
      <pivotArea type="data" outline="0" fieldPosition="0">
        <references count="2">
          <reference field="4294967294" count="1" selected="0">
            <x v="0"/>
          </reference>
          <reference field="2" count="1" selected="0">
            <x v="33"/>
          </reference>
        </references>
      </pivotArea>
    </chartFormat>
    <chartFormat chart="0" format="35" series="1">
      <pivotArea type="data" outline="0" fieldPosition="0">
        <references count="2">
          <reference field="4294967294" count="1" selected="0">
            <x v="0"/>
          </reference>
          <reference field="2"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9"/>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35" cacheId="66458818">
        <x15:pivotRow count="35">
          <x15:c>
            <x15:v>4298.0984035516785</x15:v>
          </x15:c>
          <x15:c t="e">
            <x15:v/>
          </x15:c>
          <x15:c t="e">
            <x15:v/>
          </x15:c>
          <x15:c>
            <x15:v>27670.756710503811</x15:v>
          </x15:c>
          <x15:c t="e">
            <x15:v/>
          </x15:c>
          <x15:c t="e">
            <x15:v/>
          </x15:c>
          <x15:c t="e">
            <x15:v/>
          </x15:c>
          <x15:c t="e">
            <x15:v/>
          </x15:c>
          <x15:c t="e">
            <x15:v/>
          </x15:c>
          <x15:c>
            <x15:v>30168.281489036202</x15:v>
          </x15:c>
          <x15:c t="e">
            <x15:v/>
          </x15:c>
          <x15:c t="e">
            <x15:v/>
          </x15:c>
          <x15:c t="e">
            <x15:v/>
          </x15:c>
          <x15:c t="e">
            <x15:v/>
          </x15:c>
          <x15:c t="e">
            <x15:v/>
          </x15:c>
          <x15:c>
            <x15:v>359.61376189261665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62496.750364984306</x15:v>
          </x15:c>
        </x15:pivotRow>
        <x15:pivotRow count="35">
          <x15:c>
            <x15:v>3782.3265951254775</x15:v>
          </x15:c>
          <x15:c t="e">
            <x15:v/>
          </x15:c>
          <x15:c>
            <x15:v>10818.652982580712</x15:v>
          </x15:c>
          <x15:c>
            <x15:v>12175.132952621676</x15:v>
          </x15:c>
          <x15:c t="e">
            <x15:v/>
          </x15:c>
          <x15:c t="e">
            <x15:v/>
          </x15:c>
          <x15:c t="e">
            <x15:v/>
          </x15:c>
          <x15:c t="e">
            <x15:v/>
          </x15:c>
          <x15:c t="e">
            <x15:v/>
          </x15:c>
          <x15:c t="e">
            <x15:v/>
          </x15:c>
          <x15:c t="e">
            <x15:v/>
          </x15:c>
          <x15:c t="e">
            <x15:v/>
          </x15:c>
          <x15:c t="e">
            <x15:v/>
          </x15:c>
          <x15:c t="e">
            <x15:v/>
          </x15:c>
          <x15:c t="e">
            <x15:v/>
          </x15:c>
          <x15:c>
            <x15:v>316.46011046550268</x15:v>
          </x15:c>
          <x15:c t="e">
            <x15:v/>
          </x15:c>
          <x15:c t="e">
            <x15:v/>
          </x15:c>
          <x15:c t="e">
            <x15:v/>
          </x15:c>
          <x15:c t="e">
            <x15:v/>
          </x15:c>
          <x15:c>
            <x15:v>90000</x15:v>
          </x15:c>
          <x15:c t="e">
            <x15:v/>
          </x15:c>
          <x15:c t="e">
            <x15:v/>
          </x15:c>
          <x15:c t="e">
            <x15:v/>
          </x15:c>
          <x15:c t="e">
            <x15:v/>
          </x15:c>
          <x15:c t="e">
            <x15:v/>
          </x15:c>
          <x15:c t="e">
            <x15:v/>
          </x15:c>
          <x15:c t="e">
            <x15:v/>
          </x15:c>
          <x15:c t="e">
            <x15:v/>
          </x15:c>
          <x15:c t="e">
            <x15:v/>
          </x15:c>
          <x15:c t="e">
            <x15:v/>
          </x15:c>
          <x15:c t="e">
            <x15:v/>
          </x15:c>
          <x15:c t="e">
            <x15:v/>
          </x15:c>
          <x15:c t="e">
            <x15:v/>
          </x15:c>
          <x15:c>
            <x15:v>117092.57264079335</x15:v>
          </x15:c>
        </x15:pivotRow>
        <x15:pivotRow count="35">
          <x15:c>
            <x15:v>2424.5683302086395</x15:v>
          </x15:c>
          <x15:c>
            <x15:v>9827.5633180100758</x15:v>
          </x15:c>
          <x15:c>
            <x15:v>11096.054341108424</x15:v>
          </x15:c>
          <x15:c>
            <x15:v>7804.5724055267165</x15:v>
          </x15:c>
          <x15:c t="e">
            <x15:v/>
          </x15:c>
          <x15:c>
            <x15:v>7124.9062552611849</x15:v>
          </x15:c>
          <x15:c>
            <x15:v>64946.808510638301</x15:v>
          </x15:c>
          <x15:c t="e">
            <x15:v/>
          </x15:c>
          <x15:c t="e">
            <x15:v/>
          </x15:c>
          <x15:c t="e">
            <x15:v/>
          </x15:c>
          <x15:c t="e">
            <x15:v/>
          </x15:c>
          <x15:c t="e">
            <x15:v/>
          </x15:c>
          <x15:c t="e">
            <x15:v/>
          </x15:c>
          <x15:c t="e">
            <x15:v/>
          </x15:c>
          <x15:c t="e">
            <x15:v/>
          </x15:c>
          <x15:c>
            <x15:v>202.85904517019404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103427.33220592352</x15:v>
          </x15:c>
        </x15:pivotRow>
        <x15:pivotRow count="35">
          <x15:c>
            <x15:v>8343.3674892473773</x15:v>
          </x15:c>
          <x15:c>
            <x15:v>15030.390956956588</x15:v>
          </x15:c>
          <x15:c t="e">
            <x15:v/>
          </x15:c>
          <x15:c>
            <x15:v>8952.3036416335872</x15:v>
          </x15:c>
          <x15:c t="e">
            <x15:v/>
          </x15:c>
          <x15:c t="e">
            <x15:v/>
          </x15:c>
          <x15:c t="e">
            <x15:v/>
          </x15:c>
          <x15:c t="e">
            <x15:v/>
          </x15:c>
          <x15:c t="e">
            <x15:v/>
          </x15:c>
          <x15:c t="e">
            <x15:v/>
          </x15:c>
          <x15:c t="e">
            <x15:v/>
          </x15:c>
          <x15:c t="e">
            <x15:v/>
          </x15:c>
          <x15:c t="e">
            <x15:v/>
          </x15:c>
          <x15:c t="e">
            <x15:v/>
          </x15:c>
          <x15:c t="e">
            <x15:v/>
          </x15:c>
          <x15:c>
            <x15:v>930.76503078089024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33256.827118618443</x15:v>
          </x15:c>
        </x15:pivotRow>
        <x15:pivotRow count="35">
          <x15:c>
            <x15:v>2865.3989357011196</x15:v>
          </x15:c>
          <x15:c t="e">
            <x15:v/>
          </x15:c>
          <x15:c t="e">
            <x15:v/>
          </x15:c>
          <x15:c t="e">
            <x15:v/>
          </x15:c>
          <x15:c>
            <x15:v>28649.735063036729</x15:v>
          </x15:c>
          <x15:c t="e">
            <x15:v/>
          </x15:c>
          <x15:c t="e">
            <x15:v/>
          </x15:c>
          <x15:c t="e">
            <x15:v/>
          </x15:c>
          <x15:c t="e">
            <x15:v/>
          </x15:c>
          <x15:c t="e">
            <x15:v/>
          </x15:c>
          <x15:c t="e">
            <x15:v/>
          </x15:c>
          <x15:c t="e">
            <x15:v/>
          </x15:c>
          <x15:c t="e">
            <x15:v/>
          </x15:c>
          <x15:c>
            <x15:v>13602.342987308819</x15:v>
          </x15:c>
          <x15:c t="e">
            <x15:v/>
          </x15:c>
          <x15:c>
            <x15:v>239.74250792841116</x15:v>
          </x15:c>
          <x15:c>
            <x15:v>4219.7650340554364</x15:v>
          </x15:c>
          <x15:c t="e">
            <x15:v/>
          </x15:c>
          <x15:c t="e">
            <x15:v/>
          </x15:c>
          <x15:c t="e">
            <x15:v/>
          </x15:c>
          <x15:c t="e">
            <x15:v/>
          </x15:c>
          <x15:c>
            <x15:v>3788.8216270179005</x15:v>
          </x15:c>
          <x15:c t="e">
            <x15:v/>
          </x15:c>
          <x15:c t="e">
            <x15:v/>
          </x15:c>
          <x15:c t="e">
            <x15:v/>
          </x15:c>
          <x15:c t="e">
            <x15:v/>
          </x15:c>
          <x15:c t="e">
            <x15:v/>
          </x15:c>
          <x15:c t="e">
            <x15:v/>
          </x15:c>
          <x15:c t="e">
            <x15:v/>
          </x15:c>
          <x15:c t="e">
            <x15:v/>
          </x15:c>
          <x15:c t="e">
            <x15:v/>
          </x15:c>
          <x15:c t="e">
            <x15:v/>
          </x15:c>
          <x15:c t="e">
            <x15:v/>
          </x15:c>
          <x15:c t="e">
            <x15:v/>
          </x15:c>
          <x15:c>
            <x15:v>53365.806155048413</x15:v>
          </x15:c>
        </x15:pivotRow>
        <x15:pivotRow count="35">
          <x15:c>
            <x15:v>2488.3727599509721</x15:v>
          </x15:c>
          <x15:c t="e">
            <x15:v/>
          </x15:c>
          <x15:c>
            <x15:v>4270.5209141765963</x15:v>
          </x15:c>
          <x15:c t="e">
            <x15:v/>
          </x15:c>
          <x15:c t="e">
            <x15:v/>
          </x15:c>
          <x15:c t="e">
            <x15:v/>
          </x15:c>
          <x15:c t="e">
            <x15:v/>
          </x15:c>
          <x15:c t="e">
            <x15:v/>
          </x15:c>
          <x15:c t="e">
            <x15:v/>
          </x15:c>
          <x15:c t="e">
            <x15:v/>
          </x15:c>
          <x15:c t="e">
            <x15:v/>
          </x15:c>
          <x15:c t="e">
            <x15:v/>
          </x15:c>
          <x15:c t="e">
            <x15:v/>
          </x15:c>
          <x15:c>
            <x15:v>9450.0488122356019</x15:v>
          </x15:c>
          <x15:c t="e">
            <x15:v/>
          </x15:c>
          <x15:c>
            <x15:v>208.19744109572545</x15:v>
          </x15:c>
          <x15:c>
            <x15:v>5863.2524683717647</x15:v>
          </x15:c>
          <x15:c t="e">
            <x15:v/>
          </x15:c>
          <x15:c t="e">
            <x15:v/>
          </x15:c>
          <x15:c t="e">
            <x15:v/>
          </x15:c>
          <x15:c t="e">
            <x15:v/>
          </x15:c>
          <x15:c>
            <x15:v>3290.2924655681763</x15:v>
          </x15:c>
          <x15:c>
            <x15:v>17871.238283177106</x15:v>
          </x15:c>
          <x15:c t="e">
            <x15:v/>
          </x15:c>
          <x15:c t="e">
            <x15:v/>
          </x15:c>
          <x15:c t="e">
            <x15:v/>
          </x15:c>
          <x15:c t="e">
            <x15:v/>
          </x15:c>
          <x15:c t="e">
            <x15:v/>
          </x15:c>
          <x15:c t="e">
            <x15:v/>
          </x15:c>
          <x15:c t="e">
            <x15:v/>
          </x15:c>
          <x15:c t="e">
            <x15:v/>
          </x15:c>
          <x15:c t="e">
            <x15:v/>
          </x15:c>
          <x15:c t="e">
            <x15:v/>
          </x15:c>
          <x15:c t="e">
            <x15:v/>
          </x15:c>
          <x15:c>
            <x15:v>43441.923144575936</x15:v>
          </x15:c>
        </x15:pivotRow>
        <x15:pivotRow count="35">
          <x15:c>
            <x15:v>2363.9541219534235</x15:v>
          </x15:c>
          <x15:c t="e">
            <x15:v/>
          </x15:c>
          <x15:c>
            <x15:v>4056.994868467767</x15:v>
          </x15:c>
          <x15:c t="e">
            <x15:v/>
          </x15:c>
          <x15:c t="e">
            <x15:v/>
          </x15:c>
          <x15:c t="e">
            <x15:v/>
          </x15:c>
          <x15:c t="e">
            <x15:v/>
          </x15:c>
          <x15:c>
            <x15:v>8037.0370370370383</x15:v>
          </x15:c>
          <x15:c t="e">
            <x15:v/>
          </x15:c>
          <x15:c t="e">
            <x15:v/>
          </x15:c>
          <x15:c t="e">
            <x15:v/>
          </x15:c>
          <x15:c t="e">
            <x15:v/>
          </x15:c>
          <x15:c t="e">
            <x15:v/>
          </x15:c>
          <x15:c>
            <x15:v>13466.319557435731</x15:v>
          </x15:c>
          <x15:c>
            <x15:v>47294.117647058825</x15:v>
          </x15:c>
          <x15:c>
            <x15:v>197.78756904093916</x15:v>
          </x15:c>
          <x15:c t="e">
            <x15:v/>
          </x15:c>
          <x15:c t="e">
            <x15:v/>
          </x15:c>
          <x15:c t="e">
            <x15:v/>
          </x15:c>
          <x15:c t="e">
            <x15:v/>
          </x15:c>
          <x15:c t="e">
            <x15:v/>
          </x15:c>
          <x15:c>
            <x15:v>3125.7778422897677</x15:v>
          </x15:c>
          <x15:c t="e">
            <x15:v/>
          </x15:c>
          <x15:c t="e">
            <x15:v/>
          </x15:c>
          <x15:c t="e">
            <x15:v/>
          </x15:c>
          <x15:c t="e">
            <x15:v/>
          </x15:c>
          <x15:c t="e">
            <x15:v/>
          </x15:c>
          <x15:c t="e">
            <x15:v/>
          </x15:c>
          <x15:c t="e">
            <x15:v/>
          </x15:c>
          <x15:c t="e">
            <x15:v/>
          </x15:c>
          <x15:c t="e">
            <x15:v/>
          </x15:c>
          <x15:c>
            <x15:v>0</x15:v>
          </x15:c>
          <x15:c t="e">
            <x15:v/>
          </x15:c>
          <x15:c t="e">
            <x15:v/>
          </x15:c>
          <x15:c>
            <x15:v>78541.988643283505</x15:v>
          </x15:c>
        </x15:pivotRow>
        <x15:pivotRow count="35">
          <x15:c>
            <x15:v>1525.1316915828538</x15:v>
          </x15:c>
          <x15:c t="e">
            <x15:v/>
          </x15:c>
          <x15:c t="e">
            <x15:v/>
          </x15:c>
          <x15:c t="e">
            <x15:v/>
          </x15:c>
          <x15:c t="e">
            <x15:v/>
          </x15:c>
          <x15:c t="e">
            <x15:v/>
          </x15:c>
          <x15:c t="e">
            <x15:v/>
          </x15:c>
          <x15:c t="e">
            <x15:v/>
          </x15:c>
          <x15:c t="e">
            <x15:v/>
          </x15:c>
          <x15:c t="e">
            <x15:v/>
          </x15:c>
          <x15:c>
            <x15:v>2327.8557768294218</x15:v>
          </x15:c>
          <x15:c>
            <x15:v>0</x15:v>
          </x15:c>
          <x15:c t="e">
            <x15:v/>
          </x15:c>
          <x15:c t="e">
            <x15:v/>
          </x15:c>
          <x15:c t="e">
            <x15:v/>
          </x15:c>
          <x15:c>
            <x15:v>127.60488325221881</x15:v>
          </x15:c>
          <x15:c t="e">
            <x15:v/>
          </x15:c>
          <x15:c>
            <x15:v>3372.0322157290584</x15:v>
          </x15:c>
          <x15:c>
            <x15:v>0</x15:v>
          </x15:c>
          <x15:c>
            <x15:v>0</x15:v>
          </x15:c>
          <x15:c t="e">
            <x15:v/>
          </x15:c>
          <x15:c>
            <x15:v>2016.6308659933986</x15:v>
          </x15:c>
          <x15:c t="e">
            <x15:v/>
          </x15:c>
          <x15:c t="e">
            <x15:v/>
          </x15:c>
          <x15:c t="e">
            <x15:v/>
          </x15:c>
          <x15:c>
            <x15:v>0</x15:v>
          </x15:c>
          <x15:c>
            <x15:v>0</x15:v>
          </x15:c>
          <x15:c>
            <x15:v>5329.1091750385585</x15:v>
          </x15:c>
          <x15:c t="e">
            <x15:v/>
          </x15:c>
          <x15:c t="e">
            <x15:v/>
          </x15:c>
          <x15:c t="e">
            <x15:v/>
          </x15:c>
          <x15:c>
            <x15:v>0</x15:v>
          </x15:c>
          <x15:c t="e">
            <x15:v/>
          </x15:c>
          <x15:c t="e">
            <x15:v/>
          </x15:c>
          <x15:c>
            <x15:v>14698.364608425511</x15:v>
          </x15:c>
        </x15:pivotRow>
        <x15:pivotRow count="35">
          <x15:c>
            <x15:v>4502.7697561017585</x15:v>
          </x15:c>
          <x15:c t="e">
            <x15:v/>
          </x15:c>
          <x15:c t="e">
            <x15:v/>
          </x15:c>
          <x15:c>
            <x15:v>9662.8039306521223</x15:v>
          </x15:c>
          <x15:c t="e">
            <x15:v/>
          </x15:c>
          <x15:c t="e">
            <x15:v/>
          </x15:c>
          <x15:c t="e">
            <x15:v/>
          </x15:c>
          <x15:c t="e">
            <x15:v/>
          </x15:c>
          <x15:c t="e">
            <x15:v/>
          </x15:c>
          <x15:c t="e">
            <x15:v/>
          </x15:c>
          <x15:c t="e">
            <x15:v/>
          </x15:c>
          <x15:c t="e">
            <x15:v/>
          </x15:c>
          <x15:c t="e">
            <x15:v/>
          </x15:c>
          <x15:c t="e">
            <x15:v/>
          </x15:c>
          <x15:c t="e">
            <x15:v/>
          </x15:c>
          <x15:c>
            <x15:v>753.476453489292</x15:v>
          </x15:c>
          <x15:c t="e">
            <x15:v/>
          </x15:c>
          <x15:c t="e">
            <x15:v/>
          </x15:c>
          <x15:c t="e">
            <x15:v/>
          </x15:c>
          <x15:c t="e">
            <x15:v/>
          </x15:c>
          <x15:c t="e">
            <x15:v/>
          </x15:c>
          <x15:c t="e">
            <x15:v/>
          </x15:c>
          <x15:c t="e">
            <x15:v/>
          </x15:c>
          <x15:c>
            <x15:v>0</x15:v>
          </x15:c>
          <x15:c t="e">
            <x15:v/>
          </x15:c>
          <x15:c t="e">
            <x15:v/>
          </x15:c>
          <x15:c t="e">
            <x15:v/>
          </x15:c>
          <x15:c t="e">
            <x15:v/>
          </x15:c>
          <x15:c t="e">
            <x15:v/>
          </x15:c>
          <x15:c t="e">
            <x15:v/>
          </x15:c>
          <x15:c t="e">
            <x15:v/>
          </x15:c>
          <x15:c t="e">
            <x15:v/>
          </x15:c>
          <x15:c t="e">
            <x15:v/>
          </x15:c>
          <x15:c t="e">
            <x15:v/>
          </x15:c>
          <x15:c>
            <x15:v>14919.050140243173</x15:v>
          </x15:c>
        </x15:pivotRow>
        <x15:pivotRow count="35">
          <x15:c>
            <x15:v>2251.3848780508793</x15:v>
          </x15:c>
          <x15:c>
            <x15:v>4562.7972547903919</x15:v>
          </x15:c>
          <x15:c>
            <x15:v>3863.8046366359681</x15:v>
          </x15:c>
          <x15:c t="e">
            <x15:v/>
          </x15:c>
          <x15:c t="e">
            <x15:v/>
          </x15:c>
          <x15:c t="e">
            <x15:v/>
          </x15:c>
          <x15:c t="e">
            <x15:v/>
          </x15:c>
          <x15:c t="e">
            <x15:v/>
          </x15:c>
          <x15:c t="e">
            <x15:v/>
          </x15:c>
          <x15:c t="e">
            <x15:v/>
          </x15:c>
          <x15:c>
            <x15:v>3818.1761418895276</x15:v>
          </x15:c>
          <x15:c>
            <x15:v>0</x15:v>
          </x15:c>
          <x15:c>
            <x15:v>18965.948801300281</x15:v>
          </x15:c>
          <x15:c t="e">
            <x15:v/>
          </x15:c>
          <x15:c t="e">
            <x15:v/>
          </x15:c>
          <x15:c>
            <x15:v>188.369113372323</x15:v>
          </x15:c>
          <x15:c>
            <x15:v>3315.5296696149858</x15:v>
          </x15:c>
          <x15:c t="e">
            <x15:v/>
          </x15:c>
          <x15:c t="e">
            <x15:v/>
          </x15:c>
          <x15:c t="e">
            <x15:v/>
          </x15:c>
          <x15:c t="e">
            <x15:v/>
          </x15:c>
          <x15:c>
            <x15:v>2976.9312783712071</x15:v>
          </x15:c>
          <x15:c t="e">
            <x15:v/>
          </x15:c>
          <x15:c t="e">
            <x15:v/>
          </x15:c>
          <x15:c t="e">
            <x15:v/>
          </x15:c>
          <x15:c t="e">
            <x15:v/>
          </x15:c>
          <x15:c t="e">
            <x15:v/>
          </x15:c>
          <x15:c t="e">
            <x15:v/>
          </x15:c>
          <x15:c t="e">
            <x15:v/>
          </x15:c>
          <x15:c t="e">
            <x15:v/>
          </x15:c>
          <x15:c t="e">
            <x15:v/>
          </x15:c>
          <x15:c t="e">
            <x15:v/>
          </x15:c>
          <x15:c t="e">
            <x15:v/>
          </x15:c>
          <x15:c t="e">
            <x15:v/>
          </x15:c>
          <x15:c>
            <x15:v>39942.941774025567</x15:v>
          </x15:c>
        </x15:pivotRow>
        <x15:pivotRow count="35">
          <x15:c>
            <x15:v>4502.7697561017585</x15:v>
          </x15:c>
          <x15:c>
            <x15:v>7604.6620913173192</x15:v>
          </x15:c>
          <x15:c>
            <x15:v>3863.8046366359681</x15:v>
          </x15:c>
          <x15:c t="e">
            <x15:v/>
          </x15:c>
          <x15:c t="e">
            <x15:v/>
          </x15:c>
          <x15:c t="e">
            <x15:v/>
          </x15:c>
          <x15:c t="e">
            <x15:v/>
          </x15:c>
          <x15:c t="e">
            <x15:v/>
          </x15:c>
          <x15:c t="e">
            <x15:v/>
          </x15:c>
          <x15:c t="e">
            <x15:v/>
          </x15:c>
          <x15:c>
            <x15:v>3818.1761418895276</x15:v>
          </x15:c>
          <x15:c>
            <x15:v>0</x15:v>
          </x15:c>
          <x15:c>
            <x15:v>18965.948801300281</x15:v>
          </x15:c>
          <x15:c t="e">
            <x15:v/>
          </x15:c>
          <x15:c t="e">
            <x15:v/>
          </x15:c>
          <x15:c>
            <x15:v>188.369113372323</x15:v>
          </x15:c>
          <x15:c>
            <x15:v>3315.5296696149858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42259.260210232162</x15:v>
          </x15:c>
        </x15:pivotRow>
        <x15:pivotRow count="35">
          <x15:c>
            <x15:v>2363.9541219534235</x15:v>
          </x15:c>
          <x15:c>
            <x15:v>4790.937117529912</x15:v>
          </x15:c>
          <x15:c>
            <x15:v>6761.6581141129445</x15:v>
          </x15:c>
          <x15:c>
            <x15:v>15218.916190777096</x15:v>
          </x15:c>
          <x15:c t="e">
            <x15:v/>
          </x15:c>
          <x15:c t="e">
            <x15:v/>
          </x15:c>
          <x15:c t="e">
            <x15:v/>
          </x15:c>
          <x15:c t="e">
            <x15:v/>
          </x15:c>
          <x15:c t="e">
            <x15:v/>
          </x15:c>
          <x15:c t="e">
            <x15:v/>
          </x15:c>
          <x15:c t="e">
            <x15:v/>
          </x15:c>
          <x15:c t="e">
            <x15:v/>
          </x15:c>
          <x15:c>
            <x15:v>12446.403900853311</x15:v>
          </x15:c>
          <x15:c t="e">
            <x15:v/>
          </x15:c>
          <x15:c t="e">
            <x15:v/>
          </x15:c>
          <x15:c>
            <x15:v>197.78756904093916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11639.518490402343</x15:v>
          </x15:c>
          <x15:c>
            <x15:v>53419.175504669969</x15:v>
          </x15:c>
        </x15:pivotRow>
        <x15:pivotRow count="35">
          <x15:c>
            <x15:v>1390.5612482078961</x15:v>
          </x15:c>
          <x15:c>
            <x15:v>2818.1983044293597</x15:v>
          </x15:c>
          <x15:c>
            <x15:v>2386.4675696869217</x15:v>
          </x15:c>
          <x15:c t="e">
            <x15:v/>
          </x15:c>
          <x15:c t="e">
            <x15:v/>
          </x15:c>
          <x15:c t="e">
            <x15:v/>
          </x15:c>
          <x15:c t="e">
            <x15:v/>
          </x15:c>
          <x15:c t="e">
            <x15:v/>
          </x15:c>
          <x15:c t="e">
            <x15:v/>
          </x15:c>
          <x15:c>
            <x15:v>6100.2039775624671</x15:v>
          </x15:c>
          <x15:c>
            <x15:v>2358.2852641082382</x15:v>
          </x15:c>
          <x15:c>
            <x15:v>0</x15:v>
          </x15:c>
          <x15:c>
            <x15:v>7321.4140593254779</x15:v>
          </x15:c>
          <x15:c t="e">
            <x15:v/>
          </x15:c>
          <x15:c t="e">
            <x15:v/>
          </x15:c>
          <x15:c>
            <x15:v>116.34562884761128</x15:v>
          </x15:c>
          <x15:c>
            <x15:v>2047.8271488798441</x15:v>
          </x15:c>
          <x15:c>
            <x15:v>2690.1874662250207</x15:v>
          </x15:c>
          <x15:c t="e">
            <x15:v/>
          </x15:c>
          <x15:c>
            <x15:v>0</x15:v>
          </x15:c>
          <x15:c t="e">
            <x15:v/>
          </x15:c>
          <x15:c t="e">
            <x15:v/>
          </x15:c>
          <x15:c t="e">
            <x15:v/>
          </x15:c>
          <x15:c t="e">
            <x15:v/>
          </x15:c>
          <x15:c t="e">
            <x15:v/>
          </x15:c>
          <x15:c>
            <x15:v>0</x15:v>
          </x15:c>
          <x15:c>
            <x15:v>0</x15:v>
          </x15:c>
          <x15:c>
            <x15:v>3644.1702446954855</x15:v>
          </x15:c>
          <x15:c t="e">
            <x15:v/>
          </x15:c>
          <x15:c t="e">
            <x15:v/>
          </x15:c>
          <x15:c t="e">
            <x15:v/>
          </x15:c>
          <x15:c t="e">
            <x15:v/>
          </x15:c>
          <x15:c t="e">
            <x15:v/>
          </x15:c>
          <x15:c t="e">
            <x15:v/>
          </x15:c>
          <x15:c>
            <x15:v>30873.660911968327</x15:v>
          </x15:c>
        </x15:pivotRow>
        <x15:pivotRow count="35">
          <x15:c>
            <x15:v>2781.1224964157923</x15:v>
          </x15:c>
          <x15:c t="e">
            <x15:v/>
          </x15:c>
          <x15:c>
            <x15:v>7954.8918989564054</x15:v>
          </x15:c>
          <x15:c t="e">
            <x15:v/>
          </x15:c>
          <x15:c t="e">
            <x15:v/>
          </x15:c>
          <x15:c t="e">
            <x15:v/>
          </x15:c>
          <x15:c t="e">
            <x15:v/>
          </x15:c>
          <x15:c t="e">
            <x15:v/>
          </x15:c>
          <x15:c t="e">
            <x15:v/>
          </x15:c>
          <x15:c t="e">
            <x15:v/>
          </x15:c>
          <x15:c>
            <x15:v>3773.2564225731808</x15:v>
          </x15:c>
          <x15:c t="e">
            <x15:v/>
          </x15:c>
          <x15:c>
            <x15:v>23428.524989841528</x15:v>
          </x15:c>
          <x15:c t="e">
            <x15:v/>
          </x15:c>
          <x15:c t="e">
            <x15:v/>
          </x15:c>
          <x15:c>
            <x15:v>232.69125769522256</x15:v>
          </x15:c>
          <x15:c>
            <x15:v>4095.6542977596882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42266.141363241819</x15:v>
          </x15:c>
        </x15:pivotRow>
        <x15:pivotRow count="35">
          <x15:c>
            <x15:v>2055.6122799594987</x15:v>
          </x15:c>
          <x15:c t="e">
            <x15:v/>
          </x15:c>
          <x15:c>
            <x15:v>3527.8216247545797</x15:v>
          </x15:c>
          <x15:c t="e">
            <x15:v/>
          </x15:c>
          <x15:c t="e">
            <x15:v/>
          </x15:c>
          <x15:c>
            <x15:v>5033.9011586084471</x15:v>
          </x15:c>
          <x15:c t="e">
            <x15:v/>
          </x15:c>
          <x15:c t="e">
            <x15:v/>
          </x15:c>
          <x15:c t="e">
            <x15:v/>
          </x15:c>
          <x15:c t="e">
            <x15:v/>
          </x15:c>
          <x15:c>
            <x15:v>3486.1608252034821</x15:v>
          </x15:c>
          <x15:c>
            <x15:v>0</x15:v>
          </x15:c>
          <x15:c t="e">
            <x15:v/>
          </x15:c>
          <x15:c t="e">
            <x15:v/>
          </x15:c>
          <x15:c t="e">
            <x15:v/>
          </x15:c>
          <x15:c>
            <x15:v>171.98919047038191</x15:v>
          </x15:c>
          <x15:c t="e">
            <x15:v/>
          </x15:c>
          <x15:c>
            <x15:v>1704.3423699065354</x15:v>
          </x15:c>
          <x15:c>
            <x15:v>0</x15:v>
          </x15:c>
          <x15:c>
            <x15:v>0</x15:v>
          </x15:c>
          <x15:c t="e">
            <x15:v/>
          </x15:c>
          <x15:c t="e">
            <x15:v/>
          </x15:c>
          <x15:c>
            <x15:v>23621.114948199312</x15:v>
          </x15:c>
          <x15:c t="e">
            <x15:v/>
          </x15:c>
          <x15:c>
            <x15:v>16370.429064078922</x15:v>
          </x15:c>
          <x15:c t="e">
            <x15:v/>
          </x15:c>
          <x15:c t="e">
            <x15:v/>
          </x15:c>
          <x15:c t="e">
            <x15:v/>
          </x15:c>
          <x15:c t="e">
            <x15:v/>
          </x15:c>
          <x15:c t="e">
            <x15:v/>
          </x15:c>
          <x15:c t="e">
            <x15:v/>
          </x15:c>
          <x15:c>
            <x15:v>0</x15:v>
          </x15:c>
          <x15:c t="e">
            <x15:v/>
          </x15:c>
          <x15:c t="e">
            <x15:v/>
          </x15:c>
          <x15:c>
            <x15:v>55971.371461181152</x15:v>
          </x15:c>
        </x15:pivotRow>
        <x15:pivotRow count="35">
          <x15:c>
            <x15:v>2011.8758484709983</x15:v>
          </x15:c>
          <x15:c t="e">
            <x15:v/>
          </x15:c>
          <x15:c>
            <x15:v>3452.7615901853328</x15:v>
          </x15:c>
          <x15:c t="e">
            <x15:v/>
          </x15:c>
          <x15:c t="e">
            <x15:v/>
          </x15:c>
          <x15:c t="e">
            <x15:v/>
          </x15:c>
          <x15:c t="e">
            <x15:v/>
          </x15:c>
          <x15:c t="e">
            <x15:v/>
          </x15:c>
          <x15:c t="e">
            <x15:v/>
          </x15:c>
          <x15:c t="e">
            <x15:v/>
          </x15:c>
          <x15:c>
            <x15:v>2729.5897524997476</x15:v>
          </x15:c>
          <x15:c>
            <x15:v>0</x15:v>
          </x15:c>
          <x15:c t="e">
            <x15:v/>
          </x15:c>
          <x15:c t="e">
            <x15:v/>
          </x15:c>
          <x15:c t="e">
            <x15:v/>
          </x15:c>
          <x15:c>
            <x15:v>168.32984599228865</x15:v>
          </x15:c>
          <x15:c t="e">
            <x15:v/>
          </x15:c>
          <x15:c>
            <x15:v>2224.1063550553363</x15:v>
          </x15:c>
          <x15:c>
            <x15:v>0</x15:v>
          </x15:c>
          <x15:c>
            <x15:v>0</x15:v>
          </x15:c>
          <x15:c t="e">
            <x15:v/>
          </x15:c>
          <x15:c t="e">
            <x15:v/>
          </x15:c>
          <x15:c t="e">
            <x15:v/>
          </x15:c>
          <x15:c t="e">
            <x15:v/>
          </x15:c>
          <x15:c>
            <x15:v>16022.122062715536</x15:v>
          </x15:c>
          <x15:c>
            <x15:v>0</x15:v>
          </x15:c>
          <x15:c>
            <x15:v>0</x15:v>
          </x15:c>
          <x15:c>
            <x15:v>7029.8886989870352</x15:v>
          </x15:c>
          <x15:c t="e">
            <x15:v/>
          </x15:c>
          <x15:c t="e">
            <x15:v/>
          </x15:c>
          <x15:c t="e">
            <x15:v/>
          </x15:c>
          <x15:c>
            <x15:v>0</x15:v>
          </x15:c>
          <x15:c t="e">
            <x15:v/>
          </x15:c>
          <x15:c t="e">
            <x15:v/>
          </x15:c>
          <x15:c>
            <x15:v>33638.674153906279</x15:v>
          </x15:c>
        </x15:pivotRow>
        <x15:pivotRow count="35">
          <x15:c>
            <x15:v>3377.0773170763196</x15:v>
          </x15:c>
          <x15:c>
            <x15:v>11406.99313697598</x15:v>
          </x15:c>
          <x15:c>
            <x15:v>5795.7069549539528</x15:v>
          </x15:c>
          <x15:c t="e">
            <x15:v/>
          </x15:c>
          <x15:c>
            <x15:v>8441.439795359036</x15:v>
          </x15:c>
          <x15:c t="e">
            <x15:v/>
          </x15:c>
          <x15:c t="e">
            <x15:v/>
          </x15:c>
          <x15:c t="e">
            <x15:v/>
          </x15:c>
          <x15:c t="e">
            <x15:v/>
          </x15:c>
          <x15:c t="e">
            <x15:v/>
          </x15:c>
          <x15:c t="e">
            <x15:v/>
          </x15:c>
          <x15:c t="e">
            <x15:v/>
          </x15:c>
          <x15:c t="e">
            <x15:v/>
          </x15:c>
          <x15:c t="e">
            <x15:v/>
          </x15:c>
          <x15:c t="e">
            <x15:v/>
          </x15:c>
          <x15:c>
            <x15:v>282.55367005848456</x15:v>
          </x15:c>
          <x15:c t="e">
            <x15:v/>
          </x15:c>
          <x15:c t="e">
            <x15:v/>
          </x15:c>
          <x15:c t="e">
            <x15:v/>
          </x15:c>
          <x15:c t="e">
            <x15:v/>
          </x15:c>
          <x15:c t="e">
            <x15:v/>
          </x15:c>
          <x15:c t="e">
            <x15:v/>
          </x15:c>
          <x15:c>
            <x15:v>48507.646768623585</x15:v>
          </x15:c>
          <x15:c t="e">
            <x15:v/>
          </x15:c>
          <x15:c t="e">
            <x15:v/>
          </x15:c>
          <x15:c t="e">
            <x15:v/>
          </x15:c>
          <x15:c t="e">
            <x15:v/>
          </x15:c>
          <x15:c t="e">
            <x15:v/>
          </x15:c>
          <x15:c t="e">
            <x15:v/>
          </x15:c>
          <x15:c t="e">
            <x15:v/>
          </x15:c>
          <x15:c t="e">
            <x15:v/>
          </x15:c>
          <x15:c t="e">
            <x15:v/>
          </x15:c>
          <x15:c t="e">
            <x15:v/>
          </x15:c>
          <x15:c t="e">
            <x15:v/>
          </x15:c>
          <x15:c>
            <x15:v>77811.41764304736</x15:v>
          </x15:c>
        </x15:pivotRow>
        <x15:pivotRow count="35">
          <x15:c>
            <x15:v>1891.1632975627388</x15:v>
          </x15:c>
          <x15:c>
            <x15:v>6387.9161567065494</x15:v>
          </x15:c>
          <x15:c>
            <x15:v>3245.5958947742133</x15:v>
          </x15:c>
          <x15:c t="e">
            <x15:v/>
          </x15:c>
          <x15:c>
            <x15:v>18908.82514160424</x15:v>
          </x15:c>
          <x15:c t="e">
            <x15:v/>
          </x15:c>
          <x15:c t="e">
            <x15:v/>
          </x15:c>
          <x15:c t="e">
            <x15:v/>
          </x15:c>
          <x15:c t="e">
            <x15:v/>
          </x15:c>
          <x15:c t="e">
            <x15:v/>
          </x15:c>
          <x15:c t="e">
            <x15:v/>
          </x15:c>
          <x15:c t="e">
            <x15:v/>
          </x15:c>
          <x15:c t="e">
            <x15:v/>
          </x15:c>
          <x15:c t="e">
            <x15:v/>
          </x15:c>
          <x15:c t="e">
            <x15:v/>
          </x15:c>
          <x15:c>
            <x15:v>632.92022093100536</x15:v>
          </x15:c>
          <x15:c t="e">
            <x15:v/>
          </x15:c>
          <x15:c>
            <x15:v>1829.3274770330145</x15:v>
          </x15:c>
          <x15:c>
            <x15:v>0</x15:v>
          </x15:c>
          <x15:c>
            <x15:v>0</x15:v>
          </x15:c>
          <x15:c t="e">
            <x15:v/>
          </x15:c>
          <x15:c t="e">
            <x15:v/>
          </x15:c>
          <x15:c t="e">
            <x15:v/>
          </x15:c>
          <x15:c t="e">
            <x15:v/>
          </x15:c>
          <x15:c t="e">
            <x15:v/>
          </x15:c>
          <x15:c t="e">
            <x15:v/>
          </x15:c>
          <x15:c t="e">
            <x15:v/>
          </x15:c>
          <x15:c t="e">
            <x15:v/>
          </x15:c>
          <x15:c>
            <x15:v>0</x15:v>
          </x15:c>
          <x15:c t="e">
            <x15:v/>
          </x15:c>
          <x15:c>
            <x15:v>6886.769381266814</x15:v>
          </x15:c>
          <x15:c>
            <x15:v>0</x15:v>
          </x15:c>
          <x15:c t="e">
            <x15:v/>
          </x15:c>
          <x15:c t="e">
            <x15:v/>
          </x15:c>
          <x15:c>
            <x15:v>39782.517569878575</x15:v>
          </x15:c>
        </x15:pivotRow>
        <x15:pivotRow count="35">
          <x15:c>
            <x15:v>1525.1316915828538</x15:v>
          </x15:c>
          <x15:c>
            <x15:v>5151.545333000171</x15:v>
          </x15:c>
          <x15:c t="e">
            <x15:v/>
          </x15:c>
          <x15:c t="e">
            <x15:v/>
          </x15:c>
          <x15:c t="e">
            <x15:v/>
          </x15:c>
          <x15:c t="e">
            <x15:v/>
          </x15:c>
          <x15:c t="e">
            <x15:v/>
          </x15:c>
          <x15:c>
            <x15:v>12962.962962962962</x15:v>
          </x15:c>
          <x15:c>
            <x15:v>0</x15:v>
          </x15:c>
          <x15:c t="e">
            <x15:v/>
          </x15:c>
          <x15:c>
            <x15:v>2845.1570605692937</x15:v>
          </x15:c>
          <x15:c>
            <x15:v>0</x15:v>
          </x15:c>
          <x15:c t="e">
            <x15:v/>
          </x15:c>
          <x15:c t="e">
            <x15:v/>
          </x15:c>
          <x15:c t="e">
            <x15:v/>
          </x15:c>
          <x15:c>
            <x15:v>127.60488325221881</x15:v>
          </x15:c>
          <x15:c t="e">
            <x15:v/>
          </x15:c>
          <x15:c t="e">
            <x15:v/>
          </x15:c>
          <x15:c t="e">
            <x15:v/>
          </x15:c>
          <x15:c t="e">
            <x15:v/>
          </x15:c>
          <x15:c t="e">
            <x15:v/>
          </x15:c>
          <x15:c>
            <x15:v>2823.2832123907574</x15:v>
          </x15:c>
          <x15:c t="e">
            <x15:v/>
          </x15:c>
          <x15:c t="e">
            <x15:v/>
          </x15:c>
          <x15:c t="e">
            <x15:v/>
          </x15:c>
          <x15:c>
            <x15:v>0</x15:v>
          </x15:c>
          <x15:c>
            <x15:v>0</x15:v>
          </x15:c>
          <x15:c>
            <x15:v>3996.8318812789194</x15:v>
          </x15:c>
          <x15:c t="e">
            <x15:v/>
          </x15:c>
          <x15:c t="e">
            <x15:v/>
          </x15:c>
          <x15:c t="e">
            <x15:v/>
          </x15:c>
          <x15:c>
            <x15:v>0</x15:v>
          </x15:c>
          <x15:c t="e">
            <x15:v/>
          </x15:c>
          <x15:c t="e">
            <x15:v/>
          </x15:c>
          <x15:c>
            <x15:v>29432.517025037174</x15:v>
          </x15:c>
        </x15:pivotRow>
        <x15:pivotRow count="35">
          <x15:c>
            <x15:v>3939.923536589039</x15:v>
          </x15:c>
          <x15:c t="e">
            <x15:v/>
          </x15:c>
          <x15:c>
            <x15:v>6761.6581141129445</x15:v>
          </x15:c>
          <x15:c t="e">
            <x15:v/>
          </x15:c>
          <x15:c t="e">
            <x15:v/>
          </x15:c>
          <x15:c t="e">
            <x15:v/>
          </x15:c>
          <x15:c t="e">
            <x15:v/>
          </x15:c>
          <x15:c t="e">
            <x15:v/>
          </x15:c>
          <x15:c t="e">
            <x15:v/>
          </x15:c>
          <x15:c t="e">
            <x15:v/>
          </x15:c>
          <x15:c t="e">
            <x15:v/>
          </x15:c>
          <x15:c t="e">
            <x15:v/>
          </x15:c>
          <x15:c t="e">
            <x15:v/>
          </x15:c>
          <x15:c>
            <x15:v>7481.2886430198505</x15:v>
          </x15:c>
          <x15:c>
            <x15:v>19705.882352941178</x15:v>
          </x15:c>
          <x15:c>
            <x15:v>824.11487100391321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14549.398113002928</x15:v>
          </x15:c>
          <x15:c>
            <x15:v>53262.265630669855</x15:v>
          </x15:c>
        </x15:pivotRow>
        <x15:pivotRow count="35">
          <x15:c>
            <x15:v>1477.4713262208895</x15:v>
          </x15:c>
          <x15:c t="e">
            <x15:v/>
          </x15:c>
          <x15:c>
            <x15:v>4226.0363213205901</x15:v>
          </x15:c>
          <x15:c t="e">
            <x15:v/>
          </x15:c>
          <x15:c t="e">
            <x15:v/>
          </x15:c>
          <x15:c>
            <x15:v>5788.9863323997124</x15:v>
          </x15:c>
          <x15:c t="e">
            <x15:v/>
          </x15:c>
          <x15:c t="e">
            <x15:v/>
          </x15:c>
          <x15:c t="e">
            <x15:v/>
          </x15:c>
          <x15:c t="e">
            <x15:v/>
          </x15:c>
          <x15:c t="e">
            <x15:v/>
          </x15:c>
          <x15:c t="e">
            <x15:v/>
          </x15:c>
          <x15:c t="e">
            <x15:v/>
          </x15:c>
          <x15:c t="e">
            <x15:v/>
          </x15:c>
          <x15:c t="e">
            <x15:v/>
          </x15:c>
          <x15:c>
            <x15:v>123.61723065058698</x15:v>
          </x15:c>
          <x15:c>
            <x15:v>2175.8163456848347</x15:v>
          </x15:c>
          <x15:c>
            <x15:v>2858.3241828640844</x15:v>
          </x15:c>
          <x15:c>
            <x15:v>0</x15:v>
          </x15:c>
          <x15:c>
            <x15:v>0</x15:v>
          </x15:c>
          <x15:c t="e">
            <x15:v/>
          </x15:c>
          <x15:c t="e">
            <x15:v/>
          </x15:c>
          <x15:c t="e">
            <x15:v/>
          </x15:c>
          <x15:c t="e">
            <x15:v/>
          </x15:c>
          <x15:c>
            <x15:v>35298.737669420159</x15:v>
          </x15:c>
          <x15:c t="e">
            <x15:v/>
          </x15:c>
          <x15:c t="e">
            <x15:v/>
          </x15:c>
          <x15:c t="e">
            <x15:v/>
          </x15:c>
          <x15:c>
            <x15:v>0</x15:v>
          </x15:c>
          <x15:c t="e">
            <x15:v/>
          </x15:c>
          <x15:c>
            <x15:v>8070.4328686720482</x15:v>
          </x15:c>
          <x15:c>
            <x15:v>0</x15:v>
          </x15:c>
          <x15:c t="e">
            <x15:v/>
          </x15:c>
          <x15:c>
            <x15:v>6365.36167443878</x15:v>
          </x15:c>
          <x15:c>
            <x15:v>66384.783951671678</x15:v>
          </x15:c>
        </x15:pivotRow>
        <x15:pivotRow count="35">
          <x15:c>
            <x15:v>1719.2393614206715</x15:v>
          </x15:c>
          <x15:c>
            <x15:v>3484.3179036581178</x15:v>
          </x15:c>
          <x15:c>
            <x15:v>4917.5695375366868</x15:v>
          </x15:c>
          <x15:c t="e">
            <x15:v/>
          </x15:c>
          <x15:c t="e">
            <x15:v/>
          </x15:c>
          <x15:c>
            <x15:v>5052.2062537306583</x15:v>
          </x15:c>
          <x15:c>
            <x15:v>46053.191489361707</x15:v>
          </x15:c>
          <x15:c t="e">
            <x15:v/>
          </x15:c>
          <x15:c t="e">
            <x15:v/>
          </x15:c>
          <x15:c t="e">
            <x15:v/>
          </x15:c>
          <x15:c t="e">
            <x15:v/>
          </x15:c>
          <x15:c t="e">
            <x15:v/>
          </x15:c>
          <x15:c t="e">
            <x15:v/>
          </x15:c>
          <x15:c t="e">
            <x15:v/>
          </x15:c>
          <x15:c t="e">
            <x15:v/>
          </x15:c>
          <x15:c>
            <x15:v>143.84550475704668</x15:v>
          </x15:c>
          <x15:c t="e">
            <x15:v/>
          </x15:c>
          <x15:c>
            <x15:v>1663.0249791209224</x15:v>
          </x15:c>
          <x15:c>
            <x15:v>0</x15:v>
          </x15:c>
          <x15:c>
            <x15:v>0</x15:v>
          </x15:c>
          <x15:c t="e">
            <x15:v/>
          </x15:c>
          <x15:c t="e">
            <x15:v/>
          </x15:c>
          <x15:c t="e">
            <x15:v/>
          </x15:c>
          <x15:c t="e">
            <x15:v/>
          </x15:c>
          <x15:c t="e">
            <x15:v/>
          </x15:c>
          <x15:c t="e">
            <x15:v/>
          </x15:c>
          <x15:c t="e">
            <x15:v/>
          </x15:c>
          <x15:c t="e">
            <x15:v/>
          </x15:c>
          <x15:c>
            <x15:v>0</x15:v>
          </x15:c>
          <x15:c>
            <x15:v>0</x15:v>
          </x15:c>
          <x15:c>
            <x15:v>25042.797750061141</x15:v>
          </x15:c>
          <x15:c>
            <x15:v>0</x15:v>
          </x15:c>
          <x15:c t="e">
            <x15:v/>
          </x15:c>
          <x15:c t="e">
            <x15:v/>
          </x15:c>
          <x15:c>
            <x15:v>88076.192779646954</x15:v>
          </x15:c>
        </x15:pivotRow>
        <x15:pivotRow count="35">
          <x15:c>
            <x15:v>2149.0492017758393</x15:v>
          </x15:c>
          <x15:c>
            <x15:v>4355.397379572647</x15:v>
          </x15:c>
          <x15:c t="e">
            <x15:v/>
          </x15:c>
          <x15:c t="e">
            <x15:v/>
          </x15:c>
          <x15:c t="e">
            <x15:v/>
          </x15:c>
          <x15:c t="e">
            <x15:v/>
          </x15:c>
          <x15:c t="e">
            <x15:v/>
          </x15:c>
          <x15:c t="e">
            <x15:v/>
          </x15:c>
          <x15:c t="e">
            <x15:v/>
          </x15:c>
          <x15:c>
            <x15:v>9427.5879653238135</x15:v>
          </x15:c>
          <x15:c>
            <x15:v>4009.0849489840043</x15:v>
          </x15:c>
          <x15:c>
            <x15:v>0</x15:v>
          </x15:c>
          <x15:c t="e">
            <x15:v/>
          </x15:c>
          <x15:c t="e">
            <x15:v/>
          </x15:c>
          <x15:c t="e">
            <x15:v/>
          </x15:c>
          <x15:c>
            <x15:v>179.80688094630833</x15:v>
          </x15:c>
          <x15:c>
            <x15:v>3164.8237755415776</x15:v>
          </x15:c>
          <x15:c t="e">
            <x15:v/>
          </x15:c>
          <x15:c t="e">
            <x15:v/>
          </x15:c>
          <x15:c t="e">
            <x15:v/>
          </x15:c>
          <x15:c t="e">
            <x15:v/>
          </x15:c>
          <x15:c>
            <x15:v>3978.2627083687948</x15:v>
          </x15:c>
          <x15:c t="e">
            <x15:v/>
          </x15:c>
          <x15:c t="e">
            <x15:v/>
          </x15:c>
          <x15:c t="e">
            <x15:v/>
          </x15:c>
          <x15:c t="e">
            <x15:v/>
          </x15:c>
          <x15:c t="e">
            <x15:v/>
          </x15:c>
          <x15:c t="e">
            <x15:v/>
          </x15:c>
          <x15:c t="e">
            <x15:v/>
          </x15:c>
          <x15:c t="e">
            <x15:v/>
          </x15:c>
          <x15:c t="e">
            <x15:v/>
          </x15:c>
          <x15:c t="e">
            <x15:v/>
          </x15:c>
          <x15:c t="e">
            <x15:v/>
          </x15:c>
          <x15:c t="e">
            <x15:v/>
          </x15:c>
          <x15:c>
            <x15:v>27264.012860512987</x15:v>
          </x15:c>
        </x15:pivotRow>
        <x15:pivotRow count="35">
          <x15:c>
            <x15:v>3782.3265951254784</x15:v>
          </x15:c>
          <x15:c>
            <x15:v>7665.4993880478596</x15:v>
          </x15:c>
          <x15:c t="e">
            <x15:v/>
          </x15:c>
          <x15:c t="e">
            <x15:v/>
          </x15:c>
          <x15:c t="e">
            <x15:v/>
          </x15:c>
          <x15:c t="e">
            <x15:v/>
          </x15:c>
          <x15:c t="e">
            <x15:v/>
          </x15:c>
          <x15:c t="e">
            <x15:v/>
          </x15:c>
          <x15:c t="e">
            <x15:v/>
          </x15:c>
          <x15:c t="e">
            <x15:v/>
          </x15:c>
          <x15:c t="e">
            <x15:v/>
          </x15:c>
          <x15:c t="e">
            <x15:v/>
          </x15:c>
          <x15:c t="e">
            <x15:v/>
          </x15:c>
          <x15:c t="e">
            <x15:v/>
          </x15:c>
          <x15:c t="e">
            <x15:v/>
          </x15:c>
          <x15:c>
            <x15:v>316.46011046550274</x15:v>
          </x15:c>
          <x15:c t="e">
            <x15:v/>
          </x15:c>
          <x15:c>
            <x15:v>3658.6549540660289</x15:v>
          </x15:c>
          <x15:c>
            <x15:v>0</x15:v>
          </x15:c>
          <x15:c>
            <x15:v>0</x15:v>
          </x15:c>
          <x15:c t="e">
            <x15:v/>
          </x15:c>
          <x15:c t="e">
            <x15:v/>
          </x15:c>
          <x15:c t="e">
            <x15:v/>
          </x15:c>
          <x15:c t="e">
            <x15:v/>
          </x15:c>
          <x15:c t="e">
            <x15:v/>
          </x15:c>
          <x15:c t="e">
            <x15:v/>
          </x15:c>
          <x15:c t="e">
            <x15:v/>
          </x15:c>
          <x15:c t="e">
            <x15:v/>
          </x15:c>
          <x15:c t="e">
            <x15:v/>
          </x15:c>
          <x15:c t="e">
            <x15:v/>
          </x15:c>
          <x15:c t="e">
            <x15:v/>
          </x15:c>
          <x15:c>
            <x15:v>0</x15:v>
          </x15:c>
          <x15:c t="e">
            <x15:v/>
          </x15:c>
          <x15:c t="e">
            <x15:v/>
          </x15:c>
          <x15:c>
            <x15:v>15422.94104770487</x15:v>
          </x15:c>
        </x15:pivotRow>
        <x15:pivotRow count="35">
          <x15:c>
            <x15:v>2424.5683302086395</x15:v>
          </x15:c>
          <x15:c>
            <x15:v>4913.7816590050379</x15:v>
          </x15:c>
          <x15:c t="e">
            <x15:v/>
          </x15:c>
          <x15:c t="e">
            <x15:v/>
          </x15:c>
          <x15:c t="e">
            <x15:v/>
          </x15:c>
          <x15:c t="e">
            <x15:v/>
          </x15:c>
          <x15:c t="e">
            <x15:v/>
          </x15:c>
          <x15:c t="e">
            <x15:v/>
          </x15:c>
          <x15:c t="e">
            <x15:v/>
          </x15:c>
          <x15:c t="e">
            <x15:v/>
          </x15:c>
          <x15:c t="e">
            <x15:v/>
          </x15:c>
          <x15:c t="e">
            <x15:v/>
          </x15:c>
          <x15:c>
            <x15:v>17871.759447379114</x15:v>
          </x15:c>
          <x15:c t="e">
            <x15:v/>
          </x15:c>
          <x15:c t="e">
            <x15:v/>
          </x15:c>
          <x15:c>
            <x15:v>202.85904517019404</x15:v>
          </x15:c>
          <x15:c t="e">
            <x15:v/>
          </x15:c>
          <x15:c t="e">
            <x15:v/>
          </x15:c>
          <x15:c t="e">
            <x15:v/>
          </x15:c>
          <x15:c t="e">
            <x15:v/>
          </x15:c>
          <x15:c t="e">
            <x15:v/>
          </x15:c>
          <x15:c t="e">
            <x15:v/>
          </x15:c>
          <x15:c t="e">
            <x15:v/>
          </x15:c>
          <x15:c t="e">
            <x15:v/>
          </x15:c>
          <x15:c>
            <x15:v>19308.711203785391</x15:v>
          </x15:c>
          <x15:c t="e">
            <x15:v/>
          </x15:c>
          <x15:c t="e">
            <x15:v/>
          </x15:c>
          <x15:c t="e">
            <x15:v/>
          </x15:c>
          <x15:c t="e">
            <x15:v/>
          </x15:c>
          <x15:c t="e">
            <x15:v/>
          </x15:c>
          <x15:c t="e">
            <x15:v/>
          </x15:c>
          <x15:c>
            <x15:v>0</x15:v>
          </x15:c>
          <x15:c>
            <x15:v>56000</x15:v>
          </x15:c>
          <x15:c>
            <x15:v>10445.721722155948</x15:v>
          </x15:c>
          <x15:c>
            <x15:v>111167.40140770431</x15:v>
          </x15:c>
        </x15:pivotRow>
        <x15:pivotRow count="35">
          <x15:c>
            <x15:v>3260.6263751081701</x15:v>
          </x15:c>
          <x15:c t="e">
            <x15:v/>
          </x15:c>
          <x15:c t="e">
            <x15:v/>
          </x15:c>
          <x15:c t="e">
            <x15:v/>
          </x15:c>
          <x15:c t="e">
            <x15:v/>
          </x15:c>
          <x15:c t="e">
            <x15:v/>
          </x15:c>
          <x15:c t="e">
            <x15:v/>
          </x15:c>
          <x15:c t="e">
            <x15:v/>
          </x15:c>
          <x15:c t="e">
            <x15:v/>
          </x15:c>
          <x15:c>
            <x15:v>14303.92656807751</x15:v>
          </x15:c>
          <x15:c>
            <x15:v>6082.7495777688337</x15:v>
          </x15:c>
          <x15:c>
            <x15:v>0</x15:v>
          </x15:c>
          <x15:c t="e">
            <x15:v/>
          </x15:c>
          <x15:c t="e">
            <x15:v/>
          </x15:c>
          <x15:c t="e">
            <x15:v/>
          </x15:c>
          <x15:c>
            <x15:v>272.81044005646777</x15:v>
          </x15:c>
          <x15:c>
            <x15:v>4801.8015904768763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28721.914551487858</x15:v>
          </x15:c>
        </x15:pivotRow>
        <x15:pivotRow count="35">
          <x15:c>
            <x15:v>3502.1542547458125</x15:v>
          </x15:c>
          <x15:c t="e">
            <x15:v/>
          </x15:c>
          <x15:c t="e">
            <x15:v/>
          </x15:c>
          <x15:c>
            <x15:v>7515.5141682849853</x15:v>
          </x15:c>
          <x15:c t="e">
            <x15:v/>
          </x15:c>
          <x15:c t="e">
            <x15:v/>
          </x15:c>
          <x15:c t="e">
            <x15:v/>
          </x15:c>
          <x15:c t="e">
            <x15:v/>
          </x15:c>
          <x15:c t="e">
            <x15:v/>
          </x15:c>
          <x15:c t="e">
            <x15:v/>
          </x15:c>
          <x15:c>
            <x15:v>4751.5080876847451</x15:v>
          </x15:c>
          <x15:c t="e">
            <x15:v/>
          </x15:c>
          <x15:c t="e">
            <x15:v/>
          </x15:c>
          <x15:c t="e">
            <x15:v/>
          </x15:c>
          <x15:c t="e">
            <x15:v/>
          </x15:c>
          <x15:c>
            <x15:v>293.01862080139136</x15:v>
          </x15:c>
          <x15:c t="e">
            <x15:v/>
          </x15:c>
          <x15:c t="e">
            <x15:v/>
          </x15:c>
          <x15:c t="e">
            <x15:v/>
          </x15:c>
          <x15:c t="e">
            <x15:v/>
          </x15:c>
          <x15:c t="e">
            <x15:v/>
          </x15:c>
          <x15:c t="e">
            <x15:v/>
          </x15:c>
          <x15:c t="e">
            <x15:v/>
          </x15:c>
          <x15:c>
            <x15:v>0</x15:v>
          </x15:c>
          <x15:c t="e">
            <x15:v/>
          </x15:c>
          <x15:c t="e">
            <x15:v/>
          </x15:c>
          <x15:c t="e">
            <x15:v/>
          </x15:c>
          <x15:c t="e">
            <x15:v/>
          </x15:c>
          <x15:c t="e">
            <x15:v/>
          </x15:c>
          <x15:c t="e">
            <x15:v/>
          </x15:c>
          <x15:c t="e">
            <x15:v/>
          </x15:c>
          <x15:c t="e">
            <x15:v/>
          </x15:c>
          <x15:c t="e">
            <x15:v/>
          </x15:c>
          <x15:c t="e">
            <x15:v/>
          </x15:c>
          <x15:c>
            <x15:v>16062.195131516935</x15:v>
          </x15:c>
        </x15:pivotRow>
        <x15:pivotRow count="35">
          <x15:c>
            <x15:v>78999.999999999985</x15:v>
          </x15:c>
          <x15:c>
            <x15:v>88000</x15:v>
          </x15:c>
          <x15:c>
            <x15:v>87000</x15:v>
          </x15:c>
          <x15:c>
            <x15:v>89000</x15:v>
          </x15:c>
          <x15:c>
            <x15:v>56000.000000000007</x15:v>
          </x15:c>
          <x15:c>
            <x15:v>23000.000000000004</x15:v>
          </x15:c>
          <x15:c>
            <x15:v>111000</x15:v>
          </x15:c>
          <x15:c>
            <x15:v>21000</x15:v>
          </x15:c>
          <x15:c>
            <x15:v>0</x15:v>
          </x15:c>
          <x15:c>
            <x15:v>59999.999999999985</x15:v>
          </x15:c>
          <x15:c>
            <x15:v>40000</x15:v>
          </x15:c>
          <x15:c>
            <x15:v>0</x15:v>
          </x15:c>
          <x15:c>
            <x15:v>99000</x15:v>
          </x15:c>
          <x15:c>
            <x15:v>44000</x15:v>
          </x15:c>
          <x15:c>
            <x15:v>67000</x15:v>
          </x15:c>
          <x15:c>
            <x15:v>8000</x15:v>
          </x15:c>
          <x15:c>
            <x15:v>32999.999999999993</x15:v>
          </x15:c>
          <x15:c>
            <x15:v>20000</x15:v>
          </x15:c>
          <x15:c>
            <x15:v>0</x15:v>
          </x15:c>
          <x15:c>
            <x15:v>0</x15:v>
          </x15:c>
          <x15:c>
            <x15:v>90000</x15:v>
          </x15:c>
          <x15:c>
            <x15:v>22000.000000000004</x15:v>
          </x15:c>
          <x15:c>
            <x15:v>90000</x15:v>
          </x15:c>
          <x15:c>
            <x15:v>0</x15:v>
          </x15:c>
          <x15:c>
            <x15:v>87000.000000000015</x15:v>
          </x15:c>
          <x15:c>
            <x15:v>0</x15:v>
          </x15:c>
          <x15:c>
            <x15:v>0</x15:v>
          </x15:c>
          <x15:c>
            <x15:v>20000</x15:v>
          </x15:c>
          <x15:c>
            <x15:v>0</x15:v>
          </x15:c>
          <x15:c>
            <x15:v>0</x15:v>
          </x15:c>
          <x15:c>
            <x15:v>40000.000000000007</x15:v>
          </x15:c>
          <x15:c>
            <x15:v>0</x15:v>
          </x15:c>
          <x15:c>
            <x15:v>56000</x15:v>
          </x15:c>
          <x15:c>
            <x15:v>43000</x15:v>
          </x15:c>
          <x15:c>
            <x15:v>1373000.0000000005</x15:v>
          </x15:c>
        </x15:pivotRow>
      </x15:pivotTableData>
    </ext>
    <ext xmlns:x15="http://schemas.microsoft.com/office/spreadsheetml/2010/11/main" uri="{E67621CE-5B39-4880-91FE-76760E9C1902}">
      <x15:pivotTableUISettings sourceDataName="WorksheetConnection_Prototype Outil rationalisation SSI_Pivot - New.xlsx!Tableau_REF_SMMS">
        <x15:activeTabTopLevelEntity name="[Tableau_REF_SM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656D35-8CD4-42F1-BCFA-452DB7024713}" name="PivotChartTable5" cacheId="18"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
  <location ref="A1:B29" firstHeaderRow="1" firstDataRow="1" firstDataCol="1"/>
  <pivotFields count="3">
    <pivotField axis="axisRow"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llDrilled="1" subtotalTop="0" showAll="0" dataSourceSort="1" defaultSubtotal="0" defaultAttributeDrillState="1"/>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Maximum de Vrais Retenue" fld="1" subtotal="max" baseField="0" baseItem="8"/>
  </dataFields>
  <chartFormats count="1">
    <chartFormat chart="0" format="1"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imum de Vrais Ret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8" columnCount="1" cacheId="617238193">
        <x15:pivotRow count="1">
          <x15:c>
            <x15:v>2</x15:v>
          </x15:c>
        </x15:pivotRow>
        <x15:pivotRow count="1">
          <x15:c>
            <x15:v>4</x15:v>
          </x15:c>
        </x15:pivotRow>
        <x15:pivotRow count="1">
          <x15:c>
            <x15:v>2</x15:v>
          </x15:c>
        </x15:pivotRow>
        <x15:pivotRow count="1">
          <x15:c>
            <x15:v>2</x15:v>
          </x15:c>
        </x15:pivotRow>
        <x15:pivotRow count="1">
          <x15:c>
            <x15:v>2</x15:v>
          </x15:c>
        </x15:pivotRow>
        <x15:pivotRow count="1">
          <x15:c>
            <x15:v>4</x15:v>
          </x15:c>
        </x15:pivotRow>
        <x15:pivotRow count="1">
          <x15:c>
            <x15:v>4</x15:v>
          </x15:c>
        </x15:pivotRow>
        <x15:pivotRow count="1">
          <x15:c>
            <x15:v>4</x15:v>
          </x15:c>
        </x15:pivotRow>
        <x15:pivotRow count="1">
          <x15:c>
            <x15:v>1</x15:v>
          </x15:c>
        </x15:pivotRow>
        <x15:pivotRow count="1">
          <x15:c>
            <x15:v>3</x15:v>
          </x15:c>
        </x15:pivotRow>
        <x15:pivotRow count="1">
          <x15:c>
            <x15:v>3</x15:v>
          </x15:c>
        </x15:pivotRow>
        <x15:pivotRow count="1">
          <x15:c>
            <x15:v>3</x15:v>
          </x15:c>
        </x15:pivotRow>
        <x15:pivotRow count="1">
          <x15:c>
            <x15:v>4</x15:v>
          </x15:c>
        </x15:pivotRow>
        <x15:pivotRow count="1">
          <x15:c>
            <x15:v>3</x15:v>
          </x15:c>
        </x15:pivotRow>
        <x15:pivotRow count="1">
          <x15:c>
            <x15:v>4</x15:v>
          </x15:c>
        </x15:pivotRow>
        <x15:pivotRow count="1">
          <x15:c>
            <x15:v>4</x15:v>
          </x15:c>
        </x15:pivotRow>
        <x15:pivotRow count="1">
          <x15:c>
            <x15:v>4</x15:v>
          </x15:c>
        </x15:pivotRow>
        <x15:pivotRow count="1">
          <x15:c>
            <x15:v>4</x15:v>
          </x15:c>
        </x15:pivotRow>
        <x15:pivotRow count="1">
          <x15:c>
            <x15:v>4</x15:v>
          </x15:c>
        </x15:pivotRow>
        <x15:pivotRow count="1">
          <x15:c>
            <x15:v>2</x15:v>
          </x15:c>
        </x15:pivotRow>
        <x15:pivotRow count="1">
          <x15:c>
            <x15:v>3</x15:v>
          </x15:c>
        </x15:pivotRow>
        <x15:pivotRow count="1">
          <x15:c>
            <x15:v>3</x15:v>
          </x15:c>
        </x15:pivotRow>
        <x15:pivotRow count="1">
          <x15:c>
            <x15:v>3</x15:v>
          </x15:c>
        </x15:pivotRow>
        <x15:pivotRow count="1">
          <x15:c>
            <x15:v>3</x15:v>
          </x15:c>
        </x15:pivotRow>
        <x15:pivotRow count="1">
          <x15:c>
            <x15:v>4</x15:v>
          </x15:c>
        </x15:pivotRow>
        <x15:pivotRow count="1">
          <x15:c>
            <x15:v>3</x15:v>
          </x15:c>
        </x15:pivotRow>
        <x15:pivotRow count="1">
          <x15:c>
            <x15:v>2</x15:v>
          </x15:c>
        </x15:pivotRow>
        <x15:pivotRow count="1">
          <x15:c>
            <x15:v>4</x15:v>
          </x15:c>
        </x15:pivotRow>
      </x15:pivotTableData>
    </ext>
    <ext xmlns:x15="http://schemas.microsoft.com/office/spreadsheetml/2010/11/main" uri="{E67621CE-5B39-4880-91FE-76760E9C1902}">
      <x15:pivotTableUISettings sourceDataName="WorksheetConnection_Prototype Outil rationalisation SSI_Pivot - New.xlsx!Tableau_REF_SMSR">
        <x15:activeTabTopLevelEntity name="[Tableau_REF_SMS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0F0662-B4E9-4774-BB99-00A7AD5620E1}" name="PivotChartTable4" cacheId="11" applyNumberFormats="0" applyBorderFormats="0" applyFontFormats="0" applyPatternFormats="0" applyAlignmentFormats="0" applyWidthHeightFormats="1" dataCaption="Valeurs" updatedVersion="6" minRefreshableVersion="3" useAutoFormatting="1" subtotalHiddenItems="1" itemPrintTitles="1" createdVersion="6" indent="0" outline="1" outlineData="1" multipleFieldFilters="0" chartFormat="1">
  <location ref="A1:B37" firstHeaderRow="1" firstDataRow="1" firstDataCol="1"/>
  <pivotFields count="3">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 allDrilled="1" subtotalTop="0" showAll="0" dataSourceSort="1" defaultSubtotal="0" defaultAttributeDrillState="1"/>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omme de TCO euros" fld="1" baseField="0" baseItem="0"/>
  </dataField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 chart="0" format="33">
      <pivotArea type="data" outline="0" fieldPosition="0">
        <references count="2">
          <reference field="4294967294" count="1" selected="0">
            <x v="0"/>
          </reference>
          <reference field="0" count="1" selected="0">
            <x v="32"/>
          </reference>
        </references>
      </pivotArea>
    </chartFormat>
    <chartFormat chart="0" format="34">
      <pivotArea type="data" outline="0" fieldPosition="0">
        <references count="2">
          <reference field="4294967294" count="1" selected="0">
            <x v="0"/>
          </reference>
          <reference field="0" count="1" selected="0">
            <x v="33"/>
          </reference>
        </references>
      </pivotArea>
    </chartFormat>
    <chartFormat chart="0" format="35">
      <pivotArea type="data" outline="0" fieldPosition="0">
        <references count="2">
          <reference field="4294967294" count="1" selected="0">
            <x v="0"/>
          </reference>
          <reference field="0" count="1" selected="0">
            <x v="34"/>
          </reference>
        </references>
      </pivotArea>
    </chartFormat>
  </chartFormats>
  <pivotHierarchies count="8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6" columnCount="1" cacheId="719369447">
        <x15:pivotRow count="1">
          <x15:c>
            <x15:v>79000</x15:v>
          </x15:c>
        </x15:pivotRow>
        <x15:pivotRow count="1">
          <x15:c>
            <x15:v>98000</x15:v>
          </x15:c>
        </x15:pivotRow>
        <x15:pivotRow count="1">
          <x15:c>
            <x15:v>88000</x15:v>
          </x15:c>
        </x15:pivotRow>
        <x15:pivotRow count="1">
          <x15:c>
            <x15:v>87000</x15:v>
          </x15:c>
        </x15:pivotRow>
        <x15:pivotRow count="1">
          <x15:c>
            <x15:v>89000</x15:v>
          </x15:c>
        </x15:pivotRow>
        <x15:pivotRow count="1">
          <x15:c>
            <x15:v>56000</x15:v>
          </x15:c>
        </x15:pivotRow>
        <x15:pivotRow count="1">
          <x15:c>
            <x15:v>23000</x15:v>
          </x15:c>
        </x15:pivotRow>
        <x15:pivotRow count="1">
          <x15:c>
            <x15:v>111000</x15:v>
          </x15:c>
        </x15:pivotRow>
        <x15:pivotRow count="1">
          <x15:c>
            <x15:v>21000</x15:v>
          </x15:c>
        </x15:pivotRow>
        <x15:pivotRow count="1">
          <x15:c>
            <x15:v>0</x15:v>
          </x15:c>
        </x15:pivotRow>
        <x15:pivotRow count="1">
          <x15:c>
            <x15:v>60000</x15:v>
          </x15:c>
        </x15:pivotRow>
        <x15:pivotRow count="1">
          <x15:c>
            <x15:v>40000</x15:v>
          </x15:c>
        </x15:pivotRow>
        <x15:pivotRow count="1">
          <x15:c>
            <x15:v>0</x15:v>
          </x15:c>
        </x15:pivotRow>
        <x15:pivotRow count="1">
          <x15:c>
            <x15:v>99000</x15:v>
          </x15:c>
        </x15:pivotRow>
        <x15:pivotRow count="1">
          <x15:c>
            <x15:v>44000</x15:v>
          </x15:c>
        </x15:pivotRow>
        <x15:pivotRow count="1">
          <x15:c>
            <x15:v>67000</x15:v>
          </x15:c>
        </x15:pivotRow>
        <x15:pivotRow count="1">
          <x15:c>
            <x15:v>8000</x15:v>
          </x15:c>
        </x15:pivotRow>
        <x15:pivotRow count="1">
          <x15:c>
            <x15:v>33000</x15:v>
          </x15:c>
        </x15:pivotRow>
        <x15:pivotRow count="1">
          <x15:c>
            <x15:v>20000</x15:v>
          </x15:c>
        </x15:pivotRow>
        <x15:pivotRow count="1">
          <x15:c>
            <x15:v>0</x15:v>
          </x15:c>
        </x15:pivotRow>
        <x15:pivotRow count="1">
          <x15:c>
            <x15:v>0</x15:v>
          </x15:c>
        </x15:pivotRow>
        <x15:pivotRow count="1">
          <x15:c>
            <x15:v>90000</x15:v>
          </x15:c>
        </x15:pivotRow>
        <x15:pivotRow count="1">
          <x15:c>
            <x15:v>22000</x15:v>
          </x15:c>
        </x15:pivotRow>
        <x15:pivotRow count="1">
          <x15:c>
            <x15:v>90000</x15:v>
          </x15:c>
        </x15:pivotRow>
        <x15:pivotRow count="1">
          <x15:c>
            <x15:v>0</x15:v>
          </x15:c>
        </x15:pivotRow>
        <x15:pivotRow count="1">
          <x15:c>
            <x15:v>87000</x15:v>
          </x15:c>
        </x15:pivotRow>
        <x15:pivotRow count="1">
          <x15:c>
            <x15:v>0</x15:v>
          </x15:c>
        </x15:pivotRow>
        <x15:pivotRow count="1">
          <x15:c>
            <x15:v>0</x15:v>
          </x15:c>
        </x15:pivotRow>
        <x15:pivotRow count="1">
          <x15:c>
            <x15:v>20000</x15:v>
          </x15:c>
        </x15:pivotRow>
        <x15:pivotRow count="1">
          <x15:c>
            <x15:v>0</x15:v>
          </x15:c>
        </x15:pivotRow>
        <x15:pivotRow count="1">
          <x15:c>
            <x15:v>0</x15:v>
          </x15:c>
        </x15:pivotRow>
        <x15:pivotRow count="1">
          <x15:c>
            <x15:v>40000</x15:v>
          </x15:c>
        </x15:pivotRow>
        <x15:pivotRow count="1">
          <x15:c>
            <x15:v>0</x15:v>
          </x15:c>
        </x15:pivotRow>
        <x15:pivotRow count="1">
          <x15:c>
            <x15:v>56000</x15:v>
          </x15:c>
        </x15:pivotRow>
        <x15:pivotRow count="1">
          <x15:c>
            <x15:v>43000</x15:v>
          </x15:c>
        </x15:pivotRow>
        <x15:pivotRow count="1">
          <x15:c>
            <x15:v>1471000</x15:v>
          </x15:c>
        </x15:pivotRow>
      </x15:pivotTableData>
    </ext>
    <ext xmlns:x15="http://schemas.microsoft.com/office/spreadsheetml/2010/11/main" uri="{E67621CE-5B39-4880-91FE-76760E9C1902}">
      <x15:pivotTableUISettings sourceDataName="WorksheetConnection_Prototype Outil rationalisation SSI_Pivot - New.xlsx!Tableau_REF_Mesures">
        <x15:activeTabTopLevelEntity name="[Tableau_REF_Me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A7097C-7223-4633-8C4A-06E01FA01B15}" name="PivotChartTable3" cacheId="10" applyNumberFormats="0" applyBorderFormats="0" applyFontFormats="0" applyPatternFormats="0" applyAlignmentFormats="0" applyWidthHeightFormats="1" dataCaption="Valeurs" updatedVersion="6" minRefreshableVersion="3" useAutoFormatting="1" subtotalHiddenItems="1" itemPrintTitles="1" createdVersion="6" indent="0" outline="1" outlineData="1" multipleFieldFilters="0" chartFormat="4">
  <location ref="A1:B4"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Nombre de Source de risque" fld="0" subtotal="count" baseField="0" baseItem="0"/>
  </dataFields>
  <chartFormats count="4">
    <chartFormat chart="1" format="57" series="1">
      <pivotArea type="data" outline="0" fieldPosition="0">
        <references count="1">
          <reference field="4294967294" count="1" selected="0">
            <x v="0"/>
          </reference>
        </references>
      </pivotArea>
    </chartFormat>
    <chartFormat chart="0" format="60" series="1">
      <pivotArea type="data" outline="0" fieldPosition="0">
        <references count="1">
          <reference field="4294967294" count="1" selected="0">
            <x v="0"/>
          </reference>
        </references>
      </pivotArea>
    </chartFormat>
    <chartFormat chart="2" format="63" series="1">
      <pivotArea type="data" outline="0" fieldPosition="0">
        <references count="1">
          <reference field="4294967294" count="1" selected="0">
            <x v="0"/>
          </reference>
        </references>
      </pivotArea>
    </chartFormat>
    <chartFormat chart="3" format="66"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718030632">
        <x15:pivotRow count="1">
          <x15:c>
            <x15:v>3</x15:v>
          </x15:c>
        </x15:pivotRow>
        <x15:pivotRow count="1">
          <x15:c>
            <x15:v>9</x15:v>
          </x15:c>
        </x15:pivotRow>
        <x15:pivotRow count="1">
          <x15:c>
            <x15:v>12</x15:v>
          </x15:c>
        </x15:pivotRow>
      </x15:pivotTableData>
    </ext>
    <ext xmlns:x15="http://schemas.microsoft.com/office/spreadsheetml/2010/11/main" uri="{E67621CE-5B39-4880-91FE-76760E9C1902}">
      <x15:pivotTableUISettings sourceDataName="WorksheetConnection_Prototype Outil rationalisation SSI_Pivot - New.xlsx!Tableau_REF_SR">
        <x15:activeTabTopLevelEntity name="[Tableau_REF_S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A7097C-7223-4633-8C4A-06E01FA01B15}" name="PivotChartTable2" cacheId="9" applyNumberFormats="0" applyBorderFormats="0" applyFontFormats="0" applyPatternFormats="0" applyAlignmentFormats="0" applyWidthHeightFormats="1" dataCaption="Valeurs" updatedVersion="6" minRefreshableVersion="3" useAutoFormatting="1" subtotalHiddenItems="1" itemPrintTitles="1" createdVersion="6" indent="0" outline="1" outlineData="1" multipleFieldFilters="0" chartFormat="2">
  <location ref="A1:B4"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Nombre de Source de risque" fld="1" subtotal="count" baseField="0" baseItem="0"/>
  </dataFields>
  <chartFormats count="3">
    <chartFormat chart="0" format="60" series="1">
      <pivotArea type="data" outline="0" fieldPosition="0">
        <references count="1">
          <reference field="4294967294" count="1" selected="0">
            <x v="0"/>
          </reference>
        </references>
      </pivotArea>
    </chartFormat>
    <chartFormat chart="0" format="61">
      <pivotArea type="data" outline="0" fieldPosition="0">
        <references count="2">
          <reference field="4294967294" count="1" selected="0">
            <x v="0"/>
          </reference>
          <reference field="0" count="1" selected="0">
            <x v="0"/>
          </reference>
        </references>
      </pivotArea>
    </chartFormat>
    <chartFormat chart="0" format="62">
      <pivotArea type="data" outline="0" fieldPosition="0">
        <references count="2">
          <reference field="4294967294" count="1" selected="0">
            <x v="0"/>
          </reference>
          <reference field="0"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759733779">
        <x15:pivotRow count="1">
          <x15:c>
            <x15:v>4</x15:v>
          </x15:c>
        </x15:pivotRow>
        <x15:pivotRow count="1">
          <x15:c>
            <x15:v>8</x15:v>
          </x15:c>
        </x15:pivotRow>
        <x15:pivotRow count="1">
          <x15:c>
            <x15:v>12</x15:v>
          </x15:c>
        </x15:pivotRow>
      </x15:pivotTableData>
    </ext>
    <ext xmlns:x15="http://schemas.microsoft.com/office/spreadsheetml/2010/11/main" uri="{E67621CE-5B39-4880-91FE-76760E9C1902}">
      <x15:pivotTableUISettings sourceDataName="WorksheetConnection_Prototype Outil rationalisation SSI_Pivot - New.xlsx!Tableau_REF_SR">
        <x15:activeTabTopLevelEntity name="[Tableau_REF_S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AE9E0D-54E6-41E4-ABE1-0C23804E50D4}" name="Tableau croisé dynamique2" cacheId="21" applyNumberFormats="0" applyBorderFormats="0" applyFontFormats="0" applyPatternFormats="0" applyAlignmentFormats="0" applyWidthHeightFormats="1" dataCaption="Valeurs" tag="a9f9e5ff-a801-4b77-87d0-30d8f54fcb05" updatedVersion="6" minRefreshableVersion="3" showDrill="0" useAutoFormatting="1" subtotalHiddenItems="1" rowGrandTotals="0" colGrandTotals="0" itemPrintTitles="1" createdVersion="6" indent="0" showHeaders="0" compact="0" outline="1" outlineData="1" compactData="0" multipleFieldFilters="0" chartFormat="2" rowHeaderCaption="" colHeaderCaption="">
  <location ref="B10:J64" firstHeaderRow="1" firstDataRow="2" firstDataCol="2"/>
  <pivotFields count="5">
    <pivotField name="Source de risque" axis="axisCol" compact="0" allDrilled="1" showAll="0" insertBlankRow="1" dataSourceSort="1" defaultSubtotal="0" defaultAttributeDrillState="1">
      <items count="7">
        <item x="0"/>
        <item x="1"/>
        <item x="2"/>
        <item x="3"/>
        <item x="4"/>
        <item x="5"/>
        <item x="6"/>
      </items>
    </pivotField>
    <pivotField name="Libellé scénario" axis="axisRow" compact="0" allDrilled="1" outline="0" showAll="0" insertBlankRow="1"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compact="0" allDrilled="1" showAll="0" insertBlankRow="1" dataSourceSort="1" defaultSubtotal="0" defaultAttributeDrillState="1"/>
    <pivotField axis="axisRow" compact="0" allDrilled="1" outline="0" subtotalTop="0" showAll="0" insertBlankRow="1"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compact="0" subtotalTop="0" showAll="0" insertBlankRow="1" defaultSubtotal="0"/>
  </pivotFields>
  <rowFields count="2">
    <field x="3"/>
    <field x="1"/>
  </rowFields>
  <rowItems count="53">
    <i>
      <x/>
      <x/>
    </i>
    <i t="blank">
      <x/>
    </i>
    <i>
      <x v="1"/>
      <x v="1"/>
    </i>
    <i t="blank">
      <x v="1"/>
    </i>
    <i>
      <x v="2"/>
      <x v="2"/>
    </i>
    <i t="blank">
      <x v="2"/>
    </i>
    <i>
      <x v="3"/>
      <x v="3"/>
    </i>
    <i t="blank">
      <x v="3"/>
    </i>
    <i>
      <x v="4"/>
      <x v="4"/>
    </i>
    <i t="blank">
      <x v="4"/>
    </i>
    <i>
      <x v="5"/>
      <x v="5"/>
    </i>
    <i t="blank">
      <x v="5"/>
    </i>
    <i>
      <x v="6"/>
      <x v="6"/>
    </i>
    <i t="blank">
      <x v="6"/>
    </i>
    <i>
      <x v="7"/>
      <x v="7"/>
    </i>
    <i t="blank">
      <x v="7"/>
    </i>
    <i>
      <x v="8"/>
      <x v="8"/>
    </i>
    <i t="blank">
      <x v="8"/>
    </i>
    <i>
      <x v="9"/>
      <x v="9"/>
    </i>
    <i t="blank">
      <x v="9"/>
    </i>
    <i>
      <x v="10"/>
      <x v="10"/>
    </i>
    <i t="blank">
      <x v="10"/>
    </i>
    <i>
      <x v="11"/>
      <x v="11"/>
    </i>
    <i t="blank">
      <x v="11"/>
    </i>
    <i>
      <x v="12"/>
      <x v="12"/>
    </i>
    <i t="blank">
      <x v="12"/>
    </i>
    <i>
      <x v="13"/>
      <x v="13"/>
    </i>
    <i t="blank">
      <x v="13"/>
    </i>
    <i>
      <x v="14"/>
      <x v="14"/>
    </i>
    <i t="blank">
      <x v="14"/>
    </i>
    <i>
      <x v="15"/>
      <x v="15"/>
    </i>
    <i t="blank">
      <x v="15"/>
    </i>
    <i>
      <x v="16"/>
      <x v="16"/>
    </i>
    <i t="blank">
      <x v="16"/>
    </i>
    <i>
      <x v="17"/>
      <x v="17"/>
    </i>
    <i t="blank">
      <x v="17"/>
    </i>
    <i>
      <x v="18"/>
      <x v="18"/>
    </i>
    <i t="blank">
      <x v="18"/>
    </i>
    <i>
      <x v="19"/>
      <x v="19"/>
    </i>
    <i t="blank">
      <x v="19"/>
    </i>
    <i>
      <x v="20"/>
      <x v="20"/>
    </i>
    <i t="blank">
      <x v="20"/>
    </i>
    <i>
      <x v="21"/>
      <x v="21"/>
    </i>
    <i t="blank">
      <x v="21"/>
    </i>
    <i>
      <x v="22"/>
      <x v="22"/>
    </i>
    <i t="blank">
      <x v="22"/>
    </i>
    <i>
      <x v="23"/>
      <x v="23"/>
    </i>
    <i t="blank">
      <x v="23"/>
    </i>
    <i>
      <x v="24"/>
      <x v="24"/>
    </i>
    <i t="blank">
      <x v="24"/>
    </i>
    <i>
      <x v="25"/>
      <x v="25"/>
    </i>
    <i t="blank">
      <x v="25"/>
    </i>
    <i>
      <x v="26"/>
      <x v="26"/>
    </i>
  </rowItems>
  <colFields count="1">
    <field x="0"/>
  </colFields>
  <colItems count="7">
    <i>
      <x/>
    </i>
    <i>
      <x v="1"/>
    </i>
    <i>
      <x v="2"/>
    </i>
    <i>
      <x v="3"/>
    </i>
    <i>
      <x v="4"/>
    </i>
    <i>
      <x v="5"/>
    </i>
    <i>
      <x v="6"/>
    </i>
  </colItems>
  <dataFields count="1">
    <dataField name="Vraisemblance" fld="4" subtotal="max" baseField="1" baseItem="0"/>
  </dataFields>
  <formats count="18">
    <format dxfId="339">
      <pivotArea outline="0" collapsedLevelsAreSubtotals="1" fieldPosition="0"/>
    </format>
    <format dxfId="338">
      <pivotArea type="all" dataOnly="0" outline="0" fieldPosition="0"/>
    </format>
    <format dxfId="337">
      <pivotArea outline="0" collapsedLevelsAreSubtotals="1" fieldPosition="0"/>
    </format>
    <format dxfId="336">
      <pivotArea type="origin" dataOnly="0" labelOnly="1" outline="0" fieldPosition="0"/>
    </format>
    <format dxfId="335">
      <pivotArea field="0" type="button" dataOnly="0" labelOnly="1" outline="0" axis="axisCol" fieldPosition="0"/>
    </format>
    <format dxfId="334">
      <pivotArea type="topRight" dataOnly="0" labelOnly="1" outline="0" fieldPosition="0"/>
    </format>
    <format dxfId="333">
      <pivotArea field="1" type="button" dataOnly="0" labelOnly="1" outline="0" axis="axisRow" fieldPosition="1"/>
    </format>
    <format dxfId="332">
      <pivotArea dataOnly="0" labelOnly="1" fieldPosition="0">
        <references count="1">
          <reference field="1" count="0"/>
        </references>
      </pivotArea>
    </format>
    <format dxfId="331">
      <pivotArea dataOnly="0" labelOnly="1" fieldPosition="0">
        <references count="1">
          <reference field="0" count="0"/>
        </references>
      </pivotArea>
    </format>
    <format dxfId="330">
      <pivotArea type="all" dataOnly="0" outline="0" fieldPosition="0"/>
    </format>
    <format dxfId="329">
      <pivotArea outline="0" collapsedLevelsAreSubtotals="1" fieldPosition="0"/>
    </format>
    <format dxfId="328">
      <pivotArea type="origin" dataOnly="0" labelOnly="1" outline="0" fieldPosition="0"/>
    </format>
    <format dxfId="327">
      <pivotArea field="0" type="button" dataOnly="0" labelOnly="1" outline="0" axis="axisCol" fieldPosition="0"/>
    </format>
    <format dxfId="326">
      <pivotArea type="topRight" dataOnly="0" labelOnly="1" outline="0" fieldPosition="0"/>
    </format>
    <format dxfId="325">
      <pivotArea field="1" type="button" dataOnly="0" labelOnly="1" outline="0" axis="axisRow" fieldPosition="1"/>
    </format>
    <format dxfId="324">
      <pivotArea dataOnly="0" labelOnly="1" fieldPosition="0">
        <references count="1">
          <reference field="1" count="0"/>
        </references>
      </pivotArea>
    </format>
    <format dxfId="323">
      <pivotArea dataOnly="0" labelOnly="1" fieldPosition="0">
        <references count="1">
          <reference field="0" count="0"/>
        </references>
      </pivotArea>
    </format>
    <format dxfId="322">
      <pivotArea dataOnly="0" labelOnly="1" fieldPosition="0">
        <references count="1">
          <reference field="0" count="0"/>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members count="4" level="1">
        <member name="[Tableau_REF_SMSR].[Vrais Retenue].&amp;[1]"/>
        <member name="[Tableau_REF_SMSR].[Vrais Retenue].&amp;[2]"/>
        <member name="[Tableau_REF_SMSR].[Vrais Retenue].&amp;[3]"/>
        <member name="[Tableau_REF_SMSR].[Vrais Retenue].&amp;[4]"/>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raisembla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39"/>
  </rowHierarchiesUsage>
  <colHierarchiesUsage count="1">
    <colHierarchyUsage hierarchyUsage="4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totype Outil rationalisation SSI_Pivot - New.xlsx!Tableau_REF_SMSR">
        <x15:activeTabTopLevelEntity name="[Tableau_REF_SMSR]"/>
      </x15:pivotTableUISettings>
    </ext>
    <ext xmlns:xpdl="http://schemas.microsoft.com/office/spreadsheetml/2016/pivotdefaultlayout" uri="{747A6164-185A-40DC-8AA5-F01512510D54}">
      <xpdl:pivotTableDefinition16 EnabledSubtotalsDefault="0" SubtotalsOnTopDefault="0" InsertBlankRowDefault="1"/>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44DD05-0174-4F08-8729-3A7C2F1FEAC6}" name="Tableau croisé dynamique7" cacheId="0" applyNumberFormats="0" applyBorderFormats="0" applyFontFormats="0" applyPatternFormats="0" applyAlignmentFormats="0" applyWidthHeightFormats="1" dataCaption="Valeurs" tag="f62e9b33-81df-4dc2-b0ba-b5defd1c4a28" updatedVersion="6" minRefreshableVersion="3" showDrill="0" useAutoFormatting="1" subtotalHiddenItems="1" colGrandTotals="0" itemPrintTitles="1" createdVersion="6" indent="0" outline="1" outlineData="1" multipleFieldFilters="0" rowHeaderCaption="#MS">
  <location ref="B5:E41" firstHeaderRow="1" firstDataRow="1" firstDataCol="3"/>
  <pivotFields count="4">
    <pivotField axis="axisRow" allDrilled="1" outline="0" subtotalTop="0" showAll="0" sortType="ascending"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axis="axisRow" allDrilled="1" outline="0"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name="Mesure applicable" axis="axisRow" allDrilled="1" outline="0" subtotalTop="0" showAll="0" dataSourceSort="1" defaultSubtotal="0" defaultAttributeDrillState="1">
      <items count="2">
        <item x="0"/>
        <item x="1"/>
      </items>
    </pivotField>
    <pivotField dataField="1" subtotalTop="0" showAll="0" defaultSubtotal="0"/>
  </pivotFields>
  <rowFields count="3">
    <field x="0"/>
    <field x="1"/>
    <field x="2"/>
  </rowFields>
  <rowItems count="36">
    <i>
      <x/>
      <x/>
      <x/>
    </i>
    <i>
      <x v="1"/>
      <x v="1"/>
      <x/>
    </i>
    <i>
      <x v="2"/>
      <x v="2"/>
      <x/>
    </i>
    <i>
      <x v="3"/>
      <x v="3"/>
      <x/>
    </i>
    <i>
      <x v="4"/>
      <x v="4"/>
      <x/>
    </i>
    <i>
      <x v="5"/>
      <x v="5"/>
      <x/>
    </i>
    <i>
      <x v="6"/>
      <x v="6"/>
      <x/>
    </i>
    <i>
      <x v="7"/>
      <x v="7"/>
      <x/>
    </i>
    <i>
      <x v="8"/>
      <x v="8"/>
      <x/>
    </i>
    <i>
      <x v="9"/>
      <x v="9"/>
      <x v="1"/>
    </i>
    <i>
      <x v="10"/>
      <x v="10"/>
      <x/>
    </i>
    <i>
      <x v="11"/>
      <x v="11"/>
      <x/>
    </i>
    <i>
      <x v="12"/>
      <x v="12"/>
      <x v="1"/>
    </i>
    <i>
      <x v="13"/>
      <x v="13"/>
      <x/>
    </i>
    <i>
      <x v="14"/>
      <x v="14"/>
      <x/>
    </i>
    <i>
      <x v="15"/>
      <x v="15"/>
      <x/>
    </i>
    <i>
      <x v="16"/>
      <x v="16"/>
      <x/>
    </i>
    <i>
      <x v="17"/>
      <x v="17"/>
      <x/>
    </i>
    <i>
      <x v="18"/>
      <x v="18"/>
      <x/>
    </i>
    <i>
      <x v="19"/>
      <x v="19"/>
      <x v="1"/>
    </i>
    <i>
      <x v="20"/>
      <x v="20"/>
      <x v="1"/>
    </i>
    <i>
      <x v="21"/>
      <x v="21"/>
      <x/>
    </i>
    <i>
      <x v="22"/>
      <x v="22"/>
      <x/>
    </i>
    <i>
      <x v="23"/>
      <x v="23"/>
      <x/>
    </i>
    <i>
      <x v="24"/>
      <x v="24"/>
      <x v="1"/>
    </i>
    <i>
      <x v="25"/>
      <x v="25"/>
      <x/>
    </i>
    <i>
      <x v="26"/>
      <x v="26"/>
      <x v="1"/>
    </i>
    <i>
      <x v="27"/>
      <x v="27"/>
      <x v="1"/>
    </i>
    <i>
      <x v="28"/>
      <x v="28"/>
      <x/>
    </i>
    <i>
      <x v="29"/>
      <x v="29"/>
      <x v="1"/>
    </i>
    <i>
      <x v="30"/>
      <x v="30"/>
      <x v="1"/>
    </i>
    <i>
      <x v="31"/>
      <x v="31"/>
      <x/>
    </i>
    <i>
      <x v="32"/>
      <x v="32"/>
      <x v="1"/>
    </i>
    <i>
      <x v="33"/>
      <x v="33"/>
      <x/>
    </i>
    <i>
      <x v="34"/>
      <x v="34"/>
      <x/>
    </i>
    <i t="grand">
      <x/>
    </i>
  </rowItems>
  <colItems count="1">
    <i/>
  </colItems>
  <dataFields count="1">
    <dataField name="TCO annuel" fld="3" baseField="0" baseItem="0" numFmtId="165"/>
  </dataFields>
  <formats count="175">
    <format dxfId="319">
      <pivotArea type="all" dataOnly="0" outline="0" fieldPosition="0"/>
    </format>
    <format dxfId="318">
      <pivotArea outline="0" collapsedLevelsAreSubtotals="1" fieldPosition="0"/>
    </format>
    <format dxfId="317">
      <pivotArea field="0" type="button" dataOnly="0" labelOnly="1" outline="0" axis="axisRow" fieldPosition="0"/>
    </format>
    <format dxfId="316">
      <pivotArea field="1" type="button" dataOnly="0" labelOnly="1" outline="0" axis="axisRow" fieldPosition="1"/>
    </format>
    <format dxfId="315">
      <pivotArea field="2" type="button" dataOnly="0" labelOnly="1" outline="0" axis="axisRow" fieldPosition="2"/>
    </format>
    <format dxfId="314">
      <pivotArea dataOnly="0" labelOnly="1" fieldPosition="0">
        <references count="1">
          <reference field="0" count="0"/>
        </references>
      </pivotArea>
    </format>
    <format dxfId="313">
      <pivotArea dataOnly="0" labelOnly="1" fieldPosition="0">
        <references count="2">
          <reference field="0" count="1" selected="0">
            <x v="0"/>
          </reference>
          <reference field="1" count="1">
            <x v="0"/>
          </reference>
        </references>
      </pivotArea>
    </format>
    <format dxfId="312">
      <pivotArea dataOnly="0" labelOnly="1" fieldPosition="0">
        <references count="2">
          <reference field="0" count="1" selected="0">
            <x v="1"/>
          </reference>
          <reference field="1" count="1">
            <x v="1"/>
          </reference>
        </references>
      </pivotArea>
    </format>
    <format dxfId="311">
      <pivotArea dataOnly="0" labelOnly="1" fieldPosition="0">
        <references count="2">
          <reference field="0" count="1" selected="0">
            <x v="2"/>
          </reference>
          <reference field="1" count="1">
            <x v="2"/>
          </reference>
        </references>
      </pivotArea>
    </format>
    <format dxfId="310">
      <pivotArea dataOnly="0" labelOnly="1" fieldPosition="0">
        <references count="2">
          <reference field="0" count="1" selected="0">
            <x v="3"/>
          </reference>
          <reference field="1" count="1">
            <x v="3"/>
          </reference>
        </references>
      </pivotArea>
    </format>
    <format dxfId="309">
      <pivotArea dataOnly="0" labelOnly="1" fieldPosition="0">
        <references count="2">
          <reference field="0" count="1" selected="0">
            <x v="4"/>
          </reference>
          <reference field="1" count="1">
            <x v="4"/>
          </reference>
        </references>
      </pivotArea>
    </format>
    <format dxfId="308">
      <pivotArea dataOnly="0" labelOnly="1" fieldPosition="0">
        <references count="2">
          <reference field="0" count="1" selected="0">
            <x v="5"/>
          </reference>
          <reference field="1" count="1">
            <x v="5"/>
          </reference>
        </references>
      </pivotArea>
    </format>
    <format dxfId="307">
      <pivotArea dataOnly="0" labelOnly="1" fieldPosition="0">
        <references count="2">
          <reference field="0" count="1" selected="0">
            <x v="6"/>
          </reference>
          <reference field="1" count="1">
            <x v="6"/>
          </reference>
        </references>
      </pivotArea>
    </format>
    <format dxfId="306">
      <pivotArea dataOnly="0" labelOnly="1" fieldPosition="0">
        <references count="2">
          <reference field="0" count="1" selected="0">
            <x v="7"/>
          </reference>
          <reference field="1" count="1">
            <x v="7"/>
          </reference>
        </references>
      </pivotArea>
    </format>
    <format dxfId="305">
      <pivotArea dataOnly="0" labelOnly="1" fieldPosition="0">
        <references count="2">
          <reference field="0" count="1" selected="0">
            <x v="8"/>
          </reference>
          <reference field="1" count="1">
            <x v="8"/>
          </reference>
        </references>
      </pivotArea>
    </format>
    <format dxfId="304">
      <pivotArea dataOnly="0" labelOnly="1" fieldPosition="0">
        <references count="2">
          <reference field="0" count="1" selected="0">
            <x v="9"/>
          </reference>
          <reference field="1" count="1">
            <x v="9"/>
          </reference>
        </references>
      </pivotArea>
    </format>
    <format dxfId="303">
      <pivotArea dataOnly="0" labelOnly="1" fieldPosition="0">
        <references count="2">
          <reference field="0" count="1" selected="0">
            <x v="10"/>
          </reference>
          <reference field="1" count="1">
            <x v="10"/>
          </reference>
        </references>
      </pivotArea>
    </format>
    <format dxfId="302">
      <pivotArea dataOnly="0" labelOnly="1" fieldPosition="0">
        <references count="2">
          <reference field="0" count="1" selected="0">
            <x v="11"/>
          </reference>
          <reference field="1" count="1">
            <x v="11"/>
          </reference>
        </references>
      </pivotArea>
    </format>
    <format dxfId="301">
      <pivotArea dataOnly="0" labelOnly="1" fieldPosition="0">
        <references count="2">
          <reference field="0" count="1" selected="0">
            <x v="12"/>
          </reference>
          <reference field="1" count="1">
            <x v="12"/>
          </reference>
        </references>
      </pivotArea>
    </format>
    <format dxfId="300">
      <pivotArea dataOnly="0" labelOnly="1" fieldPosition="0">
        <references count="2">
          <reference field="0" count="1" selected="0">
            <x v="13"/>
          </reference>
          <reference field="1" count="1">
            <x v="13"/>
          </reference>
        </references>
      </pivotArea>
    </format>
    <format dxfId="299">
      <pivotArea dataOnly="0" labelOnly="1" fieldPosition="0">
        <references count="2">
          <reference field="0" count="1" selected="0">
            <x v="14"/>
          </reference>
          <reference field="1" count="1">
            <x v="14"/>
          </reference>
        </references>
      </pivotArea>
    </format>
    <format dxfId="298">
      <pivotArea dataOnly="0" labelOnly="1" fieldPosition="0">
        <references count="2">
          <reference field="0" count="1" selected="0">
            <x v="15"/>
          </reference>
          <reference field="1" count="1">
            <x v="15"/>
          </reference>
        </references>
      </pivotArea>
    </format>
    <format dxfId="297">
      <pivotArea dataOnly="0" labelOnly="1" fieldPosition="0">
        <references count="2">
          <reference field="0" count="1" selected="0">
            <x v="16"/>
          </reference>
          <reference field="1" count="1">
            <x v="16"/>
          </reference>
        </references>
      </pivotArea>
    </format>
    <format dxfId="296">
      <pivotArea dataOnly="0" labelOnly="1" fieldPosition="0">
        <references count="2">
          <reference field="0" count="1" selected="0">
            <x v="17"/>
          </reference>
          <reference field="1" count="1">
            <x v="17"/>
          </reference>
        </references>
      </pivotArea>
    </format>
    <format dxfId="295">
      <pivotArea dataOnly="0" labelOnly="1" fieldPosition="0">
        <references count="2">
          <reference field="0" count="1" selected="0">
            <x v="18"/>
          </reference>
          <reference field="1" count="1">
            <x v="18"/>
          </reference>
        </references>
      </pivotArea>
    </format>
    <format dxfId="294">
      <pivotArea dataOnly="0" labelOnly="1" fieldPosition="0">
        <references count="2">
          <reference field="0" count="1" selected="0">
            <x v="19"/>
          </reference>
          <reference field="1" count="1">
            <x v="19"/>
          </reference>
        </references>
      </pivotArea>
    </format>
    <format dxfId="293">
      <pivotArea dataOnly="0" labelOnly="1" fieldPosition="0">
        <references count="2">
          <reference field="0" count="1" selected="0">
            <x v="20"/>
          </reference>
          <reference field="1" count="1">
            <x v="20"/>
          </reference>
        </references>
      </pivotArea>
    </format>
    <format dxfId="292">
      <pivotArea dataOnly="0" labelOnly="1" fieldPosition="0">
        <references count="2">
          <reference field="0" count="1" selected="0">
            <x v="21"/>
          </reference>
          <reference field="1" count="1">
            <x v="21"/>
          </reference>
        </references>
      </pivotArea>
    </format>
    <format dxfId="291">
      <pivotArea dataOnly="0" labelOnly="1" fieldPosition="0">
        <references count="2">
          <reference field="0" count="1" selected="0">
            <x v="22"/>
          </reference>
          <reference field="1" count="1">
            <x v="22"/>
          </reference>
        </references>
      </pivotArea>
    </format>
    <format dxfId="290">
      <pivotArea dataOnly="0" labelOnly="1" fieldPosition="0">
        <references count="2">
          <reference field="0" count="1" selected="0">
            <x v="23"/>
          </reference>
          <reference field="1" count="1">
            <x v="23"/>
          </reference>
        </references>
      </pivotArea>
    </format>
    <format dxfId="289">
      <pivotArea dataOnly="0" labelOnly="1" fieldPosition="0">
        <references count="2">
          <reference field="0" count="1" selected="0">
            <x v="24"/>
          </reference>
          <reference field="1" count="1">
            <x v="24"/>
          </reference>
        </references>
      </pivotArea>
    </format>
    <format dxfId="288">
      <pivotArea dataOnly="0" labelOnly="1" fieldPosition="0">
        <references count="2">
          <reference field="0" count="1" selected="0">
            <x v="25"/>
          </reference>
          <reference field="1" count="1">
            <x v="25"/>
          </reference>
        </references>
      </pivotArea>
    </format>
    <format dxfId="287">
      <pivotArea dataOnly="0" labelOnly="1" fieldPosition="0">
        <references count="2">
          <reference field="0" count="1" selected="0">
            <x v="26"/>
          </reference>
          <reference field="1" count="1">
            <x v="26"/>
          </reference>
        </references>
      </pivotArea>
    </format>
    <format dxfId="286">
      <pivotArea dataOnly="0" labelOnly="1" fieldPosition="0">
        <references count="2">
          <reference field="0" count="1" selected="0">
            <x v="27"/>
          </reference>
          <reference field="1" count="1">
            <x v="27"/>
          </reference>
        </references>
      </pivotArea>
    </format>
    <format dxfId="285">
      <pivotArea dataOnly="0" labelOnly="1" fieldPosition="0">
        <references count="2">
          <reference field="0" count="1" selected="0">
            <x v="28"/>
          </reference>
          <reference field="1" count="1">
            <x v="28"/>
          </reference>
        </references>
      </pivotArea>
    </format>
    <format dxfId="284">
      <pivotArea dataOnly="0" labelOnly="1" fieldPosition="0">
        <references count="2">
          <reference field="0" count="1" selected="0">
            <x v="29"/>
          </reference>
          <reference field="1" count="1">
            <x v="29"/>
          </reference>
        </references>
      </pivotArea>
    </format>
    <format dxfId="283">
      <pivotArea dataOnly="0" labelOnly="1" fieldPosition="0">
        <references count="2">
          <reference field="0" count="1" selected="0">
            <x v="30"/>
          </reference>
          <reference field="1" count="1">
            <x v="30"/>
          </reference>
        </references>
      </pivotArea>
    </format>
    <format dxfId="282">
      <pivotArea dataOnly="0" labelOnly="1" fieldPosition="0">
        <references count="2">
          <reference field="0" count="1" selected="0">
            <x v="31"/>
          </reference>
          <reference field="1" count="1">
            <x v="31"/>
          </reference>
        </references>
      </pivotArea>
    </format>
    <format dxfId="281">
      <pivotArea dataOnly="0" labelOnly="1" fieldPosition="0">
        <references count="2">
          <reference field="0" count="1" selected="0">
            <x v="32"/>
          </reference>
          <reference field="1" count="1">
            <x v="32"/>
          </reference>
        </references>
      </pivotArea>
    </format>
    <format dxfId="280">
      <pivotArea dataOnly="0" labelOnly="1" fieldPosition="0">
        <references count="2">
          <reference field="0" count="1" selected="0">
            <x v="33"/>
          </reference>
          <reference field="1" count="1">
            <x v="33"/>
          </reference>
        </references>
      </pivotArea>
    </format>
    <format dxfId="279">
      <pivotArea dataOnly="0" labelOnly="1" fieldPosition="0">
        <references count="2">
          <reference field="0" count="1" selected="0">
            <x v="34"/>
          </reference>
          <reference field="1" count="1">
            <x v="34"/>
          </reference>
        </references>
      </pivotArea>
    </format>
    <format dxfId="278">
      <pivotArea dataOnly="0" labelOnly="1" fieldPosition="0">
        <references count="3">
          <reference field="0" count="1" selected="0">
            <x v="0"/>
          </reference>
          <reference field="1" count="1" selected="0">
            <x v="0"/>
          </reference>
          <reference field="2" count="1">
            <x v="0"/>
          </reference>
        </references>
      </pivotArea>
    </format>
    <format dxfId="277">
      <pivotArea dataOnly="0" labelOnly="1" fieldPosition="0">
        <references count="3">
          <reference field="0" count="1" selected="0">
            <x v="9"/>
          </reference>
          <reference field="1" count="1" selected="0">
            <x v="9"/>
          </reference>
          <reference field="2" count="1">
            <x v="1"/>
          </reference>
        </references>
      </pivotArea>
    </format>
    <format dxfId="276">
      <pivotArea dataOnly="0" labelOnly="1" fieldPosition="0">
        <references count="3">
          <reference field="0" count="1" selected="0">
            <x v="10"/>
          </reference>
          <reference field="1" count="1" selected="0">
            <x v="10"/>
          </reference>
          <reference field="2" count="1">
            <x v="0"/>
          </reference>
        </references>
      </pivotArea>
    </format>
    <format dxfId="275">
      <pivotArea dataOnly="0" labelOnly="1" fieldPosition="0">
        <references count="3">
          <reference field="0" count="1" selected="0">
            <x v="11"/>
          </reference>
          <reference field="1" count="1" selected="0">
            <x v="11"/>
          </reference>
          <reference field="2" count="1">
            <x v="1"/>
          </reference>
        </references>
      </pivotArea>
    </format>
    <format dxfId="274">
      <pivotArea dataOnly="0" labelOnly="1" fieldPosition="0">
        <references count="3">
          <reference field="0" count="1" selected="0">
            <x v="12"/>
          </reference>
          <reference field="1" count="1" selected="0">
            <x v="12"/>
          </reference>
          <reference field="2" count="1">
            <x v="0"/>
          </reference>
        </references>
      </pivotArea>
    </format>
    <format dxfId="273">
      <pivotArea dataOnly="0" labelOnly="1" fieldPosition="0">
        <references count="3">
          <reference field="0" count="1" selected="0">
            <x v="19"/>
          </reference>
          <reference field="1" count="1" selected="0">
            <x v="19"/>
          </reference>
          <reference field="2" count="1">
            <x v="1"/>
          </reference>
        </references>
      </pivotArea>
    </format>
    <format dxfId="272">
      <pivotArea dataOnly="0" labelOnly="1" fieldPosition="0">
        <references count="3">
          <reference field="0" count="1" selected="0">
            <x v="21"/>
          </reference>
          <reference field="1" count="1" selected="0">
            <x v="21"/>
          </reference>
          <reference field="2" count="1">
            <x v="0"/>
          </reference>
        </references>
      </pivotArea>
    </format>
    <format dxfId="271">
      <pivotArea dataOnly="0" labelOnly="1" fieldPosition="0">
        <references count="3">
          <reference field="0" count="1" selected="0">
            <x v="24"/>
          </reference>
          <reference field="1" count="1" selected="0">
            <x v="24"/>
          </reference>
          <reference field="2" count="1">
            <x v="1"/>
          </reference>
        </references>
      </pivotArea>
    </format>
    <format dxfId="270">
      <pivotArea dataOnly="0" labelOnly="1" fieldPosition="0">
        <references count="3">
          <reference field="0" count="1" selected="0">
            <x v="25"/>
          </reference>
          <reference field="1" count="1" selected="0">
            <x v="25"/>
          </reference>
          <reference field="2" count="1">
            <x v="0"/>
          </reference>
        </references>
      </pivotArea>
    </format>
    <format dxfId="269">
      <pivotArea dataOnly="0" labelOnly="1" fieldPosition="0">
        <references count="3">
          <reference field="0" count="1" selected="0">
            <x v="26"/>
          </reference>
          <reference field="1" count="1" selected="0">
            <x v="26"/>
          </reference>
          <reference field="2" count="1">
            <x v="1"/>
          </reference>
        </references>
      </pivotArea>
    </format>
    <format dxfId="268">
      <pivotArea dataOnly="0" labelOnly="1" fieldPosition="0">
        <references count="3">
          <reference field="0" count="1" selected="0">
            <x v="28"/>
          </reference>
          <reference field="1" count="1" selected="0">
            <x v="28"/>
          </reference>
          <reference field="2" count="1">
            <x v="0"/>
          </reference>
        </references>
      </pivotArea>
    </format>
    <format dxfId="267">
      <pivotArea dataOnly="0" labelOnly="1" fieldPosition="0">
        <references count="3">
          <reference field="0" count="1" selected="0">
            <x v="29"/>
          </reference>
          <reference field="1" count="1" selected="0">
            <x v="29"/>
          </reference>
          <reference field="2" count="1">
            <x v="1"/>
          </reference>
        </references>
      </pivotArea>
    </format>
    <format dxfId="266">
      <pivotArea dataOnly="0" labelOnly="1" fieldPosition="0">
        <references count="3">
          <reference field="0" count="1" selected="0">
            <x v="31"/>
          </reference>
          <reference field="1" count="1" selected="0">
            <x v="31"/>
          </reference>
          <reference field="2" count="1">
            <x v="0"/>
          </reference>
        </references>
      </pivotArea>
    </format>
    <format dxfId="265">
      <pivotArea dataOnly="0" labelOnly="1" outline="0" axis="axisValues" fieldPosition="0"/>
    </format>
    <format dxfId="264">
      <pivotArea type="all" dataOnly="0" outline="0" fieldPosition="0"/>
    </format>
    <format dxfId="263">
      <pivotArea outline="0" collapsedLevelsAreSubtotals="1" fieldPosition="0"/>
    </format>
    <format dxfId="262">
      <pivotArea field="0" type="button" dataOnly="0" labelOnly="1" outline="0" axis="axisRow" fieldPosition="0"/>
    </format>
    <format dxfId="261">
      <pivotArea field="1" type="button" dataOnly="0" labelOnly="1" outline="0" axis="axisRow" fieldPosition="1"/>
    </format>
    <format dxfId="260">
      <pivotArea dataOnly="0" labelOnly="1" fieldPosition="0">
        <references count="1">
          <reference field="0" count="0"/>
        </references>
      </pivotArea>
    </format>
    <format dxfId="259">
      <pivotArea dataOnly="0" labelOnly="1" fieldPosition="0">
        <references count="2">
          <reference field="0" count="1" selected="0">
            <x v="0"/>
          </reference>
          <reference field="1" count="1">
            <x v="0"/>
          </reference>
        </references>
      </pivotArea>
    </format>
    <format dxfId="258">
      <pivotArea dataOnly="0" labelOnly="1" fieldPosition="0">
        <references count="2">
          <reference field="0" count="1" selected="0">
            <x v="1"/>
          </reference>
          <reference field="1" count="1">
            <x v="1"/>
          </reference>
        </references>
      </pivotArea>
    </format>
    <format dxfId="257">
      <pivotArea dataOnly="0" labelOnly="1" fieldPosition="0">
        <references count="2">
          <reference field="0" count="1" selected="0">
            <x v="2"/>
          </reference>
          <reference field="1" count="1">
            <x v="2"/>
          </reference>
        </references>
      </pivotArea>
    </format>
    <format dxfId="256">
      <pivotArea dataOnly="0" labelOnly="1" fieldPosition="0">
        <references count="2">
          <reference field="0" count="1" selected="0">
            <x v="3"/>
          </reference>
          <reference field="1" count="1">
            <x v="3"/>
          </reference>
        </references>
      </pivotArea>
    </format>
    <format dxfId="255">
      <pivotArea dataOnly="0" labelOnly="1" fieldPosition="0">
        <references count="2">
          <reference field="0" count="1" selected="0">
            <x v="4"/>
          </reference>
          <reference field="1" count="1">
            <x v="4"/>
          </reference>
        </references>
      </pivotArea>
    </format>
    <format dxfId="254">
      <pivotArea dataOnly="0" labelOnly="1" fieldPosition="0">
        <references count="2">
          <reference field="0" count="1" selected="0">
            <x v="5"/>
          </reference>
          <reference field="1" count="1">
            <x v="5"/>
          </reference>
        </references>
      </pivotArea>
    </format>
    <format dxfId="253">
      <pivotArea dataOnly="0" labelOnly="1" fieldPosition="0">
        <references count="2">
          <reference field="0" count="1" selected="0">
            <x v="6"/>
          </reference>
          <reference field="1" count="1">
            <x v="6"/>
          </reference>
        </references>
      </pivotArea>
    </format>
    <format dxfId="252">
      <pivotArea dataOnly="0" labelOnly="1" fieldPosition="0">
        <references count="2">
          <reference field="0" count="1" selected="0">
            <x v="7"/>
          </reference>
          <reference field="1" count="1">
            <x v="7"/>
          </reference>
        </references>
      </pivotArea>
    </format>
    <format dxfId="251">
      <pivotArea dataOnly="0" labelOnly="1" fieldPosition="0">
        <references count="2">
          <reference field="0" count="1" selected="0">
            <x v="8"/>
          </reference>
          <reference field="1" count="1">
            <x v="8"/>
          </reference>
        </references>
      </pivotArea>
    </format>
    <format dxfId="250">
      <pivotArea dataOnly="0" labelOnly="1" fieldPosition="0">
        <references count="2">
          <reference field="0" count="1" selected="0">
            <x v="9"/>
          </reference>
          <reference field="1" count="1">
            <x v="9"/>
          </reference>
        </references>
      </pivotArea>
    </format>
    <format dxfId="249">
      <pivotArea dataOnly="0" labelOnly="1" fieldPosition="0">
        <references count="2">
          <reference field="0" count="1" selected="0">
            <x v="10"/>
          </reference>
          <reference field="1" count="1">
            <x v="10"/>
          </reference>
        </references>
      </pivotArea>
    </format>
    <format dxfId="248">
      <pivotArea dataOnly="0" labelOnly="1" fieldPosition="0">
        <references count="2">
          <reference field="0" count="1" selected="0">
            <x v="11"/>
          </reference>
          <reference field="1" count="1">
            <x v="11"/>
          </reference>
        </references>
      </pivotArea>
    </format>
    <format dxfId="247">
      <pivotArea dataOnly="0" labelOnly="1" fieldPosition="0">
        <references count="2">
          <reference field="0" count="1" selected="0">
            <x v="12"/>
          </reference>
          <reference field="1" count="1">
            <x v="12"/>
          </reference>
        </references>
      </pivotArea>
    </format>
    <format dxfId="246">
      <pivotArea dataOnly="0" labelOnly="1" fieldPosition="0">
        <references count="2">
          <reference field="0" count="1" selected="0">
            <x v="13"/>
          </reference>
          <reference field="1" count="1">
            <x v="13"/>
          </reference>
        </references>
      </pivotArea>
    </format>
    <format dxfId="245">
      <pivotArea dataOnly="0" labelOnly="1" fieldPosition="0">
        <references count="2">
          <reference field="0" count="1" selected="0">
            <x v="14"/>
          </reference>
          <reference field="1" count="1">
            <x v="14"/>
          </reference>
        </references>
      </pivotArea>
    </format>
    <format dxfId="244">
      <pivotArea dataOnly="0" labelOnly="1" fieldPosition="0">
        <references count="2">
          <reference field="0" count="1" selected="0">
            <x v="15"/>
          </reference>
          <reference field="1" count="1">
            <x v="15"/>
          </reference>
        </references>
      </pivotArea>
    </format>
    <format dxfId="243">
      <pivotArea dataOnly="0" labelOnly="1" fieldPosition="0">
        <references count="2">
          <reference field="0" count="1" selected="0">
            <x v="16"/>
          </reference>
          <reference field="1" count="1">
            <x v="16"/>
          </reference>
        </references>
      </pivotArea>
    </format>
    <format dxfId="242">
      <pivotArea dataOnly="0" labelOnly="1" fieldPosition="0">
        <references count="2">
          <reference field="0" count="1" selected="0">
            <x v="17"/>
          </reference>
          <reference field="1" count="1">
            <x v="17"/>
          </reference>
        </references>
      </pivotArea>
    </format>
    <format dxfId="241">
      <pivotArea dataOnly="0" labelOnly="1" fieldPosition="0">
        <references count="2">
          <reference field="0" count="1" selected="0">
            <x v="18"/>
          </reference>
          <reference field="1" count="1">
            <x v="18"/>
          </reference>
        </references>
      </pivotArea>
    </format>
    <format dxfId="240">
      <pivotArea dataOnly="0" labelOnly="1" fieldPosition="0">
        <references count="2">
          <reference field="0" count="1" selected="0">
            <x v="19"/>
          </reference>
          <reference field="1" count="1">
            <x v="19"/>
          </reference>
        </references>
      </pivotArea>
    </format>
    <format dxfId="239">
      <pivotArea dataOnly="0" labelOnly="1" fieldPosition="0">
        <references count="2">
          <reference field="0" count="1" selected="0">
            <x v="20"/>
          </reference>
          <reference field="1" count="1">
            <x v="20"/>
          </reference>
        </references>
      </pivotArea>
    </format>
    <format dxfId="238">
      <pivotArea dataOnly="0" labelOnly="1" fieldPosition="0">
        <references count="2">
          <reference field="0" count="1" selected="0">
            <x v="21"/>
          </reference>
          <reference field="1" count="1">
            <x v="21"/>
          </reference>
        </references>
      </pivotArea>
    </format>
    <format dxfId="237">
      <pivotArea dataOnly="0" labelOnly="1" fieldPosition="0">
        <references count="2">
          <reference field="0" count="1" selected="0">
            <x v="22"/>
          </reference>
          <reference field="1" count="1">
            <x v="22"/>
          </reference>
        </references>
      </pivotArea>
    </format>
    <format dxfId="236">
      <pivotArea dataOnly="0" labelOnly="1" fieldPosition="0">
        <references count="2">
          <reference field="0" count="1" selected="0">
            <x v="23"/>
          </reference>
          <reference field="1" count="1">
            <x v="23"/>
          </reference>
        </references>
      </pivotArea>
    </format>
    <format dxfId="235">
      <pivotArea dataOnly="0" labelOnly="1" fieldPosition="0">
        <references count="2">
          <reference field="0" count="1" selected="0">
            <x v="24"/>
          </reference>
          <reference field="1" count="1">
            <x v="24"/>
          </reference>
        </references>
      </pivotArea>
    </format>
    <format dxfId="234">
      <pivotArea dataOnly="0" labelOnly="1" fieldPosition="0">
        <references count="2">
          <reference field="0" count="1" selected="0">
            <x v="25"/>
          </reference>
          <reference field="1" count="1">
            <x v="25"/>
          </reference>
        </references>
      </pivotArea>
    </format>
    <format dxfId="233">
      <pivotArea dataOnly="0" labelOnly="1" fieldPosition="0">
        <references count="2">
          <reference field="0" count="1" selected="0">
            <x v="26"/>
          </reference>
          <reference field="1" count="1">
            <x v="26"/>
          </reference>
        </references>
      </pivotArea>
    </format>
    <format dxfId="232">
      <pivotArea dataOnly="0" labelOnly="1" fieldPosition="0">
        <references count="2">
          <reference field="0" count="1" selected="0">
            <x v="27"/>
          </reference>
          <reference field="1" count="1">
            <x v="27"/>
          </reference>
        </references>
      </pivotArea>
    </format>
    <format dxfId="231">
      <pivotArea dataOnly="0" labelOnly="1" fieldPosition="0">
        <references count="2">
          <reference field="0" count="1" selected="0">
            <x v="28"/>
          </reference>
          <reference field="1" count="1">
            <x v="28"/>
          </reference>
        </references>
      </pivotArea>
    </format>
    <format dxfId="230">
      <pivotArea dataOnly="0" labelOnly="1" fieldPosition="0">
        <references count="2">
          <reference field="0" count="1" selected="0">
            <x v="29"/>
          </reference>
          <reference field="1" count="1">
            <x v="29"/>
          </reference>
        </references>
      </pivotArea>
    </format>
    <format dxfId="229">
      <pivotArea dataOnly="0" labelOnly="1" fieldPosition="0">
        <references count="2">
          <reference field="0" count="1" selected="0">
            <x v="30"/>
          </reference>
          <reference field="1" count="1">
            <x v="30"/>
          </reference>
        </references>
      </pivotArea>
    </format>
    <format dxfId="228">
      <pivotArea dataOnly="0" labelOnly="1" fieldPosition="0">
        <references count="2">
          <reference field="0" count="1" selected="0">
            <x v="31"/>
          </reference>
          <reference field="1" count="1">
            <x v="31"/>
          </reference>
        </references>
      </pivotArea>
    </format>
    <format dxfId="227">
      <pivotArea dataOnly="0" labelOnly="1" fieldPosition="0">
        <references count="2">
          <reference field="0" count="1" selected="0">
            <x v="32"/>
          </reference>
          <reference field="1" count="1">
            <x v="32"/>
          </reference>
        </references>
      </pivotArea>
    </format>
    <format dxfId="226">
      <pivotArea dataOnly="0" labelOnly="1" fieldPosition="0">
        <references count="2">
          <reference field="0" count="1" selected="0">
            <x v="33"/>
          </reference>
          <reference field="1" count="1">
            <x v="33"/>
          </reference>
        </references>
      </pivotArea>
    </format>
    <format dxfId="225">
      <pivotArea dataOnly="0" labelOnly="1" fieldPosition="0">
        <references count="2">
          <reference field="0" count="1" selected="0">
            <x v="34"/>
          </reference>
          <reference field="1" count="1">
            <x v="34"/>
          </reference>
        </references>
      </pivotArea>
    </format>
    <format dxfId="224">
      <pivotArea dataOnly="0" labelOnly="1" outline="0" axis="axisValues" fieldPosition="0"/>
    </format>
    <format dxfId="223">
      <pivotArea outline="0" collapsedLevelsAreSubtotals="1" fieldPosition="0"/>
    </format>
    <format dxfId="222">
      <pivotArea field="2" type="button" dataOnly="0" labelOnly="1" outline="0" axis="axisRow" fieldPosition="2"/>
    </format>
    <format dxfId="221">
      <pivotArea dataOnly="0" labelOnly="1" fieldPosition="0">
        <references count="3">
          <reference field="0" count="1" selected="0">
            <x v="0"/>
          </reference>
          <reference field="1" count="1" selected="0">
            <x v="0"/>
          </reference>
          <reference field="2" count="1">
            <x v="0"/>
          </reference>
        </references>
      </pivotArea>
    </format>
    <format dxfId="220">
      <pivotArea dataOnly="0" labelOnly="1" fieldPosition="0">
        <references count="3">
          <reference field="0" count="1" selected="0">
            <x v="1"/>
          </reference>
          <reference field="1" count="1" selected="0">
            <x v="1"/>
          </reference>
          <reference field="2" count="1">
            <x v="0"/>
          </reference>
        </references>
      </pivotArea>
    </format>
    <format dxfId="219">
      <pivotArea dataOnly="0" labelOnly="1" fieldPosition="0">
        <references count="3">
          <reference field="0" count="1" selected="0">
            <x v="2"/>
          </reference>
          <reference field="1" count="1" selected="0">
            <x v="2"/>
          </reference>
          <reference field="2" count="1">
            <x v="0"/>
          </reference>
        </references>
      </pivotArea>
    </format>
    <format dxfId="218">
      <pivotArea dataOnly="0" labelOnly="1" fieldPosition="0">
        <references count="3">
          <reference field="0" count="1" selected="0">
            <x v="3"/>
          </reference>
          <reference field="1" count="1" selected="0">
            <x v="3"/>
          </reference>
          <reference field="2" count="1">
            <x v="0"/>
          </reference>
        </references>
      </pivotArea>
    </format>
    <format dxfId="217">
      <pivotArea dataOnly="0" labelOnly="1" fieldPosition="0">
        <references count="3">
          <reference field="0" count="1" selected="0">
            <x v="4"/>
          </reference>
          <reference field="1" count="1" selected="0">
            <x v="4"/>
          </reference>
          <reference field="2" count="1">
            <x v="0"/>
          </reference>
        </references>
      </pivotArea>
    </format>
    <format dxfId="216">
      <pivotArea dataOnly="0" labelOnly="1" fieldPosition="0">
        <references count="3">
          <reference field="0" count="1" selected="0">
            <x v="5"/>
          </reference>
          <reference field="1" count="1" selected="0">
            <x v="5"/>
          </reference>
          <reference field="2" count="1">
            <x v="0"/>
          </reference>
        </references>
      </pivotArea>
    </format>
    <format dxfId="215">
      <pivotArea dataOnly="0" labelOnly="1" fieldPosition="0">
        <references count="3">
          <reference field="0" count="1" selected="0">
            <x v="6"/>
          </reference>
          <reference field="1" count="1" selected="0">
            <x v="6"/>
          </reference>
          <reference field="2" count="1">
            <x v="0"/>
          </reference>
        </references>
      </pivotArea>
    </format>
    <format dxfId="214">
      <pivotArea dataOnly="0" labelOnly="1" fieldPosition="0">
        <references count="3">
          <reference field="0" count="1" selected="0">
            <x v="7"/>
          </reference>
          <reference field="1" count="1" selected="0">
            <x v="7"/>
          </reference>
          <reference field="2" count="1">
            <x v="0"/>
          </reference>
        </references>
      </pivotArea>
    </format>
    <format dxfId="213">
      <pivotArea dataOnly="0" labelOnly="1" fieldPosition="0">
        <references count="3">
          <reference field="0" count="1" selected="0">
            <x v="8"/>
          </reference>
          <reference field="1" count="1" selected="0">
            <x v="8"/>
          </reference>
          <reference field="2" count="1">
            <x v="0"/>
          </reference>
        </references>
      </pivotArea>
    </format>
    <format dxfId="212">
      <pivotArea dataOnly="0" labelOnly="1" fieldPosition="0">
        <references count="3">
          <reference field="0" count="1" selected="0">
            <x v="9"/>
          </reference>
          <reference field="1" count="1" selected="0">
            <x v="9"/>
          </reference>
          <reference field="2" count="1">
            <x v="1"/>
          </reference>
        </references>
      </pivotArea>
    </format>
    <format dxfId="211">
      <pivotArea dataOnly="0" labelOnly="1" fieldPosition="0">
        <references count="3">
          <reference field="0" count="1" selected="0">
            <x v="10"/>
          </reference>
          <reference field="1" count="1" selected="0">
            <x v="10"/>
          </reference>
          <reference field="2" count="1">
            <x v="0"/>
          </reference>
        </references>
      </pivotArea>
    </format>
    <format dxfId="210">
      <pivotArea dataOnly="0" labelOnly="1" fieldPosition="0">
        <references count="3">
          <reference field="0" count="1" selected="0">
            <x v="11"/>
          </reference>
          <reference field="1" count="1" selected="0">
            <x v="11"/>
          </reference>
          <reference field="2" count="1">
            <x v="1"/>
          </reference>
        </references>
      </pivotArea>
    </format>
    <format dxfId="209">
      <pivotArea dataOnly="0" labelOnly="1" fieldPosition="0">
        <references count="3">
          <reference field="0" count="1" selected="0">
            <x v="12"/>
          </reference>
          <reference field="1" count="1" selected="0">
            <x v="12"/>
          </reference>
          <reference field="2" count="1">
            <x v="0"/>
          </reference>
        </references>
      </pivotArea>
    </format>
    <format dxfId="208">
      <pivotArea dataOnly="0" labelOnly="1" fieldPosition="0">
        <references count="3">
          <reference field="0" count="1" selected="0">
            <x v="13"/>
          </reference>
          <reference field="1" count="1" selected="0">
            <x v="13"/>
          </reference>
          <reference field="2" count="1">
            <x v="0"/>
          </reference>
        </references>
      </pivotArea>
    </format>
    <format dxfId="207">
      <pivotArea dataOnly="0" labelOnly="1" fieldPosition="0">
        <references count="3">
          <reference field="0" count="1" selected="0">
            <x v="14"/>
          </reference>
          <reference field="1" count="1" selected="0">
            <x v="14"/>
          </reference>
          <reference field="2" count="1">
            <x v="0"/>
          </reference>
        </references>
      </pivotArea>
    </format>
    <format dxfId="206">
      <pivotArea dataOnly="0" labelOnly="1" fieldPosition="0">
        <references count="3">
          <reference field="0" count="1" selected="0">
            <x v="15"/>
          </reference>
          <reference field="1" count="1" selected="0">
            <x v="15"/>
          </reference>
          <reference field="2" count="1">
            <x v="0"/>
          </reference>
        </references>
      </pivotArea>
    </format>
    <format dxfId="205">
      <pivotArea dataOnly="0" labelOnly="1" fieldPosition="0">
        <references count="3">
          <reference field="0" count="1" selected="0">
            <x v="16"/>
          </reference>
          <reference field="1" count="1" selected="0">
            <x v="16"/>
          </reference>
          <reference field="2" count="1">
            <x v="0"/>
          </reference>
        </references>
      </pivotArea>
    </format>
    <format dxfId="204">
      <pivotArea dataOnly="0" labelOnly="1" fieldPosition="0">
        <references count="3">
          <reference field="0" count="1" selected="0">
            <x v="17"/>
          </reference>
          <reference field="1" count="1" selected="0">
            <x v="17"/>
          </reference>
          <reference field="2" count="1">
            <x v="0"/>
          </reference>
        </references>
      </pivotArea>
    </format>
    <format dxfId="203">
      <pivotArea dataOnly="0" labelOnly="1" fieldPosition="0">
        <references count="3">
          <reference field="0" count="1" selected="0">
            <x v="18"/>
          </reference>
          <reference field="1" count="1" selected="0">
            <x v="18"/>
          </reference>
          <reference field="2" count="1">
            <x v="0"/>
          </reference>
        </references>
      </pivotArea>
    </format>
    <format dxfId="202">
      <pivotArea dataOnly="0" labelOnly="1" fieldPosition="0">
        <references count="3">
          <reference field="0" count="1" selected="0">
            <x v="19"/>
          </reference>
          <reference field="1" count="1" selected="0">
            <x v="19"/>
          </reference>
          <reference field="2" count="1">
            <x v="1"/>
          </reference>
        </references>
      </pivotArea>
    </format>
    <format dxfId="201">
      <pivotArea dataOnly="0" labelOnly="1" fieldPosition="0">
        <references count="3">
          <reference field="0" count="1" selected="0">
            <x v="20"/>
          </reference>
          <reference field="1" count="1" selected="0">
            <x v="20"/>
          </reference>
          <reference field="2" count="1">
            <x v="1"/>
          </reference>
        </references>
      </pivotArea>
    </format>
    <format dxfId="200">
      <pivotArea dataOnly="0" labelOnly="1" fieldPosition="0">
        <references count="3">
          <reference field="0" count="1" selected="0">
            <x v="21"/>
          </reference>
          <reference field="1" count="1" selected="0">
            <x v="21"/>
          </reference>
          <reference field="2" count="1">
            <x v="0"/>
          </reference>
        </references>
      </pivotArea>
    </format>
    <format dxfId="199">
      <pivotArea dataOnly="0" labelOnly="1" fieldPosition="0">
        <references count="3">
          <reference field="0" count="1" selected="0">
            <x v="22"/>
          </reference>
          <reference field="1" count="1" selected="0">
            <x v="22"/>
          </reference>
          <reference field="2" count="1">
            <x v="0"/>
          </reference>
        </references>
      </pivotArea>
    </format>
    <format dxfId="198">
      <pivotArea dataOnly="0" labelOnly="1" fieldPosition="0">
        <references count="3">
          <reference field="0" count="1" selected="0">
            <x v="23"/>
          </reference>
          <reference field="1" count="1" selected="0">
            <x v="23"/>
          </reference>
          <reference field="2" count="1">
            <x v="0"/>
          </reference>
        </references>
      </pivotArea>
    </format>
    <format dxfId="197">
      <pivotArea dataOnly="0" labelOnly="1" fieldPosition="0">
        <references count="3">
          <reference field="0" count="1" selected="0">
            <x v="24"/>
          </reference>
          <reference field="1" count="1" selected="0">
            <x v="24"/>
          </reference>
          <reference field="2" count="1">
            <x v="1"/>
          </reference>
        </references>
      </pivotArea>
    </format>
    <format dxfId="196">
      <pivotArea dataOnly="0" labelOnly="1" fieldPosition="0">
        <references count="3">
          <reference field="0" count="1" selected="0">
            <x v="25"/>
          </reference>
          <reference field="1" count="1" selected="0">
            <x v="25"/>
          </reference>
          <reference field="2" count="1">
            <x v="0"/>
          </reference>
        </references>
      </pivotArea>
    </format>
    <format dxfId="195">
      <pivotArea dataOnly="0" labelOnly="1" fieldPosition="0">
        <references count="3">
          <reference field="0" count="1" selected="0">
            <x v="26"/>
          </reference>
          <reference field="1" count="1" selected="0">
            <x v="26"/>
          </reference>
          <reference field="2" count="1">
            <x v="1"/>
          </reference>
        </references>
      </pivotArea>
    </format>
    <format dxfId="194">
      <pivotArea dataOnly="0" labelOnly="1" fieldPosition="0">
        <references count="3">
          <reference field="0" count="1" selected="0">
            <x v="27"/>
          </reference>
          <reference field="1" count="1" selected="0">
            <x v="27"/>
          </reference>
          <reference field="2" count="1">
            <x v="1"/>
          </reference>
        </references>
      </pivotArea>
    </format>
    <format dxfId="193">
      <pivotArea dataOnly="0" labelOnly="1" fieldPosition="0">
        <references count="3">
          <reference field="0" count="1" selected="0">
            <x v="28"/>
          </reference>
          <reference field="1" count="1" selected="0">
            <x v="28"/>
          </reference>
          <reference field="2" count="1">
            <x v="0"/>
          </reference>
        </references>
      </pivotArea>
    </format>
    <format dxfId="192">
      <pivotArea dataOnly="0" labelOnly="1" fieldPosition="0">
        <references count="3">
          <reference field="0" count="1" selected="0">
            <x v="29"/>
          </reference>
          <reference field="1" count="1" selected="0">
            <x v="29"/>
          </reference>
          <reference field="2" count="1">
            <x v="1"/>
          </reference>
        </references>
      </pivotArea>
    </format>
    <format dxfId="191">
      <pivotArea dataOnly="0" labelOnly="1" fieldPosition="0">
        <references count="3">
          <reference field="0" count="1" selected="0">
            <x v="30"/>
          </reference>
          <reference field="1" count="1" selected="0">
            <x v="30"/>
          </reference>
          <reference field="2" count="1">
            <x v="1"/>
          </reference>
        </references>
      </pivotArea>
    </format>
    <format dxfId="190">
      <pivotArea dataOnly="0" labelOnly="1" fieldPosition="0">
        <references count="3">
          <reference field="0" count="1" selected="0">
            <x v="31"/>
          </reference>
          <reference field="1" count="1" selected="0">
            <x v="31"/>
          </reference>
          <reference field="2" count="1">
            <x v="0"/>
          </reference>
        </references>
      </pivotArea>
    </format>
    <format dxfId="189">
      <pivotArea dataOnly="0" labelOnly="1" fieldPosition="0">
        <references count="3">
          <reference field="0" count="1" selected="0">
            <x v="32"/>
          </reference>
          <reference field="1" count="1" selected="0">
            <x v="32"/>
          </reference>
          <reference field="2" count="1">
            <x v="0"/>
          </reference>
        </references>
      </pivotArea>
    </format>
    <format dxfId="188">
      <pivotArea dataOnly="0" labelOnly="1" fieldPosition="0">
        <references count="3">
          <reference field="0" count="1" selected="0">
            <x v="33"/>
          </reference>
          <reference field="1" count="1" selected="0">
            <x v="33"/>
          </reference>
          <reference field="2" count="1">
            <x v="0"/>
          </reference>
        </references>
      </pivotArea>
    </format>
    <format dxfId="187">
      <pivotArea dataOnly="0" labelOnly="1" fieldPosition="0">
        <references count="3">
          <reference field="0" count="1" selected="0">
            <x v="34"/>
          </reference>
          <reference field="1" count="1" selected="0">
            <x v="34"/>
          </reference>
          <reference field="2" count="1">
            <x v="0"/>
          </reference>
        </references>
      </pivotArea>
    </format>
    <format dxfId="186">
      <pivotArea field="2" type="button" dataOnly="0" labelOnly="1" outline="0" axis="axisRow" fieldPosition="2"/>
    </format>
    <format dxfId="185">
      <pivotArea dataOnly="0" labelOnly="1" fieldPosition="0">
        <references count="3">
          <reference field="0" count="1" selected="0">
            <x v="11"/>
          </reference>
          <reference field="1" count="1" selected="0">
            <x v="11"/>
          </reference>
          <reference field="2" count="1">
            <x v="1"/>
          </reference>
        </references>
      </pivotArea>
    </format>
    <format dxfId="184">
      <pivotArea dataOnly="0" labelOnly="1" fieldPosition="0">
        <references count="3">
          <reference field="0" count="1" selected="0">
            <x v="12"/>
          </reference>
          <reference field="1" count="1" selected="0">
            <x v="12"/>
          </reference>
          <reference field="2" count="1">
            <x v="0"/>
          </reference>
        </references>
      </pivotArea>
    </format>
    <format dxfId="183">
      <pivotArea dataOnly="0" labelOnly="1" fieldPosition="0">
        <references count="3">
          <reference field="0" count="1" selected="0">
            <x v="24"/>
          </reference>
          <reference field="1" count="1" selected="0">
            <x v="24"/>
          </reference>
          <reference field="2" count="1">
            <x v="1"/>
          </reference>
        </references>
      </pivotArea>
    </format>
    <format dxfId="182">
      <pivotArea dataOnly="0" labelOnly="1" fieldPosition="0">
        <references count="3">
          <reference field="0" count="1" selected="0">
            <x v="32"/>
          </reference>
          <reference field="1" count="1" selected="0">
            <x v="32"/>
          </reference>
          <reference field="2" count="1">
            <x v="0"/>
          </reference>
        </references>
      </pivotArea>
    </format>
    <format dxfId="181">
      <pivotArea dataOnly="0" labelOnly="1" outline="0" fieldPosition="0">
        <references count="1">
          <reference field="1" count="0"/>
        </references>
      </pivotArea>
    </format>
    <format dxfId="180">
      <pivotArea dataOnly="0" labelOnly="1" outline="0" fieldPosition="0">
        <references count="1">
          <reference field="1" count="0"/>
        </references>
      </pivotArea>
    </format>
    <format dxfId="179">
      <pivotArea dataOnly="0" labelOnly="1" fieldPosition="0">
        <references count="3">
          <reference field="0" count="1" selected="0">
            <x v="0"/>
          </reference>
          <reference field="1" count="1" selected="0">
            <x v="0"/>
          </reference>
          <reference field="2" count="1">
            <x v="0"/>
          </reference>
        </references>
      </pivotArea>
    </format>
    <format dxfId="178">
      <pivotArea dataOnly="0" labelOnly="1" fieldPosition="0">
        <references count="3">
          <reference field="0" count="1" selected="0">
            <x v="1"/>
          </reference>
          <reference field="1" count="1" selected="0">
            <x v="1"/>
          </reference>
          <reference field="2" count="1">
            <x v="0"/>
          </reference>
        </references>
      </pivotArea>
    </format>
    <format dxfId="177">
      <pivotArea dataOnly="0" labelOnly="1" fieldPosition="0">
        <references count="3">
          <reference field="0" count="1" selected="0">
            <x v="2"/>
          </reference>
          <reference field="1" count="1" selected="0">
            <x v="2"/>
          </reference>
          <reference field="2" count="1">
            <x v="0"/>
          </reference>
        </references>
      </pivotArea>
    </format>
    <format dxfId="176">
      <pivotArea dataOnly="0" labelOnly="1" fieldPosition="0">
        <references count="3">
          <reference field="0" count="1" selected="0">
            <x v="3"/>
          </reference>
          <reference field="1" count="1" selected="0">
            <x v="3"/>
          </reference>
          <reference field="2" count="1">
            <x v="0"/>
          </reference>
        </references>
      </pivotArea>
    </format>
    <format dxfId="175">
      <pivotArea dataOnly="0" labelOnly="1" fieldPosition="0">
        <references count="3">
          <reference field="0" count="1" selected="0">
            <x v="4"/>
          </reference>
          <reference field="1" count="1" selected="0">
            <x v="4"/>
          </reference>
          <reference field="2" count="1">
            <x v="0"/>
          </reference>
        </references>
      </pivotArea>
    </format>
    <format dxfId="174">
      <pivotArea dataOnly="0" labelOnly="1" fieldPosition="0">
        <references count="3">
          <reference field="0" count="1" selected="0">
            <x v="5"/>
          </reference>
          <reference field="1" count="1" selected="0">
            <x v="5"/>
          </reference>
          <reference field="2" count="1">
            <x v="0"/>
          </reference>
        </references>
      </pivotArea>
    </format>
    <format dxfId="173">
      <pivotArea dataOnly="0" labelOnly="1" fieldPosition="0">
        <references count="3">
          <reference field="0" count="1" selected="0">
            <x v="6"/>
          </reference>
          <reference field="1" count="1" selected="0">
            <x v="6"/>
          </reference>
          <reference field="2" count="1">
            <x v="0"/>
          </reference>
        </references>
      </pivotArea>
    </format>
    <format dxfId="172">
      <pivotArea dataOnly="0" labelOnly="1" fieldPosition="0">
        <references count="3">
          <reference field="0" count="1" selected="0">
            <x v="7"/>
          </reference>
          <reference field="1" count="1" selected="0">
            <x v="7"/>
          </reference>
          <reference field="2" count="1">
            <x v="0"/>
          </reference>
        </references>
      </pivotArea>
    </format>
    <format dxfId="171">
      <pivotArea dataOnly="0" labelOnly="1" fieldPosition="0">
        <references count="3">
          <reference field="0" count="1" selected="0">
            <x v="8"/>
          </reference>
          <reference field="1" count="1" selected="0">
            <x v="8"/>
          </reference>
          <reference field="2" count="1">
            <x v="0"/>
          </reference>
        </references>
      </pivotArea>
    </format>
    <format dxfId="170">
      <pivotArea dataOnly="0" labelOnly="1" fieldPosition="0">
        <references count="3">
          <reference field="0" count="1" selected="0">
            <x v="9"/>
          </reference>
          <reference field="1" count="1" selected="0">
            <x v="9"/>
          </reference>
          <reference field="2" count="1">
            <x v="1"/>
          </reference>
        </references>
      </pivotArea>
    </format>
    <format dxfId="169">
      <pivotArea dataOnly="0" labelOnly="1" fieldPosition="0">
        <references count="3">
          <reference field="0" count="1" selected="0">
            <x v="10"/>
          </reference>
          <reference field="1" count="1" selected="0">
            <x v="10"/>
          </reference>
          <reference field="2" count="1">
            <x v="0"/>
          </reference>
        </references>
      </pivotArea>
    </format>
    <format dxfId="168">
      <pivotArea dataOnly="0" labelOnly="1" fieldPosition="0">
        <references count="3">
          <reference field="0" count="1" selected="0">
            <x v="11"/>
          </reference>
          <reference field="1" count="1" selected="0">
            <x v="11"/>
          </reference>
          <reference field="2" count="1">
            <x v="0"/>
          </reference>
        </references>
      </pivotArea>
    </format>
    <format dxfId="167">
      <pivotArea dataOnly="0" labelOnly="1" fieldPosition="0">
        <references count="3">
          <reference field="0" count="1" selected="0">
            <x v="12"/>
          </reference>
          <reference field="1" count="1" selected="0">
            <x v="12"/>
          </reference>
          <reference field="2" count="1">
            <x v="1"/>
          </reference>
        </references>
      </pivotArea>
    </format>
    <format dxfId="166">
      <pivotArea dataOnly="0" labelOnly="1" fieldPosition="0">
        <references count="3">
          <reference field="0" count="1" selected="0">
            <x v="13"/>
          </reference>
          <reference field="1" count="1" selected="0">
            <x v="13"/>
          </reference>
          <reference field="2" count="1">
            <x v="0"/>
          </reference>
        </references>
      </pivotArea>
    </format>
    <format dxfId="165">
      <pivotArea dataOnly="0" labelOnly="1" fieldPosition="0">
        <references count="3">
          <reference field="0" count="1" selected="0">
            <x v="14"/>
          </reference>
          <reference field="1" count="1" selected="0">
            <x v="14"/>
          </reference>
          <reference field="2" count="1">
            <x v="0"/>
          </reference>
        </references>
      </pivotArea>
    </format>
    <format dxfId="164">
      <pivotArea dataOnly="0" labelOnly="1" fieldPosition="0">
        <references count="3">
          <reference field="0" count="1" selected="0">
            <x v="15"/>
          </reference>
          <reference field="1" count="1" selected="0">
            <x v="15"/>
          </reference>
          <reference field="2" count="1">
            <x v="0"/>
          </reference>
        </references>
      </pivotArea>
    </format>
    <format dxfId="163">
      <pivotArea dataOnly="0" labelOnly="1" fieldPosition="0">
        <references count="3">
          <reference field="0" count="1" selected="0">
            <x v="16"/>
          </reference>
          <reference field="1" count="1" selected="0">
            <x v="16"/>
          </reference>
          <reference field="2" count="1">
            <x v="0"/>
          </reference>
        </references>
      </pivotArea>
    </format>
    <format dxfId="162">
      <pivotArea dataOnly="0" labelOnly="1" fieldPosition="0">
        <references count="3">
          <reference field="0" count="1" selected="0">
            <x v="17"/>
          </reference>
          <reference field="1" count="1" selected="0">
            <x v="17"/>
          </reference>
          <reference field="2" count="1">
            <x v="0"/>
          </reference>
        </references>
      </pivotArea>
    </format>
    <format dxfId="161">
      <pivotArea dataOnly="0" labelOnly="1" fieldPosition="0">
        <references count="3">
          <reference field="0" count="1" selected="0">
            <x v="18"/>
          </reference>
          <reference field="1" count="1" selected="0">
            <x v="18"/>
          </reference>
          <reference field="2" count="1">
            <x v="0"/>
          </reference>
        </references>
      </pivotArea>
    </format>
    <format dxfId="160">
      <pivotArea dataOnly="0" labelOnly="1" fieldPosition="0">
        <references count="3">
          <reference field="0" count="1" selected="0">
            <x v="19"/>
          </reference>
          <reference field="1" count="1" selected="0">
            <x v="19"/>
          </reference>
          <reference field="2" count="1">
            <x v="1"/>
          </reference>
        </references>
      </pivotArea>
    </format>
    <format dxfId="159">
      <pivotArea dataOnly="0" labelOnly="1" fieldPosition="0">
        <references count="3">
          <reference field="0" count="1" selected="0">
            <x v="20"/>
          </reference>
          <reference field="1" count="1" selected="0">
            <x v="20"/>
          </reference>
          <reference field="2" count="1">
            <x v="1"/>
          </reference>
        </references>
      </pivotArea>
    </format>
    <format dxfId="158">
      <pivotArea dataOnly="0" labelOnly="1" fieldPosition="0">
        <references count="3">
          <reference field="0" count="1" selected="0">
            <x v="21"/>
          </reference>
          <reference field="1" count="1" selected="0">
            <x v="21"/>
          </reference>
          <reference field="2" count="1">
            <x v="0"/>
          </reference>
        </references>
      </pivotArea>
    </format>
    <format dxfId="157">
      <pivotArea dataOnly="0" labelOnly="1" fieldPosition="0">
        <references count="3">
          <reference field="0" count="1" selected="0">
            <x v="22"/>
          </reference>
          <reference field="1" count="1" selected="0">
            <x v="22"/>
          </reference>
          <reference field="2" count="1">
            <x v="0"/>
          </reference>
        </references>
      </pivotArea>
    </format>
    <format dxfId="156">
      <pivotArea dataOnly="0" labelOnly="1" fieldPosition="0">
        <references count="3">
          <reference field="0" count="1" selected="0">
            <x v="23"/>
          </reference>
          <reference field="1" count="1" selected="0">
            <x v="23"/>
          </reference>
          <reference field="2" count="1">
            <x v="0"/>
          </reference>
        </references>
      </pivotArea>
    </format>
    <format dxfId="155">
      <pivotArea dataOnly="0" labelOnly="1" fieldPosition="0">
        <references count="3">
          <reference field="0" count="1" selected="0">
            <x v="24"/>
          </reference>
          <reference field="1" count="1" selected="0">
            <x v="24"/>
          </reference>
          <reference field="2" count="1">
            <x v="0"/>
          </reference>
        </references>
      </pivotArea>
    </format>
    <format dxfId="154">
      <pivotArea dataOnly="0" labelOnly="1" fieldPosition="0">
        <references count="3">
          <reference field="0" count="1" selected="0">
            <x v="25"/>
          </reference>
          <reference field="1" count="1" selected="0">
            <x v="25"/>
          </reference>
          <reference field="2" count="1">
            <x v="0"/>
          </reference>
        </references>
      </pivotArea>
    </format>
    <format dxfId="153">
      <pivotArea dataOnly="0" labelOnly="1" fieldPosition="0">
        <references count="3">
          <reference field="0" count="1" selected="0">
            <x v="26"/>
          </reference>
          <reference field="1" count="1" selected="0">
            <x v="26"/>
          </reference>
          <reference field="2" count="1">
            <x v="1"/>
          </reference>
        </references>
      </pivotArea>
    </format>
    <format dxfId="152">
      <pivotArea dataOnly="0" labelOnly="1" fieldPosition="0">
        <references count="3">
          <reference field="0" count="1" selected="0">
            <x v="27"/>
          </reference>
          <reference field="1" count="1" selected="0">
            <x v="27"/>
          </reference>
          <reference field="2" count="1">
            <x v="1"/>
          </reference>
        </references>
      </pivotArea>
    </format>
    <format dxfId="151">
      <pivotArea dataOnly="0" labelOnly="1" fieldPosition="0">
        <references count="3">
          <reference field="0" count="1" selected="0">
            <x v="28"/>
          </reference>
          <reference field="1" count="1" selected="0">
            <x v="28"/>
          </reference>
          <reference field="2" count="1">
            <x v="0"/>
          </reference>
        </references>
      </pivotArea>
    </format>
    <format dxfId="150">
      <pivotArea dataOnly="0" labelOnly="1" fieldPosition="0">
        <references count="3">
          <reference field="0" count="1" selected="0">
            <x v="29"/>
          </reference>
          <reference field="1" count="1" selected="0">
            <x v="29"/>
          </reference>
          <reference field="2" count="1">
            <x v="1"/>
          </reference>
        </references>
      </pivotArea>
    </format>
    <format dxfId="149">
      <pivotArea dataOnly="0" labelOnly="1" fieldPosition="0">
        <references count="3">
          <reference field="0" count="1" selected="0">
            <x v="30"/>
          </reference>
          <reference field="1" count="1" selected="0">
            <x v="30"/>
          </reference>
          <reference field="2" count="1">
            <x v="1"/>
          </reference>
        </references>
      </pivotArea>
    </format>
    <format dxfId="148">
      <pivotArea dataOnly="0" labelOnly="1" fieldPosition="0">
        <references count="3">
          <reference field="0" count="1" selected="0">
            <x v="31"/>
          </reference>
          <reference field="1" count="1" selected="0">
            <x v="31"/>
          </reference>
          <reference field="2" count="1">
            <x v="0"/>
          </reference>
        </references>
      </pivotArea>
    </format>
    <format dxfId="147">
      <pivotArea dataOnly="0" labelOnly="1" fieldPosition="0">
        <references count="3">
          <reference field="0" count="1" selected="0">
            <x v="32"/>
          </reference>
          <reference field="1" count="1" selected="0">
            <x v="32"/>
          </reference>
          <reference field="2" count="1">
            <x v="1"/>
          </reference>
        </references>
      </pivotArea>
    </format>
    <format dxfId="146">
      <pivotArea dataOnly="0" labelOnly="1" fieldPosition="0">
        <references count="3">
          <reference field="0" count="1" selected="0">
            <x v="33"/>
          </reference>
          <reference field="1" count="1" selected="0">
            <x v="33"/>
          </reference>
          <reference field="2" count="1">
            <x v="0"/>
          </reference>
        </references>
      </pivotArea>
    </format>
    <format dxfId="145">
      <pivotArea dataOnly="0" labelOnly="1" fieldPosition="0">
        <references count="3">
          <reference field="0" count="1" selected="0">
            <x v="34"/>
          </reference>
          <reference field="1" count="1" selected="0">
            <x v="34"/>
          </reference>
          <reference field="2" count="1">
            <x v="0"/>
          </reference>
        </references>
      </pivotArea>
    </format>
  </formats>
  <pivotHierarchies count="81">
    <pivotHierarchy multipleItemSelectionAllowed="1" dragToData="1"/>
    <pivotHierarchy dragToData="1"/>
    <pivotHierarchy multipleItemSelectionAllowed="1" dragToData="1" caption="Mesure applicabl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CO annue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0"/>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totype Outil rationalisation SSI_Pivot - New.xlsx!Tableau_REF_Mesures">
        <x15:activeTabTopLevelEntity name="[Tableau_REF_Mesu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AB8044-1A1E-4455-A8AD-EF35A51A39CE}" name="Tableau croisé dynamique2" cacheId="1" applyNumberFormats="0" applyBorderFormats="0" applyFontFormats="0" applyPatternFormats="0" applyAlignmentFormats="0" applyWidthHeightFormats="1" dataCaption="Valeurs" updatedVersion="6" minRefreshableVersion="3" showDrill="0" useAutoFormatting="1" rowGrandTotals="0" colGrandTotals="0" itemPrintTitles="1" createdVersion="6" indent="0" showHeaders="0" outline="1" outlineData="1" multipleFieldFilters="0">
  <location ref="C54:M55" firstHeaderRow="0" firstDataRow="1" firstDataCol="1"/>
  <pivotFields count="6">
    <pivotField axis="axisCol" showAll="0">
      <items count="11">
        <item x="9"/>
        <item x="8"/>
        <item x="0"/>
        <item x="3"/>
        <item x="1"/>
        <item x="2"/>
        <item x="6"/>
        <item x="4"/>
        <item x="5"/>
        <item x="7"/>
        <item t="default"/>
      </items>
    </pivotField>
    <pivotField numFmtId="9" showAll="0"/>
    <pivotField numFmtId="9" showAll="0"/>
    <pivotField numFmtId="9" showAll="0"/>
    <pivotField dataField="1" numFmtId="9" showAll="0"/>
    <pivotField showAll="0"/>
  </pivotFields>
  <rowItems count="1">
    <i/>
  </rowItems>
  <colFields count="1">
    <field x="0"/>
  </colFields>
  <colItems count="10">
    <i>
      <x/>
    </i>
    <i>
      <x v="1"/>
    </i>
    <i>
      <x v="2"/>
    </i>
    <i>
      <x v="3"/>
    </i>
    <i>
      <x v="4"/>
    </i>
    <i>
      <x v="5"/>
    </i>
    <i>
      <x v="6"/>
    </i>
    <i>
      <x v="7"/>
    </i>
    <i>
      <x v="8"/>
    </i>
    <i>
      <x v="9"/>
    </i>
  </colItems>
  <dataFields count="1">
    <dataField name="Recouvrement des mesures avec TECH1A" fld="4" baseField="0" baseItem="0"/>
  </dataFields>
  <formats count="1">
    <format dxfId="3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543B96-C526-42D4-B9B7-246C0E96E471}" name="Tableau croisé dynamique1" cacheId="1" applyNumberFormats="0" applyBorderFormats="0" applyFontFormats="0" applyPatternFormats="0" applyAlignmentFormats="0" applyWidthHeightFormats="1" dataCaption="Valeurs" updatedVersion="6" minRefreshableVersion="3" showDrill="0" useAutoFormatting="1" rowGrandTotals="0" colGrandTotals="0" itemPrintTitles="1" createdVersion="6" indent="0" showHeaders="0" outline="1" outlineData="1" multipleFieldFilters="0">
  <location ref="C50:M51" firstHeaderRow="0" firstDataRow="1" firstDataCol="1"/>
  <pivotFields count="6">
    <pivotField axis="axisCol" showAll="0">
      <items count="11">
        <item x="9"/>
        <item x="8"/>
        <item x="0"/>
        <item x="3"/>
        <item x="1"/>
        <item x="2"/>
        <item x="6"/>
        <item x="4"/>
        <item x="5"/>
        <item x="7"/>
        <item t="default"/>
      </items>
    </pivotField>
    <pivotField numFmtId="9" showAll="0"/>
    <pivotField numFmtId="9" showAll="0"/>
    <pivotField dataField="1" numFmtId="9" showAll="0"/>
    <pivotField numFmtId="9" showAll="0"/>
    <pivotField showAll="0"/>
  </pivotFields>
  <rowItems count="1">
    <i/>
  </rowItems>
  <colFields count="1">
    <field x="0"/>
  </colFields>
  <colItems count="10">
    <i>
      <x/>
    </i>
    <i>
      <x v="1"/>
    </i>
    <i>
      <x v="2"/>
    </i>
    <i>
      <x v="3"/>
    </i>
    <i>
      <x v="4"/>
    </i>
    <i>
      <x v="5"/>
    </i>
    <i>
      <x v="6"/>
    </i>
    <i>
      <x v="7"/>
    </i>
    <i>
      <x v="8"/>
    </i>
    <i>
      <x v="9"/>
    </i>
  </colItems>
  <dataFields count="1">
    <dataField name="Recouvrement des mesures avec TECH1I" fld="3" baseField="0" baseItem="0"/>
  </dataFields>
  <formats count="1">
    <format dxfId="3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C50C982-41E4-4D11-ACAE-A4ADC84A5F02}" name="Tableau croisé dynamique16" cacheId="4" applyNumberFormats="0" applyBorderFormats="0" applyFontFormats="0" applyPatternFormats="0" applyAlignmentFormats="0" applyWidthHeightFormats="1" dataCaption="Valeurs" tag="88c64151-aeea-49c0-ac51-9c03d8c23a13" updatedVersion="6" minRefreshableVersion="3" showDrill="0" useAutoFormatting="1" itemPrintTitles="1" createdVersion="6" indent="0" showHeaders="0" outline="1" outlineData="1" multipleFieldFilters="0" chartFormat="1">
  <location ref="B83:AE119" firstHeaderRow="1" firstDataRow="2" firstDataCol="2"/>
  <pivotFields count="5">
    <pivotField axis="axisRow" allDrilled="1" outline="0"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axis="axisCol"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Row" allDrilled="1" outline="0"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allDrilled="1" subtotalTop="0" showAll="0" dataSourceSort="1" defaultSubtotal="0" defaultAttributeDrillState="1"/>
  </pivotFields>
  <rowFields count="2">
    <field x="0"/>
    <field x="3"/>
  </rowFields>
  <rowItems count="35">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t="grand">
      <x/>
    </i>
  </rowItems>
  <colFields count="1">
    <field x="1"/>
  </colFields>
  <col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colItems>
  <dataFields count="1">
    <dataField name="Somme de Cout couverture" fld="2" baseField="0" baseItem="0" numFmtId="166"/>
  </dataFields>
  <formats count="3">
    <format dxfId="70">
      <pivotArea outline="0" collapsedLevelsAreSubtotals="1" fieldPosition="0"/>
    </format>
    <format dxfId="69">
      <pivotArea outline="0" collapsedLevelsAreSubtotals="1" fieldPosition="0"/>
    </format>
    <format dxfId="68">
      <pivotArea outline="0" collapsedLevelsAreSubtotals="1" fieldPosition="0"/>
    </format>
  </formats>
  <pivotHierarchies count="8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2"/>
    <rowHierarchyUsage hierarchyUsage="33"/>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au_REF_SMMS]"/>
        <x15:activeTabTopLevelEntity name="[Tableau_REF_Mesures]"/>
        <x15:activeTabTopLevelEntity name="[Tableau_REF_Risqu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52FE1CB-FFD0-4806-96A7-59DB7F2AF892}" name="Tableau croisé dynamique15" cacheId="3" applyNumberFormats="0" applyBorderFormats="0" applyFontFormats="0" applyPatternFormats="0" applyAlignmentFormats="0" applyWidthHeightFormats="1" dataCaption="Valeurs" tag="ded99e3b-3cd0-46d5-bf19-a46c57f35e75" updatedVersion="6" minRefreshableVersion="3" showDrill="0" useAutoFormatting="1" colGrandTotals="0" itemPrintTitles="1" createdVersion="6" indent="0" showHeaders="0" outline="1" outlineData="1" multipleFieldFilters="0">
  <location ref="B44:AD81" firstHeaderRow="1" firstDataRow="2" firstDataCol="2"/>
  <pivotFields count="5">
    <pivotField axis="axisCol"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Row" allDrilled="1" outline="0"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axis="axisRow" allDrilled="1" outline="0"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allDrilled="1" subtotalTop="0" showAll="0" dataSourceSort="1" defaultSubtotal="0" defaultAttributeDrillState="1"/>
  </pivotFields>
  <rowFields count="2">
    <field x="3"/>
    <field x="2"/>
  </rowFields>
  <rowItems count="36">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t="grand">
      <x/>
    </i>
  </rowItems>
  <colFields count="1">
    <field x="0"/>
  </colFields>
  <colItems count="27">
    <i>
      <x/>
    </i>
    <i>
      <x v="1"/>
    </i>
    <i>
      <x v="2"/>
    </i>
    <i>
      <x v="3"/>
    </i>
    <i>
      <x v="4"/>
    </i>
    <i>
      <x v="5"/>
    </i>
    <i>
      <x v="6"/>
    </i>
    <i>
      <x v="7"/>
    </i>
    <i>
      <x v="8"/>
    </i>
    <i>
      <x v="9"/>
    </i>
    <i>
      <x v="10"/>
    </i>
    <i>
      <x v="11"/>
    </i>
    <i>
      <x v="12"/>
    </i>
    <i>
      <x v="13"/>
    </i>
    <i>
      <x v="14"/>
    </i>
    <i>
      <x v="15"/>
    </i>
    <i>
      <x v="16"/>
    </i>
    <i>
      <x v="17"/>
    </i>
    <i>
      <x v="18"/>
    </i>
    <i>
      <x v="19"/>
    </i>
    <i>
      <x v="20"/>
    </i>
    <i>
      <x v="21"/>
    </i>
    <i>
      <x v="22"/>
    </i>
    <i>
      <x v="23"/>
    </i>
    <i>
      <x v="24"/>
    </i>
    <i>
      <x v="25"/>
    </i>
    <i>
      <x v="26"/>
    </i>
  </colItems>
  <dataFields count="1">
    <dataField name=" " fld="1" baseField="2" baseItem="0" numFmtId="9"/>
  </dataFields>
  <formats count="5">
    <format dxfId="75">
      <pivotArea field="2" grandCol="1" outline="0" collapsedLevelsAreSubtotals="1" axis="axisRow" fieldPosition="1">
        <references count="1">
          <reference field="2" count="1" selected="0">
            <x v="5"/>
          </reference>
        </references>
      </pivotArea>
    </format>
    <format dxfId="74">
      <pivotArea outline="0" collapsedLevelsAreSubtotals="1" fieldPosition="0">
        <references count="2">
          <reference field="0" count="1" selected="0">
            <x v="0"/>
          </reference>
          <reference field="2" count="3" selected="0">
            <x v="0"/>
            <x v="1"/>
            <x v="4"/>
          </reference>
        </references>
      </pivotArea>
    </format>
    <format dxfId="73">
      <pivotArea outline="0" collapsedLevelsAreSubtotals="1" fieldPosition="0"/>
    </format>
    <format dxfId="72">
      <pivotArea outline="0" collapsedLevelsAreSubtotals="1" fieldPosition="0"/>
    </format>
    <format dxfId="71">
      <pivotArea outline="0" collapsedLevelsAreSubtotals="1" fieldPosition="0"/>
    </format>
  </formats>
  <pivotHierarchies count="8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2"/>
    <rowHierarchyUsage hierarchyUsage="33"/>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au_REF_SMMS]"/>
        <x15:activeTabTopLevelEntity name="[Tableau_REF_Mesures]"/>
        <x15:activeTabTopLevelEntity name="[Tableau_REF_Risqu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1FF080-3C35-4C37-83E1-6AEC0FEB0B0D}" name="Tableau croisé dynamique14" cacheId="2" applyNumberFormats="0" applyBorderFormats="0" applyFontFormats="0" applyPatternFormats="0" applyAlignmentFormats="0" applyWidthHeightFormats="1" dataCaption="Valeurs" tag="197fa046-e816-4e9f-a6b1-8965787554a5" updatedVersion="6" minRefreshableVersion="3" showDrill="0" useAutoFormatting="1" subtotalHiddenItems="1" rowGrandTotals="0" colGrandTotals="0" itemPrintTitles="1" createdVersion="6" indent="0" outline="1" outlineData="1" multipleFieldFilters="0" rowHeaderCaption="#SM">
  <location ref="B14:H41" firstHeaderRow="0" firstDataRow="1" firstDataCol="4"/>
  <pivotFields count="8">
    <pivotField axis="axisRow" allDrilled="1" outline="0"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axis="axisRow" allDrilled="1" outline="0"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dataField="1" subtotalTop="0" showAll="0" defaultSubtotal="0"/>
    <pivotField dataField="1" subtotalTop="0" showAll="0" defaultSubtotal="0"/>
    <pivotField name="Niveau risque rés" axis="axisRow" allDrilled="1" outline="0" subtotalTop="0" showAll="0" dataSourceSort="1" defaultSubtotal="0" defaultAttributeDrillState="1">
      <items count="2">
        <item x="0"/>
        <item x="1"/>
      </items>
    </pivotField>
    <pivotField name="Niveau risque initial" axis="axisRow" allDrilled="1" outline="0" subtotalTop="0" showAll="0" dataSourceSort="1" defaultSubtotal="0" defaultAttributeDrillState="1">
      <items count="2">
        <item x="0"/>
        <item x="1"/>
      </items>
    </pivotField>
    <pivotField allDrilled="1" subtotalTop="0" showAll="0" dataSourceSort="1" defaultSubtotal="0" defaultAttributeDrillState="1"/>
  </pivotFields>
  <rowFields count="4">
    <field x="0"/>
    <field x="1"/>
    <field x="6"/>
    <field x="5"/>
  </rowFields>
  <rowItems count="27">
    <i>
      <x/>
      <x/>
      <x/>
      <x/>
    </i>
    <i>
      <x v="1"/>
      <x v="1"/>
      <x v="1"/>
      <x/>
    </i>
    <i>
      <x v="2"/>
      <x v="2"/>
      <x/>
      <x/>
    </i>
    <i>
      <x v="3"/>
      <x v="3"/>
      <x/>
      <x/>
    </i>
    <i>
      <x v="4"/>
      <x v="4"/>
      <x/>
      <x/>
    </i>
    <i>
      <x v="5"/>
      <x v="5"/>
      <x v="1"/>
      <x/>
    </i>
    <i>
      <x v="6"/>
      <x v="6"/>
      <x v="1"/>
      <x/>
    </i>
    <i>
      <x v="7"/>
      <x v="7"/>
      <x v="1"/>
      <x/>
    </i>
    <i>
      <x v="8"/>
      <x v="8"/>
      <x v="1"/>
      <x v="1"/>
    </i>
    <i>
      <x v="9"/>
      <x v="9"/>
      <x v="1"/>
      <x/>
    </i>
    <i>
      <x v="10"/>
      <x v="10"/>
      <x v="1"/>
      <x/>
    </i>
    <i>
      <x v="11"/>
      <x v="11"/>
      <x v="1"/>
      <x/>
    </i>
    <i>
      <x v="12"/>
      <x v="12"/>
      <x v="1"/>
      <x/>
    </i>
    <i>
      <x v="13"/>
      <x v="13"/>
      <x v="1"/>
      <x/>
    </i>
    <i>
      <x v="14"/>
      <x v="14"/>
      <x v="1"/>
      <x/>
    </i>
    <i>
      <x v="15"/>
      <x v="15"/>
      <x v="1"/>
      <x/>
    </i>
    <i>
      <x v="16"/>
      <x v="16"/>
      <x v="1"/>
      <x/>
    </i>
    <i>
      <x v="17"/>
      <x v="17"/>
      <x v="1"/>
      <x/>
    </i>
    <i>
      <x v="18"/>
      <x v="18"/>
      <x v="1"/>
      <x/>
    </i>
    <i>
      <x v="19"/>
      <x v="19"/>
      <x/>
      <x/>
    </i>
    <i>
      <x v="20"/>
      <x v="20"/>
      <x v="1"/>
      <x/>
    </i>
    <i>
      <x v="21"/>
      <x v="21"/>
      <x v="1"/>
      <x/>
    </i>
    <i>
      <x v="22"/>
      <x v="22"/>
      <x v="1"/>
      <x/>
    </i>
    <i>
      <x v="23"/>
      <x v="23"/>
      <x v="1"/>
      <x v="1"/>
    </i>
    <i>
      <x v="24"/>
      <x v="24"/>
      <x v="1"/>
      <x/>
    </i>
    <i>
      <x v="25"/>
      <x v="25"/>
      <x v="1"/>
      <x/>
    </i>
    <i>
      <x v="26"/>
      <x v="26"/>
      <x v="1"/>
      <x v="1"/>
    </i>
  </rowItems>
  <colFields count="1">
    <field x="-2"/>
  </colFields>
  <colItems count="3">
    <i>
      <x/>
    </i>
    <i i="1">
      <x v="1"/>
    </i>
    <i i="2">
      <x v="2"/>
    </i>
  </colItems>
  <dataFields count="3">
    <dataField name="Gravité ER associé" fld="3" baseField="5" baseItem="0"/>
    <dataField name="Taux couv" fld="4" baseField="1" baseItem="0" numFmtId="9"/>
    <dataField name="Coût MS" fld="2" subtotal="max" baseField="1" baseItem="0" numFmtId="166"/>
  </dataFields>
  <formats count="69">
    <format dxfId="144">
      <pivotArea outline="0" collapsedLevelsAreSubtotals="1" fieldPosition="0">
        <references count="1">
          <reference field="4294967294" count="1" selected="0">
            <x v="2"/>
          </reference>
        </references>
      </pivotArea>
    </format>
    <format dxfId="143">
      <pivotArea outline="0" collapsedLevelsAreSubtotals="1" fieldPosition="0">
        <references count="1">
          <reference field="4294967294" count="1" selected="0">
            <x v="0"/>
          </reference>
        </references>
      </pivotArea>
    </format>
    <format dxfId="142">
      <pivotArea type="all" dataOnly="0" outline="0" fieldPosition="0"/>
    </format>
    <format dxfId="141">
      <pivotArea outline="0" collapsedLevelsAreSubtotals="1" fieldPosition="0"/>
    </format>
    <format dxfId="140">
      <pivotArea field="0" type="button" dataOnly="0" labelOnly="1" outline="0" axis="axisRow" fieldPosition="0"/>
    </format>
    <format dxfId="139">
      <pivotArea field="1" type="button" dataOnly="0" labelOnly="1" outline="0" axis="axisRow" fieldPosition="1"/>
    </format>
    <format dxfId="138">
      <pivotArea dataOnly="0" labelOnly="1" fieldPosition="0">
        <references count="1">
          <reference field="0" count="0"/>
        </references>
      </pivotArea>
    </format>
    <format dxfId="137">
      <pivotArea dataOnly="0" labelOnly="1" fieldPosition="0">
        <references count="2">
          <reference field="0" count="1" selected="0">
            <x v="0"/>
          </reference>
          <reference field="1" count="1">
            <x v="0"/>
          </reference>
        </references>
      </pivotArea>
    </format>
    <format dxfId="136">
      <pivotArea dataOnly="0" labelOnly="1" fieldPosition="0">
        <references count="2">
          <reference field="0" count="1" selected="0">
            <x v="1"/>
          </reference>
          <reference field="1" count="1">
            <x v="1"/>
          </reference>
        </references>
      </pivotArea>
    </format>
    <format dxfId="135">
      <pivotArea dataOnly="0" labelOnly="1" fieldPosition="0">
        <references count="2">
          <reference field="0" count="1" selected="0">
            <x v="2"/>
          </reference>
          <reference field="1" count="1">
            <x v="2"/>
          </reference>
        </references>
      </pivotArea>
    </format>
    <format dxfId="134">
      <pivotArea dataOnly="0" labelOnly="1" fieldPosition="0">
        <references count="2">
          <reference field="0" count="1" selected="0">
            <x v="3"/>
          </reference>
          <reference field="1" count="1">
            <x v="3"/>
          </reference>
        </references>
      </pivotArea>
    </format>
    <format dxfId="133">
      <pivotArea dataOnly="0" labelOnly="1" fieldPosition="0">
        <references count="2">
          <reference field="0" count="1" selected="0">
            <x v="4"/>
          </reference>
          <reference field="1" count="1">
            <x v="4"/>
          </reference>
        </references>
      </pivotArea>
    </format>
    <format dxfId="132">
      <pivotArea dataOnly="0" labelOnly="1" fieldPosition="0">
        <references count="2">
          <reference field="0" count="1" selected="0">
            <x v="5"/>
          </reference>
          <reference field="1" count="1">
            <x v="5"/>
          </reference>
        </references>
      </pivotArea>
    </format>
    <format dxfId="131">
      <pivotArea dataOnly="0" labelOnly="1" fieldPosition="0">
        <references count="2">
          <reference field="0" count="1" selected="0">
            <x v="6"/>
          </reference>
          <reference field="1" count="1">
            <x v="6"/>
          </reference>
        </references>
      </pivotArea>
    </format>
    <format dxfId="130">
      <pivotArea dataOnly="0" labelOnly="1" fieldPosition="0">
        <references count="2">
          <reference field="0" count="1" selected="0">
            <x v="7"/>
          </reference>
          <reference field="1" count="1">
            <x v="7"/>
          </reference>
        </references>
      </pivotArea>
    </format>
    <format dxfId="129">
      <pivotArea dataOnly="0" labelOnly="1" fieldPosition="0">
        <references count="2">
          <reference field="0" count="1" selected="0">
            <x v="8"/>
          </reference>
          <reference field="1" count="1">
            <x v="8"/>
          </reference>
        </references>
      </pivotArea>
    </format>
    <format dxfId="128">
      <pivotArea dataOnly="0" labelOnly="1" fieldPosition="0">
        <references count="2">
          <reference field="0" count="1" selected="0">
            <x v="9"/>
          </reference>
          <reference field="1" count="1">
            <x v="9"/>
          </reference>
        </references>
      </pivotArea>
    </format>
    <format dxfId="127">
      <pivotArea dataOnly="0" labelOnly="1" fieldPosition="0">
        <references count="2">
          <reference field="0" count="1" selected="0">
            <x v="10"/>
          </reference>
          <reference field="1" count="1">
            <x v="10"/>
          </reference>
        </references>
      </pivotArea>
    </format>
    <format dxfId="126">
      <pivotArea dataOnly="0" labelOnly="1" fieldPosition="0">
        <references count="2">
          <reference field="0" count="1" selected="0">
            <x v="11"/>
          </reference>
          <reference field="1" count="1">
            <x v="11"/>
          </reference>
        </references>
      </pivotArea>
    </format>
    <format dxfId="125">
      <pivotArea dataOnly="0" labelOnly="1" fieldPosition="0">
        <references count="2">
          <reference field="0" count="1" selected="0">
            <x v="12"/>
          </reference>
          <reference field="1" count="1">
            <x v="12"/>
          </reference>
        </references>
      </pivotArea>
    </format>
    <format dxfId="124">
      <pivotArea dataOnly="0" labelOnly="1" fieldPosition="0">
        <references count="2">
          <reference field="0" count="1" selected="0">
            <x v="13"/>
          </reference>
          <reference field="1" count="1">
            <x v="13"/>
          </reference>
        </references>
      </pivotArea>
    </format>
    <format dxfId="123">
      <pivotArea dataOnly="0" labelOnly="1" fieldPosition="0">
        <references count="2">
          <reference field="0" count="1" selected="0">
            <x v="14"/>
          </reference>
          <reference field="1" count="1">
            <x v="14"/>
          </reference>
        </references>
      </pivotArea>
    </format>
    <format dxfId="122">
      <pivotArea dataOnly="0" labelOnly="1" fieldPosition="0">
        <references count="2">
          <reference field="0" count="1" selected="0">
            <x v="15"/>
          </reference>
          <reference field="1" count="1">
            <x v="15"/>
          </reference>
        </references>
      </pivotArea>
    </format>
    <format dxfId="121">
      <pivotArea dataOnly="0" labelOnly="1" fieldPosition="0">
        <references count="2">
          <reference field="0" count="1" selected="0">
            <x v="16"/>
          </reference>
          <reference field="1" count="1">
            <x v="16"/>
          </reference>
        </references>
      </pivotArea>
    </format>
    <format dxfId="120">
      <pivotArea dataOnly="0" labelOnly="1" fieldPosition="0">
        <references count="2">
          <reference field="0" count="1" selected="0">
            <x v="17"/>
          </reference>
          <reference field="1" count="1">
            <x v="17"/>
          </reference>
        </references>
      </pivotArea>
    </format>
    <format dxfId="119">
      <pivotArea dataOnly="0" labelOnly="1" fieldPosition="0">
        <references count="2">
          <reference field="0" count="1" selected="0">
            <x v="18"/>
          </reference>
          <reference field="1" count="1">
            <x v="18"/>
          </reference>
        </references>
      </pivotArea>
    </format>
    <format dxfId="118">
      <pivotArea dataOnly="0" labelOnly="1" fieldPosition="0">
        <references count="2">
          <reference field="0" count="1" selected="0">
            <x v="19"/>
          </reference>
          <reference field="1" count="1">
            <x v="19"/>
          </reference>
        </references>
      </pivotArea>
    </format>
    <format dxfId="117">
      <pivotArea dataOnly="0" labelOnly="1" fieldPosition="0">
        <references count="2">
          <reference field="0" count="1" selected="0">
            <x v="20"/>
          </reference>
          <reference field="1" count="1">
            <x v="20"/>
          </reference>
        </references>
      </pivotArea>
    </format>
    <format dxfId="116">
      <pivotArea dataOnly="0" labelOnly="1" fieldPosition="0">
        <references count="2">
          <reference field="0" count="1" selected="0">
            <x v="21"/>
          </reference>
          <reference field="1" count="1">
            <x v="21"/>
          </reference>
        </references>
      </pivotArea>
    </format>
    <format dxfId="115">
      <pivotArea dataOnly="0" labelOnly="1" fieldPosition="0">
        <references count="2">
          <reference field="0" count="1" selected="0">
            <x v="22"/>
          </reference>
          <reference field="1" count="1">
            <x v="22"/>
          </reference>
        </references>
      </pivotArea>
    </format>
    <format dxfId="114">
      <pivotArea dataOnly="0" labelOnly="1" fieldPosition="0">
        <references count="2">
          <reference field="0" count="1" selected="0">
            <x v="23"/>
          </reference>
          <reference field="1" count="1">
            <x v="23"/>
          </reference>
        </references>
      </pivotArea>
    </format>
    <format dxfId="113">
      <pivotArea dataOnly="0" labelOnly="1" fieldPosition="0">
        <references count="2">
          <reference field="0" count="1" selected="0">
            <x v="24"/>
          </reference>
          <reference field="1" count="1">
            <x v="24"/>
          </reference>
        </references>
      </pivotArea>
    </format>
    <format dxfId="112">
      <pivotArea dataOnly="0" labelOnly="1" fieldPosition="0">
        <references count="2">
          <reference field="0" count="1" selected="0">
            <x v="25"/>
          </reference>
          <reference field="1" count="1">
            <x v="25"/>
          </reference>
        </references>
      </pivotArea>
    </format>
    <format dxfId="111">
      <pivotArea dataOnly="0" labelOnly="1" fieldPosition="0">
        <references count="2">
          <reference field="0" count="1" selected="0">
            <x v="26"/>
          </reference>
          <reference field="1" count="1">
            <x v="26"/>
          </reference>
        </references>
      </pivotArea>
    </format>
    <format dxfId="110">
      <pivotArea dataOnly="0" labelOnly="1" outline="0" fieldPosition="0">
        <references count="1">
          <reference field="4294967294" count="2">
            <x v="0"/>
            <x v="2"/>
          </reference>
        </references>
      </pivotArea>
    </format>
    <format dxfId="109">
      <pivotArea type="all" dataOnly="0" outline="0" fieldPosition="0"/>
    </format>
    <format dxfId="108">
      <pivotArea outline="0" collapsedLevelsAreSubtotals="1" fieldPosition="0"/>
    </format>
    <format dxfId="107">
      <pivotArea field="0" type="button" dataOnly="0" labelOnly="1" outline="0" axis="axisRow" fieldPosition="0"/>
    </format>
    <format dxfId="106">
      <pivotArea field="1" type="button" dataOnly="0" labelOnly="1" outline="0" axis="axisRow" fieldPosition="1"/>
    </format>
    <format dxfId="105">
      <pivotArea dataOnly="0" labelOnly="1" fieldPosition="0">
        <references count="1">
          <reference field="0" count="0"/>
        </references>
      </pivotArea>
    </format>
    <format dxfId="104">
      <pivotArea dataOnly="0" labelOnly="1" fieldPosition="0">
        <references count="2">
          <reference field="0" count="1" selected="0">
            <x v="0"/>
          </reference>
          <reference field="1" count="1">
            <x v="0"/>
          </reference>
        </references>
      </pivotArea>
    </format>
    <format dxfId="103">
      <pivotArea dataOnly="0" labelOnly="1" fieldPosition="0">
        <references count="2">
          <reference field="0" count="1" selected="0">
            <x v="1"/>
          </reference>
          <reference field="1" count="1">
            <x v="1"/>
          </reference>
        </references>
      </pivotArea>
    </format>
    <format dxfId="102">
      <pivotArea dataOnly="0" labelOnly="1" fieldPosition="0">
        <references count="2">
          <reference field="0" count="1" selected="0">
            <x v="2"/>
          </reference>
          <reference field="1" count="1">
            <x v="2"/>
          </reference>
        </references>
      </pivotArea>
    </format>
    <format dxfId="101">
      <pivotArea dataOnly="0" labelOnly="1" fieldPosition="0">
        <references count="2">
          <reference field="0" count="1" selected="0">
            <x v="3"/>
          </reference>
          <reference field="1" count="1">
            <x v="3"/>
          </reference>
        </references>
      </pivotArea>
    </format>
    <format dxfId="100">
      <pivotArea dataOnly="0" labelOnly="1" fieldPosition="0">
        <references count="2">
          <reference field="0" count="1" selected="0">
            <x v="4"/>
          </reference>
          <reference field="1" count="1">
            <x v="4"/>
          </reference>
        </references>
      </pivotArea>
    </format>
    <format dxfId="99">
      <pivotArea dataOnly="0" labelOnly="1" fieldPosition="0">
        <references count="2">
          <reference field="0" count="1" selected="0">
            <x v="5"/>
          </reference>
          <reference field="1" count="1">
            <x v="5"/>
          </reference>
        </references>
      </pivotArea>
    </format>
    <format dxfId="98">
      <pivotArea dataOnly="0" labelOnly="1" fieldPosition="0">
        <references count="2">
          <reference field="0" count="1" selected="0">
            <x v="6"/>
          </reference>
          <reference field="1" count="1">
            <x v="6"/>
          </reference>
        </references>
      </pivotArea>
    </format>
    <format dxfId="97">
      <pivotArea dataOnly="0" labelOnly="1" fieldPosition="0">
        <references count="2">
          <reference field="0" count="1" selected="0">
            <x v="7"/>
          </reference>
          <reference field="1" count="1">
            <x v="7"/>
          </reference>
        </references>
      </pivotArea>
    </format>
    <format dxfId="96">
      <pivotArea dataOnly="0" labelOnly="1" fieldPosition="0">
        <references count="2">
          <reference field="0" count="1" selected="0">
            <x v="8"/>
          </reference>
          <reference field="1" count="1">
            <x v="8"/>
          </reference>
        </references>
      </pivotArea>
    </format>
    <format dxfId="95">
      <pivotArea dataOnly="0" labelOnly="1" fieldPosition="0">
        <references count="2">
          <reference field="0" count="1" selected="0">
            <x v="9"/>
          </reference>
          <reference field="1" count="1">
            <x v="9"/>
          </reference>
        </references>
      </pivotArea>
    </format>
    <format dxfId="94">
      <pivotArea dataOnly="0" labelOnly="1" fieldPosition="0">
        <references count="2">
          <reference field="0" count="1" selected="0">
            <x v="10"/>
          </reference>
          <reference field="1" count="1">
            <x v="10"/>
          </reference>
        </references>
      </pivotArea>
    </format>
    <format dxfId="93">
      <pivotArea dataOnly="0" labelOnly="1" fieldPosition="0">
        <references count="2">
          <reference field="0" count="1" selected="0">
            <x v="11"/>
          </reference>
          <reference field="1" count="1">
            <x v="11"/>
          </reference>
        </references>
      </pivotArea>
    </format>
    <format dxfId="92">
      <pivotArea dataOnly="0" labelOnly="1" fieldPosition="0">
        <references count="2">
          <reference field="0" count="1" selected="0">
            <x v="12"/>
          </reference>
          <reference field="1" count="1">
            <x v="12"/>
          </reference>
        </references>
      </pivotArea>
    </format>
    <format dxfId="91">
      <pivotArea dataOnly="0" labelOnly="1" fieldPosition="0">
        <references count="2">
          <reference field="0" count="1" selected="0">
            <x v="13"/>
          </reference>
          <reference field="1" count="1">
            <x v="13"/>
          </reference>
        </references>
      </pivotArea>
    </format>
    <format dxfId="90">
      <pivotArea dataOnly="0" labelOnly="1" fieldPosition="0">
        <references count="2">
          <reference field="0" count="1" selected="0">
            <x v="14"/>
          </reference>
          <reference field="1" count="1">
            <x v="14"/>
          </reference>
        </references>
      </pivotArea>
    </format>
    <format dxfId="89">
      <pivotArea dataOnly="0" labelOnly="1" fieldPosition="0">
        <references count="2">
          <reference field="0" count="1" selected="0">
            <x v="15"/>
          </reference>
          <reference field="1" count="1">
            <x v="15"/>
          </reference>
        </references>
      </pivotArea>
    </format>
    <format dxfId="88">
      <pivotArea dataOnly="0" labelOnly="1" fieldPosition="0">
        <references count="2">
          <reference field="0" count="1" selected="0">
            <x v="16"/>
          </reference>
          <reference field="1" count="1">
            <x v="16"/>
          </reference>
        </references>
      </pivotArea>
    </format>
    <format dxfId="87">
      <pivotArea dataOnly="0" labelOnly="1" fieldPosition="0">
        <references count="2">
          <reference field="0" count="1" selected="0">
            <x v="17"/>
          </reference>
          <reference field="1" count="1">
            <x v="17"/>
          </reference>
        </references>
      </pivotArea>
    </format>
    <format dxfId="86">
      <pivotArea dataOnly="0" labelOnly="1" fieldPosition="0">
        <references count="2">
          <reference field="0" count="1" selected="0">
            <x v="18"/>
          </reference>
          <reference field="1" count="1">
            <x v="18"/>
          </reference>
        </references>
      </pivotArea>
    </format>
    <format dxfId="85">
      <pivotArea dataOnly="0" labelOnly="1" fieldPosition="0">
        <references count="2">
          <reference field="0" count="1" selected="0">
            <x v="19"/>
          </reference>
          <reference field="1" count="1">
            <x v="19"/>
          </reference>
        </references>
      </pivotArea>
    </format>
    <format dxfId="84">
      <pivotArea dataOnly="0" labelOnly="1" fieldPosition="0">
        <references count="2">
          <reference field="0" count="1" selected="0">
            <x v="20"/>
          </reference>
          <reference field="1" count="1">
            <x v="20"/>
          </reference>
        </references>
      </pivotArea>
    </format>
    <format dxfId="83">
      <pivotArea dataOnly="0" labelOnly="1" fieldPosition="0">
        <references count="2">
          <reference field="0" count="1" selected="0">
            <x v="21"/>
          </reference>
          <reference field="1" count="1">
            <x v="21"/>
          </reference>
        </references>
      </pivotArea>
    </format>
    <format dxfId="82">
      <pivotArea dataOnly="0" labelOnly="1" fieldPosition="0">
        <references count="2">
          <reference field="0" count="1" selected="0">
            <x v="22"/>
          </reference>
          <reference field="1" count="1">
            <x v="22"/>
          </reference>
        </references>
      </pivotArea>
    </format>
    <format dxfId="81">
      <pivotArea dataOnly="0" labelOnly="1" fieldPosition="0">
        <references count="2">
          <reference field="0" count="1" selected="0">
            <x v="23"/>
          </reference>
          <reference field="1" count="1">
            <x v="23"/>
          </reference>
        </references>
      </pivotArea>
    </format>
    <format dxfId="80">
      <pivotArea dataOnly="0" labelOnly="1" fieldPosition="0">
        <references count="2">
          <reference field="0" count="1" selected="0">
            <x v="24"/>
          </reference>
          <reference field="1" count="1">
            <x v="24"/>
          </reference>
        </references>
      </pivotArea>
    </format>
    <format dxfId="79">
      <pivotArea dataOnly="0" labelOnly="1" fieldPosition="0">
        <references count="2">
          <reference field="0" count="1" selected="0">
            <x v="25"/>
          </reference>
          <reference field="1" count="1">
            <x v="25"/>
          </reference>
        </references>
      </pivotArea>
    </format>
    <format dxfId="78">
      <pivotArea dataOnly="0" labelOnly="1" fieldPosition="0">
        <references count="2">
          <reference field="0" count="1" selected="0">
            <x v="26"/>
          </reference>
          <reference field="1" count="1">
            <x v="26"/>
          </reference>
        </references>
      </pivotArea>
    </format>
    <format dxfId="77">
      <pivotArea dataOnly="0" labelOnly="1" outline="0" fieldPosition="0">
        <references count="1">
          <reference field="4294967294" count="2">
            <x v="0"/>
            <x v="2"/>
          </reference>
        </references>
      </pivotArea>
    </format>
    <format dxfId="76">
      <pivotArea outline="0" collapsedLevelsAreSubtotals="1" fieldPosition="0">
        <references count="1">
          <reference field="4294967294" count="1" selected="0">
            <x v="1"/>
          </reference>
        </references>
      </pivotArea>
    </format>
  </formats>
  <conditionalFormats count="1">
    <conditionalFormat priority="7">
      <pivotAreas count="1">
        <pivotArea type="data" outline="0" collapsedLevelsAreSubtotals="1" fieldPosition="0">
          <references count="1">
            <reference field="4294967294" count="1" selected="0">
              <x v="0"/>
            </reference>
          </references>
        </pivotArea>
      </pivotAreas>
    </conditionalFormat>
  </conditional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iveau risque initial"/>
    <pivotHierarchy dragToData="1"/>
    <pivotHierarchy multipleItemSelectionAllowed="1" dragToData="1"/>
    <pivotHierarchy multipleItemSelectionAllowed="1" dragToData="1"/>
    <pivotHierarchy dragToData="1"/>
    <pivotHierarchy dragToData="1"/>
    <pivotHierarchy multipleItemSelectionAllowed="1" dragToData="1" caption="Niveau risque résidue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rais résiduelle"/>
    <pivotHierarchy dragToData="1"/>
    <pivotHierarchy dragToData="1"/>
    <pivotHierarchy dragToData="1" caption="Coût MS"/>
    <pivotHierarchy dragToData="1" caption="Vrais. initiale"/>
    <pivotHierarchy dragToData="1" caption="Gravité ER associé"/>
    <pivotHierarchy dragToData="1"/>
    <pivotHierarchy dragToData="1" caption="Niveau Risque initial"/>
    <pivotHierarchy dragToData="1" caption="Niveau Risque résiduel"/>
    <pivotHierarchy dragToData="1" caption="Taux couv"/>
    <pivotHierarchy dragToData="1"/>
    <pivotHierarchy dragToData="1" caption="Index Risque résiduel"/>
    <pivotHierarchy dragToData="1"/>
    <pivotHierarchy dragToData="1"/>
  </pivotHierarchies>
  <pivotTableStyleInfo name="PivotStyleLight16" showRowHeaders="1" showColHeaders="1" showRowStripes="0" showColStripes="0" showLastColumn="1"/>
  <rowHierarchiesUsage count="4">
    <rowHierarchyUsage hierarchyUsage="8"/>
    <rowHierarchyUsage hierarchyUsage="9"/>
    <rowHierarchyUsage hierarchyUsage="19"/>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3" id="{00000000-000E-0000-0500-000003000000}">
            <x14:pivotAreas count="1">
              <pivotArea type="data" outline="0" collapsedLevelsAreSubtotals="1" fieldPosition="0">
                <references count="1">
                  <reference field="4294967294" count="1" selected="0">
                    <x v="1"/>
                  </reference>
                </references>
              </pivotArea>
            </x14:pivotAreas>
          </x14:conditionalFormat>
        </x14:conditionalFormats>
      </x14:pivotTableDefinition>
    </ext>
    <ext xmlns:x15="http://schemas.microsoft.com/office/spreadsheetml/2010/11/main" uri="{E67621CE-5B39-4880-91FE-76760E9C1902}">
      <x15:pivotTableUISettings sourceDataName="WorksheetConnection_Prototype Outil rationalisation SSI_Pivot - New.xlsx!Tableau_REF_Risques">
        <x15:activeTabTopLevelEntity name="[Tableau_REF_Risqu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iveau_Retenu" xr10:uid="{647E234A-95A4-44AA-8586-A146F07318CF}" sourceName="[Tableau_REF_SMSR].[Vrais Retenue]">
  <pivotTables>
    <pivotTable tabId="28" name="Tableau croisé dynamique2"/>
  </pivotTables>
  <data>
    <olap pivotCacheId="528164172">
      <levels count="2">
        <level uniqueName="[Tableau_REF_SMSR].[Vrais Retenue].[(All)]" sourceCaption="(All)" count="0"/>
        <level uniqueName="[Tableau_REF_SMSR].[Vrais Retenue].[Vrais Retenue]" sourceCaption="Vrais Retenue" count="5" sortOrder="ascending">
          <ranges>
            <range startItem="0">
              <i n="[Tableau_REF_SMSR].[Vrais Retenue].&amp;[0]" c="0"/>
              <i n="[Tableau_REF_SMSR].[Vrais Retenue].&amp;[1]" c="1"/>
              <i n="[Tableau_REF_SMSR].[Vrais Retenue].&amp;[2]" c="2"/>
              <i n="[Tableau_REF_SMSR].[Vrais Retenue].&amp;[3]" c="3"/>
              <i n="[Tableau_REF_SMSR].[Vrais Retenue].&amp;[4]" c="4"/>
            </range>
          </ranges>
        </level>
      </levels>
      <selections count="4">
        <selection n="[Tableau_REF_SMSR].[Vrais Retenue].&amp;[1]"/>
        <selection n="[Tableau_REF_SMSR].[Vrais Retenue].&amp;[2]"/>
        <selection n="[Tableau_REF_SMSR].[Vrais Retenue].&amp;[3]"/>
        <selection n="[Tableau_REF_SMSR].[Vrais Retenue].&amp;[4]"/>
      </selections>
    </olap>
  </data>
  <extLst>
    <x:ext xmlns:x15="http://schemas.microsoft.com/office/spreadsheetml/2010/11/main" uri="{470722E0-AACD-4C17-9CDC-17EF765DBC7E}">
      <x15:slicerCacheHideItemsWithNoData count="1">
        <x15:slicerCacheOlapLevelName uniqueName="[Tableau_REF_SMSR].[Vrais Retenue].[Vrais Retenu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Libellé_scénario" xr10:uid="{0FF072E2-DC76-4B8D-90A5-DA9C8FC6C886}" sourceName="[Tableau_REF_SMSR].[Libellé scénario]">
  <pivotTables>
    <pivotTable tabId="28" name="Tableau croisé dynamique2"/>
  </pivotTables>
  <data>
    <olap pivotCacheId="528164172">
      <levels count="2">
        <level uniqueName="[Tableau_REF_SMSR].[Libellé scénario].[(All)]" sourceCaption="(All)" count="0"/>
        <level uniqueName="[Tableau_REF_SMSR].[Libellé scénario].[Libellé scénario]" sourceCaption="Libellé scénario" count="27" sortOrder="ascending">
          <ranges>
            <range startItem="0">
              <i n="[Tableau_REF_SMSR].[Libellé scénario].&amp;[Abus de droits en vue d'effectuer une action malveillante]" c="Abus de droits en vue d'effectuer une action malveillante"/>
              <i n="[Tableau_REF_SMSR].[Libellé scénario].&amp;[Accès au réseau filaire par une personne non autorisée (absence ou contournement des mécanismes de sécurité)]" c="Accès au réseau filaire par une personne non autorisée (absence ou contournement des mécanismes de sécurité)"/>
              <i n="[Tableau_REF_SMSR].[Libellé scénario].&amp;[Accès au réseau Wi-Fi par une personne non autorisée (absence ou contournement des mécanismes de sécurité)]" c="Accès au réseau Wi-Fi par une personne non autorisée (absence ou contournement des mécanismes de sécurité)"/>
              <i n="[Tableau_REF_SMSR].[Libellé scénario].&amp;[Chiffrement et/ou suppression de données par malveillance]" c="Chiffrement et/ou suppression de données par malveillance"/>
              <i n="[Tableau_REF_SMSR].[Libellé scénario].&amp;[Compromission du réseau via l'installation d'une application infectée]" c="Compromission du réseau via l'installation d'une application infectée"/>
              <i n="[Tableau_REF_SMSR].[Libellé scénario].&amp;[Compromission du réseau via l'utilisation d'identifiants volés]" c="Compromission du réseau via l'utilisation d'identifiants volés"/>
              <i n="[Tableau_REF_SMSR].[Libellé scénario].&amp;[Compromission du réseau via une interconnexion partenaire (VPN)]" c="Compromission du réseau via une interconnexion partenaire (VPN)"/>
              <i n="[Tableau_REF_SMSR].[Libellé scénario].&amp;[Compromission d'un poste par Phishing de l'utilisateur (Pièce jointe ou URL piégée)]" c="Compromission d'un poste par Phishing de l'utilisateur (Pièce jointe ou URL piégée)"/>
              <i n="[Tableau_REF_SMSR].[Libellé scénario].&amp;[Compromission d'un poste via l'accès à un site web infecté]" c="Compromission d'un poste via l'accès à un site web infecté"/>
              <i n="[Tableau_REF_SMSR].[Libellé scénario].&amp;[Compromission d'un poste via une clé USB infectée]" c="Compromission d'un poste via une clé USB infectée"/>
              <i n="[Tableau_REF_SMSR].[Libellé scénario].&amp;[Compromission d'un service d'accès réseau à distance (ex VPN, VDI…)]" c="Compromission d'un service d'accès réseau à distance (ex VPN, VDI…)"/>
              <i n="[Tableau_REF_SMSR].[Libellé scénario].&amp;[Compromission d'une application ou d'une API exposée sur Internet]" c="Compromission d'une application ou d'une API exposée sur Internet"/>
              <i n="[Tableau_REF_SMSR].[Libellé scénario].&amp;[Contournement des mécanismes de contrôle afin d'effectuer une élévation de privilèges]" c="Contournement des mécanismes de contrôle afin d'effectuer une élévation de privilèges"/>
              <i n="[Tableau_REF_SMSR].[Libellé scénario].&amp;[Déploiement en production de codes applicatifs vulnérables]" c="Déploiement en production de codes applicatifs vulnérables"/>
              <i n="[Tableau_REF_SMSR].[Libellé scénario].&amp;[Détournement des fonctions d'un OS pour exécuter un code malveillant (Services, Registre, Bootloader...)]" c="Détournement des fonctions d'un OS pour exécuter un code malveillant (Services, Registre, Bootloader...)"/>
              <i n="[Tableau_REF_SMSR].[Libellé scénario].&amp;[Environnement réseau complexe impliquant des risques d'erreur importants sur les règles de cloisonnement et de filtrage réseau]" c="Environnement réseau complexe impliquant des risques d'erreur importants sur les règles de cloisonnement et de filtrage réseau"/>
              <i n="[Tableau_REF_SMSR].[Libellé scénario].&amp;[Erreur humaine entrainant une altération des services et/ou données]" c="Erreur humaine entrainant une altération des services et/ou données"/>
              <i n="[Tableau_REF_SMSR].[Libellé scénario].&amp;[Erreur humaine entrainant une fuite de données]" c="Erreur humaine entrainant une fuite de données"/>
              <i n="[Tableau_REF_SMSR].[Libellé scénario].&amp;[Erreur humaine entrainant une indisponibilité des services]" c="Erreur humaine entrainant une indisponibilité des services"/>
              <i n="[Tableau_REF_SMSR].[Libellé scénario].&amp;[Exécution de scripts malveillants dans les interpréteurs de commande (Shell)]" c="Exécution de scripts malveillants dans les interpréteurs de commande (Shell)"/>
              <i n="[Tableau_REF_SMSR].[Libellé scénario].&amp;[Incapacité à détecter un incident de sécurité et à fournir une piste d'audit post-mortem]" c="Incapacité à détecter un incident de sécurité et à fournir une piste d'audit post-mortem"/>
              <i n="[Tableau_REF_SMSR].[Libellé scénario].&amp;[Incapacité à gérer un terminal et à mettre en oeuvre une politique de sécurité]" c="Incapacité à gérer un terminal et à mettre en oeuvre une politique de sécurité"/>
              <i n="[Tableau_REF_SMSR].[Libellé scénario].&amp;[Indisponibilité des ressources suite à une attaque par DDoS]" c="Indisponibilité des ressources suite à une attaque par DDoS"/>
              <i n="[Tableau_REF_SMSR].[Libellé scénario].&amp;[Installation de composants illégitimes au sein du navigateur Web]" c="Installation de composants illégitimes au sein du navigateur Web"/>
              <i n="[Tableau_REF_SMSR].[Libellé scénario].&amp;[Modification illégitime des comptes et droits d'accès permettant de maintenir un accès au SI]" c="Modification illégitime des comptes et droits d'accès permettant de maintenir un accès au SI"/>
              <i n="[Tableau_REF_SMSR].[Libellé scénario].&amp;[Mouvement latéral en vue d'atteindre l'objectif]" c="Mouvement latéral en vue d'atteindre l'objectif"/>
              <i n="[Tableau_REF_SMSR].[Libellé scénario].&amp;[Ouverture d'un canal de commande et d'exfiltration sur le réseau]" c="Ouverture d'un canal de commande et d'exfiltration sur le réseau"/>
            </range>
          </ranges>
        </level>
      </levels>
      <selections count="1">
        <selection n="[Tableau_REF_SMSR].[Libellé scénario].[All]"/>
      </selections>
    </olap>
  </data>
  <extLst>
    <x:ext xmlns:x15="http://schemas.microsoft.com/office/spreadsheetml/2010/11/main" uri="{03082B11-2C62-411c-B77F-237D8FCFBE4C}">
      <x15:slicerCachePivotTables>
        <pivotTable tabId="4294967295" name="PivotChartTable5"/>
      </x15:slicerCachePivotTables>
    </x:ext>
    <x:ext xmlns:x15="http://schemas.microsoft.com/office/spreadsheetml/2010/11/main" uri="{470722E0-AACD-4C17-9CDC-17EF765DBC7E}">
      <x15:slicerCacheHideItemsWithNoData count="1">
        <x15:slicerCacheOlapLevelName uniqueName="[Tableau_REF_SMSR].[Libellé scénario].[Libellé scénario]"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pplicabilité" xr10:uid="{4A6B646A-BCEA-4F7F-9F23-BCA9B7B992D8}" sourceName="[Tableau_REF_Mesures].[Applicabilité]">
  <pivotTables>
    <pivotTable tabId="30" name="Tableau croisé dynamique7"/>
  </pivotTables>
  <data>
    <olap pivotCacheId="600718854">
      <levels count="2">
        <level uniqueName="[Tableau_REF_Mesures].[Applicabilité].[(All)]" sourceCaption="(All)" count="0"/>
        <level uniqueName="[Tableau_REF_Mesures].[Applicabilité].[Applicabilité]" sourceCaption="Applicabilité" count="2">
          <ranges>
            <range startItem="0">
              <i n="[Tableau_REF_Mesures].[Applicabilité].&amp;[NON]" c="NON"/>
              <i n="[Tableau_REF_Mesures].[Applicabilité].&amp;[OUI]" c="OUI"/>
            </range>
          </ranges>
        </level>
      </levels>
      <selections count="1">
        <selection n="[Tableau_REF_Mesures].[Applicabilité].[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_MS1" xr10:uid="{8AE04592-2D62-4F0A-8306-EB456F2AA985}" sourceName="[Tableau_REF_Mesures].[#MS]">
  <pivotTables>
    <pivotTable tabId="30" name="Tableau croisé dynamique7"/>
  </pivotTables>
  <data>
    <olap pivotCacheId="600718854">
      <levels count="2">
        <level uniqueName="[Tableau_REF_Mesures].[#MS].[(All)]" sourceCaption="(All)" count="0"/>
        <level uniqueName="[Tableau_REF_Mesures].[#MS].[#MS]" sourceCaption="#MS" count="35" sortOrder="ascending">
          <ranges>
            <range startItem="0">
              <i n="[Tableau_REF_Mesures].[#MS].&amp;[SERV1]" c="SERV1"/>
              <i n="[Tableau_REF_Mesures].[#MS].&amp;[SERV2]" c="SERV2"/>
              <i n="[Tableau_REF_Mesures].[#MS].&amp;[SERV3]" c="SERV3"/>
              <i n="[Tableau_REF_Mesures].[#MS].&amp;[SERV4]" c="SERV4"/>
              <i n="[Tableau_REF_Mesures].[#MS].&amp;[SERV5]" c="SERV5"/>
              <i n="[Tableau_REF_Mesures].[#MS].&amp;[SERV6]" c="SERV6"/>
              <i n="[Tableau_REF_Mesures].[#MS].&amp;[TECH10]" c="TECH10"/>
              <i n="[Tableau_REF_Mesures].[#MS].&amp;[TECH11]" c="TECH11"/>
              <i n="[Tableau_REF_Mesures].[#MS].&amp;[TECH12A]" c="TECH12A"/>
              <i n="[Tableau_REF_Mesures].[#MS].&amp;[TECH12E]" c="TECH12E"/>
              <i n="[Tableau_REF_Mesures].[#MS].&amp;[TECH13]" c="TECH13"/>
              <i n="[Tableau_REF_Mesures].[#MS].&amp;[TECH14A]" c="TECH14A"/>
              <i n="[Tableau_REF_Mesures].[#MS].&amp;[TECH14E]" c="TECH14E"/>
              <i n="[Tableau_REF_Mesures].[#MS].&amp;[TECH15]" c="TECH15"/>
              <i n="[Tableau_REF_Mesures].[#MS].&amp;[TECH16]" c="TECH16"/>
              <i n="[Tableau_REF_Mesures].[#MS].&amp;[TECH17]" c="TECH17"/>
              <i n="[Tableau_REF_Mesures].[#MS].&amp;[TECH18]" c="TECH18"/>
              <i n="[Tableau_REF_Mesures].[#MS].&amp;[TECH19]" c="TECH19"/>
              <i n="[Tableau_REF_Mesures].[#MS].&amp;[TECH1A]" c="TECH1A"/>
              <i n="[Tableau_REF_Mesures].[#MS].&amp;[TECH1E]" c="TECH1E"/>
              <i n="[Tableau_REF_Mesures].[#MS].&amp;[TECH1I]" c="TECH1I"/>
              <i n="[Tableau_REF_Mesures].[#MS].&amp;[TECH2]" c="TECH2"/>
              <i n="[Tableau_REF_Mesures].[#MS].&amp;[TECH20]" c="TECH20"/>
              <i n="[Tableau_REF_Mesures].[#MS].&amp;[TECH21]" c="TECH21"/>
              <i n="[Tableau_REF_Mesures].[#MS].&amp;[TECH3]" c="TECH3"/>
              <i n="[Tableau_REF_Mesures].[#MS].&amp;[TECH4]" c="TECH4"/>
              <i n="[Tableau_REF_Mesures].[#MS].&amp;[TECH5A]" c="TECH5A"/>
              <i n="[Tableau_REF_Mesures].[#MS].&amp;[TECH5E]" c="TECH5E"/>
              <i n="[Tableau_REF_Mesures].[#MS].&amp;[TECH5I]" c="TECH5I"/>
              <i n="[Tableau_REF_Mesures].[#MS].&amp;[TECH6A]" c="TECH6A"/>
              <i n="[Tableau_REF_Mesures].[#MS].&amp;[TECH6E]" c="TECH6E"/>
              <i n="[Tableau_REF_Mesures].[#MS].&amp;[TECH6I]" c="TECH6I"/>
              <i n="[Tableau_REF_Mesures].[#MS].&amp;[TECH7]" c="TECH7"/>
              <i n="[Tableau_REF_Mesures].[#MS].&amp;[TECH8]" c="TECH8"/>
              <i n="[Tableau_REF_Mesures].[#MS].&amp;[TECH9]" c="TECH9"/>
            </range>
          </ranges>
        </level>
      </levels>
      <selections count="1">
        <selection n="[Tableau_REF_Mesures].[#MS].[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Lib_RR" xr10:uid="{0C5F278A-9DE9-40D4-9E19-7CDCA61B817B}" sourceName="[Tableau_REF_Risques].[Lib RR]">
  <pivotTables>
    <pivotTable tabId="31" name="Tableau croisé dynamique14"/>
    <pivotTable tabId="31" name="Tableau croisé dynamique15"/>
    <pivotTable tabId="31" name="Tableau croisé dynamique16"/>
  </pivotTables>
  <data>
    <olap pivotCacheId="1819063630">
      <levels count="2">
        <level uniqueName="[Tableau_REF_Risques].[Lib RR].[(All)]" sourceCaption="(All)" count="0"/>
        <level uniqueName="[Tableau_REF_Risques].[Lib RR].[Lib RR]" sourceCaption="Lib RR" count="2">
          <ranges>
            <range startItem="0">
              <i n="[Tableau_REF_Risques].[Lib RR].&amp;[Fort]" c="Fort"/>
              <i n="[Tableau_REF_Risques].[Lib RR].&amp;[Modéré]" c="Modéré"/>
            </range>
          </ranges>
        </level>
      </levels>
      <selections count="1">
        <selection n="[Tableau_REF_Risques].[Lib RR].[All]"/>
      </selections>
    </olap>
  </data>
  <extLst>
    <x:ext xmlns:x15="http://schemas.microsoft.com/office/spreadsheetml/2010/11/main" uri="{03082B11-2C62-411c-B77F-237D8FCFBE4C}">
      <x15:slicerCachePivotTables>
        <pivotTable tabId="4294967295" name="PivotChartTable7"/>
      </x15:slicerCachePivotTables>
    </x:ext>
    <x:ext xmlns:x15="http://schemas.microsoft.com/office/spreadsheetml/2010/11/main" uri="{470722E0-AACD-4C17-9CDC-17EF765DBC7E}">
      <x15:slicerCacheHideItemsWithNoData count="1">
        <x15:slicerCacheOlapLevelName uniqueName="[Tableau_REF_Risques].[Lib RR].[Lib RR]"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Lib_Tx_Couv" xr10:uid="{A576F8A9-B99F-4FBC-B8E7-651FDA407A3C}" sourceName="[Tableau_REF_Risques].[Lib Tx Couv]">
  <pivotTables>
    <pivotTable tabId="31" name="Tableau croisé dynamique14"/>
    <pivotTable tabId="31" name="Tableau croisé dynamique15"/>
    <pivotTable tabId="31" name="Tableau croisé dynamique16"/>
  </pivotTables>
  <data>
    <olap pivotCacheId="1819063630">
      <levels count="2">
        <level uniqueName="[Tableau_REF_Risques].[Lib Tx Couv].[(All)]" sourceCaption="(All)" count="0"/>
        <level uniqueName="[Tableau_REF_Risques].[Lib Tx Couv].[Lib Tx Couv]" sourceCaption="Lib Tx Couv" count="3" sortOrder="descending">
          <ranges>
            <range startItem="0">
              <i n="[Tableau_REF_Risques].[Lib Tx Couv].&amp;[100%]" c="100%"/>
              <i n="[Tableau_REF_Risques].[Lib Tx Couv].&amp;[&gt;100%]" c="&gt;100%"/>
              <i n="[Tableau_REF_Risques].[Lib Tx Couv].&amp;[&lt;100%]" c="&lt;100%"/>
            </range>
          </ranges>
        </level>
      </levels>
      <selections count="1">
        <selection n="[Tableau_REF_Risques].[Lib Tx Couv].[All]"/>
      </selections>
    </olap>
  </data>
  <extLst>
    <x:ext xmlns:x15="http://schemas.microsoft.com/office/spreadsheetml/2010/11/main" uri="{03082B11-2C62-411c-B77F-237D8FCFBE4C}">
      <x15:slicerCachePivotTables>
        <pivotTable tabId="4294967295" name="PivotChartTable7"/>
      </x15:slicerCachePivotTables>
    </x:ext>
    <x:ext xmlns:x15="http://schemas.microsoft.com/office/spreadsheetml/2010/11/main" uri="{470722E0-AACD-4C17-9CDC-17EF765DBC7E}">
      <x15:slicerCacheHideItemsWithNoData count="1">
        <x15:slicerCacheOlapLevelName uniqueName="[Tableau_REF_Risques].[Lib Tx Couv].[Lib Tx Couv]"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iveau Retenu" xr10:uid="{2AFF8C3D-93DB-42E2-BB73-7730E3611CD8}" cache="Segment_Niveau_Retenu" caption="Niveau Retenu" level="1" lockedPosition="1" rowHeight="225425"/>
  <slicer name="Libellé scénario" xr10:uid="{CD1009F6-79CA-431F-BD5C-C22B9BA671C2}" cache="Segment_Libellé_scénario" caption="Libellé scénario" level="1" lockedPosition="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ure applicable" xr10:uid="{D43BD63E-251C-4157-B784-6F592ED60237}" cache="Segment_Applicabilité" caption="Mesure applicable" level="1" lockedPosition="1" rowHeight="225425"/>
  <slicer name="#MS" xr10:uid="{CD5C6808-FC60-4956-90AB-95B1A154F50D}" cache="Segment__MS1" caption="#MS" level="1" lockedPosition="1"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iveau risque rés" xr10:uid="{F1F37A57-D6B5-49C3-89E2-DA47727A5B5E}" cache="Segment_Lib_RR" caption="Niveau risque rés" level="1" lockedPosition="1" rowHeight="225425"/>
  <slicer name="Lib Tx Couv" xr10:uid="{BB0C5E0F-A29B-42A2-8FEC-F32000684E17}" cache="Segment_Lib_Tx_Couv" caption="Taux couverture" level="1" lockedPosition="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7A15AD4-8F56-4CA7-81EC-4A9F082594C2}" name="Tableau_REF_Risques" displayName="Tableau_REF_Risques" ref="B1:V28" totalsRowShown="0" headerRowDxfId="67" dataDxfId="66" tableBorderDxfId="65">
  <autoFilter ref="B1:V28" xr:uid="{5FC9F59A-3287-47D5-AC56-1E4D254E3A18}"/>
  <tableColumns count="21">
    <tableColumn id="1" xr3:uid="{D2560508-C238-4C8D-A997-102F7A5DFDF6}" name="#SM" dataDxfId="64"/>
    <tableColumn id="2" xr3:uid="{B8E9C3EE-71BF-48B7-AE08-B054623276B9}" name="Intitulé SM" dataDxfId="63"/>
    <tableColumn id="3" xr3:uid="{D97812E9-D0A1-4A8D-8BEF-CBE1A72543AC}" name="D" dataDxfId="62"/>
    <tableColumn id="4" xr3:uid="{9A298E5D-C3A4-4503-B90B-7E832B149C57}" name="I" dataDxfId="61"/>
    <tableColumn id="5" xr3:uid="{970DB801-F7EC-4332-9872-A5DB4DD0A64A}" name="C" dataDxfId="60"/>
    <tableColumn id="6" xr3:uid="{460AAB33-0F7C-46A2-B866-8F3A86915A62}" name="P" dataDxfId="59"/>
    <tableColumn id="7" xr3:uid="{1462496B-F71B-4089-AA4E-7C598C28C5F6}" name="Nb critères impactés" dataDxfId="58">
      <calculatedColumnFormula>COUNTA(D2:G2)</calculatedColumnFormula>
    </tableColumn>
    <tableColumn id="14" xr3:uid="{D8927AA0-D1C5-4B2A-8A0D-BF9DBED33DB0}" name="Critères impactés" dataDxfId="57"/>
    <tableColumn id="13" xr3:uid="{0D33F0CB-5FF1-4772-9970-D951FEA05588}" name="Gravité" dataDxfId="56">
      <calculatedColumnFormula>MAX(Tableau_REF_Risques[[#This Row],[D]:[P]])</calculatedColumnFormula>
    </tableColumn>
    <tableColumn id="11" xr3:uid="{CC4BEB85-823E-42DE-8FC9-C39AEC41F1A5}" name="Vraisemblance I" dataDxfId="55">
      <calculatedColumnFormula>_xlfn.MAXIFS(Tableau_REF_SMSR[Vrais Retenue],Tableau_REF_SMSR['#SM],Tableau_REF_Risques[[#This Row],['#SM]])</calculatedColumnFormula>
    </tableColumn>
    <tableColumn id="15" xr3:uid="{2524D4C4-31B4-4041-A105-FCB7DEF939F4}" name="NRI" dataDxfId="54">
      <calculatedColumnFormula>Tableau_REF_Risques[[#This Row],[Gravité]]*Tableau_REF_Risques[[#This Row],[Vraisemblance I]]</calculatedColumnFormula>
    </tableColumn>
    <tableColumn id="21" xr3:uid="{4F53763F-9E94-4CC1-A8BE-3DE15FB24D10}" name="Lib RI" dataDxfId="53">
      <calculatedColumnFormula>VLOOKUP(Tableau_REF_Risques[[#This Row],[NRI]],DATA_Listes!$A$93:$B$101,2,FALSE)</calculatedColumnFormula>
    </tableColumn>
    <tableColumn id="19" xr3:uid="{1E57A98D-1DE2-462E-8E86-4BBD273E4DB2}" name="Cout couv" dataDxfId="52">
      <calculatedColumnFormula>SUMIF(Tableau_REF_SMMS['#SM],Tableau_REF_Risques[[#This Row],['#SM]],Tableau_REF_SMMS[Cout couverture])</calculatedColumnFormula>
    </tableColumn>
    <tableColumn id="17" xr3:uid="{D759775E-063A-4894-9A07-616EBFF9F685}" name="Tx couv" dataDxfId="51" dataCellStyle="Pourcentage">
      <calculatedColumnFormula>ROUND(SUMIF(Tableau_REF_SMMS['#SM],Tableau_REF_Risques[[#This Row],['#SM]],Tableau_REF_SMMS[Couverture effective]),2)</calculatedColumnFormula>
    </tableColumn>
    <tableColumn id="18" xr3:uid="{7A149A6F-22B7-448B-966E-AF271B237EB4}" name="Lib Tx Couv" dataDxfId="50" dataCellStyle="Pourcentage">
      <calculatedColumnFormula>IF(O2=1,"100%",IF(O2&gt;1,"&gt;100%","&lt;100%"))</calculatedColumnFormula>
    </tableColumn>
    <tableColumn id="12" xr3:uid="{552345BB-ED41-4E49-97F9-A32E8127FFAA}" name="Vraisemblance R" dataDxfId="49">
      <calculatedColumnFormula>ROUND(Tableau_REF_Risques[[#This Row],[Vraisemblance I]]*(1-Tableau_REF_Risques[[#This Row],[Tx couv]])+1,0)</calculatedColumnFormula>
    </tableColumn>
    <tableColumn id="16" xr3:uid="{9B0C0C1A-49F0-45CC-8782-F016A33803A5}" name="NRR" dataDxfId="48">
      <calculatedColumnFormula>IF(Tableau_REF_Risques[[#This Row],[Vraisemblance R]]*Tableau_REF_Risques[[#This Row],[Gravité]]&lt;=0,1,Tableau_REF_Risques[[#This Row],[Vraisemblance R]]*Tableau_REF_Risques[[#This Row],[Gravité]])</calculatedColumnFormula>
    </tableColumn>
    <tableColumn id="22" xr3:uid="{C5CB531B-BA97-43E7-8FE9-DB7F2E14283B}" name="Lib RR" dataDxfId="47">
      <calculatedColumnFormula>VLOOKUP(Tableau_REF_Risques[[#This Row],[NRR]],DATA_Listes!$A$93:$B$101,2,FALSE)</calculatedColumnFormula>
    </tableColumn>
    <tableColumn id="8" xr3:uid="{2026B69D-0E67-4B9C-B04B-B865C8308349}" name="Catégorie" dataDxfId="46"/>
    <tableColumn id="9" xr3:uid="{8651E959-3517-4EB2-BA86-B6C86C06C7AD}" name="Ref MITRE" dataDxfId="45"/>
    <tableColumn id="10" xr3:uid="{324622F9-DCA5-44F1-8A35-7DD3A0E2A82E}" name="Lien MITRE" dataDxfId="4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au_REF_Mesures" displayName="Tableau_REF_Mesures" ref="A1:H36" headerRowDxfId="43" dataDxfId="42" totalsRowDxfId="41">
  <autoFilter ref="A1:H36" xr:uid="{71C1D982-7CC1-499E-AF13-347049D1CFE2}"/>
  <tableColumns count="8">
    <tableColumn id="1" xr3:uid="{00000000-0010-0000-0300-000001000000}" name="#MS" dataDxfId="40"/>
    <tableColumn id="2" xr3:uid="{00000000-0010-0000-0300-000002000000}" name="Nom mesure" dataDxfId="39"/>
    <tableColumn id="3" xr3:uid="{00000000-0010-0000-0300-000003000000}" name="Applicabilité" dataDxfId="38"/>
    <tableColumn id="4" xr3:uid="{00000000-0010-0000-0300-000004000000}" name="Cas d'utilisation théoriques" dataDxfId="37">
      <calculatedColumnFormula>COUNTIF(Tableau_REF_SMMS['#MS],Tableau_REF_Mesures[[#This Row],['#MS]])</calculatedColumnFormula>
    </tableColumn>
    <tableColumn id="6" xr3:uid="{6E24C707-E0F3-4DB9-A613-702C5A6C1E4A}" name="Cas d'utilisation effectifs" dataDxfId="36">
      <calculatedColumnFormula>IF(Tableau_REF_Mesures[[#This Row],[Applicabilité]]="OUI",COUNTIF(Tableau_REF_SMMS['#MS],Tableau_REF_Mesures[[#This Row],['#MS]]),0)</calculatedColumnFormula>
    </tableColumn>
    <tableColumn id="8" xr3:uid="{30309AEB-D4C8-4C5B-8E12-7F5CE9D49FF6}" name="Pct Utilisation" dataDxfId="35" dataCellStyle="Pourcentage">
      <calculatedColumnFormula>SUMIF(Tableau_REF_SMMS['#MS],A2,Tableau_REF_SMMS[Couverture effective])</calculatedColumnFormula>
    </tableColumn>
    <tableColumn id="5" xr3:uid="{00000000-0010-0000-0300-000005000000}" name="TCO ke" dataDxfId="34" dataCellStyle="Monétaire"/>
    <tableColumn id="7" xr3:uid="{CD0CDF7E-0F4B-4B1E-80FF-744EC428B28D}" name="TCO euros" dataDxfId="33" totalsRowDxfId="32" dataCellStyle="Monétaire">
      <calculatedColumnFormula>Tableau_REF_Mesures[[#This Row],[TCO ke]]*1000</calculatedColumnFormula>
    </tableColumn>
  </tableColumns>
  <tableStyleInfo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F13AF4-A7C0-4494-B71C-8D4E8904440E}" name="Tableau_REC_Mesures" displayName="Tableau_REC_Mesures" ref="L1:Q11" totalsRowShown="0" headerRowDxfId="31" dataDxfId="30">
  <autoFilter ref="L1:Q11" xr:uid="{370F119F-AEB5-46DC-9BBA-D6C85CFE1A73}"/>
  <tableColumns count="6">
    <tableColumn id="1" xr3:uid="{A97E5C7E-5234-4C7D-86BC-CD8F26801DE3}" name="#MS" dataDxfId="29"/>
    <tableColumn id="2" xr3:uid="{3F86A4A0-6E34-4568-A29D-54F824BE8E95}" name="Rec_Th_TECH1I" dataDxfId="28" dataCellStyle="Pourcentage"/>
    <tableColumn id="3" xr3:uid="{92E9AE6B-E3C2-46E1-A18E-625C388E2A54}" name="Rec_Th_TECH1A" dataDxfId="27" dataCellStyle="Pourcentage"/>
    <tableColumn id="4" xr3:uid="{5606BF6A-A473-492F-92D5-D6C970022C24}" name="Rec_Ef_TECH1I" dataDxfId="26" dataCellStyle="Pourcentage">
      <calculatedColumnFormula>IF($C$3="OUI",M2,0)</calculatedColumnFormula>
    </tableColumn>
    <tableColumn id="5" xr3:uid="{624843F6-D61C-41BD-BAD9-327F85D5FC6B}" name="Rec_Ef_TECH1A" dataDxfId="25" dataCellStyle="Pourcentage">
      <calculatedColumnFormula>IF($C$4="OUI",N2,0)</calculatedColumnFormula>
    </tableColumn>
    <tableColumn id="6" xr3:uid="{86F2A77E-29EC-4694-8BB2-4A59033877DF}" name="Ref_Ef" dataDxfId="24">
      <calculatedColumnFormula>O2+P2</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BFAC3A9-D2B4-468D-A457-5801446568FF}" name="Tableau_REF_SMMS" displayName="Tableau_REF_SMMS" ref="A1:I252" totalsRowShown="0" headerRowDxfId="23">
  <autoFilter ref="A1:I252" xr:uid="{7152ACE6-EE22-430A-878D-4E50DA9DFF66}"/>
  <sortState xmlns:xlrd2="http://schemas.microsoft.com/office/spreadsheetml/2017/richdata2" ref="A2:I252">
    <sortCondition descending="1" ref="A1:A252"/>
  </sortState>
  <tableColumns count="9">
    <tableColumn id="1" xr3:uid="{775AD9C3-99C8-4116-9BA8-337CC631EC97}" name="#SM" dataDxfId="22"/>
    <tableColumn id="2" xr3:uid="{E6CFFA44-4F47-43F8-808A-F9387882F156}" name="Libellé scénario" dataDxfId="21">
      <calculatedColumnFormula>VLOOKUP(A2,Tableau_REF_Risques[],2,FALSE)</calculatedColumnFormula>
    </tableColumn>
    <tableColumn id="9" xr3:uid="{8FF1127F-4C90-40AA-B263-C29D58EDFD88}" name="Niv Vraisemblance" dataDxfId="20">
      <calculatedColumnFormula>_xlfn.MAXIFS(Tableau_REF_SMSR[Vrais Retenue],Tableau_REF_SMSR['#SM],Tableau_REF_SMMS[[#This Row],['#SM]])</calculatedColumnFormula>
    </tableColumn>
    <tableColumn id="3" xr3:uid="{C298D17D-F003-45D9-9F06-4FB10DB993E4}" name="#MS"/>
    <tableColumn id="4" xr3:uid="{4E0AD3E7-89EB-44C7-9EA7-EA6A816411B5}" name="Libellé mesure" dataDxfId="19">
      <calculatedColumnFormula>VLOOKUP(D2,Tableau_REF_Mesures[],2,FALSE)</calculatedColumnFormula>
    </tableColumn>
    <tableColumn id="5" xr3:uid="{D36CED1D-08B3-424C-AC3C-DA032399CC20}" name="Couverture théorique" dataDxfId="18"/>
    <tableColumn id="8" xr3:uid="{08FBEB94-91B7-4167-84D2-F9818EA2451C}" name="Taux recouvrement" dataDxfId="17">
      <calculatedColumnFormula>IFERROR(VLOOKUP(Tableau_REF_SMMS[[#This Row],['#MS]],Tableau_REC_Mesures[#All],6,FALSE),0)</calculatedColumnFormula>
    </tableColumn>
    <tableColumn id="6" xr3:uid="{FE6208CE-2E1E-452E-8F03-F2068CC97D4C}" name="Couverture effective" dataDxfId="16">
      <calculatedColumnFormula>IF(VLOOKUP(D2,Tableau_REF_Mesures[],3,FALSE)="OUI",F2+(F2*G2),0)</calculatedColumnFormula>
    </tableColumn>
    <tableColumn id="7" xr3:uid="{76D95724-E4B6-4A22-8B46-12F7DFD9A425}" name="Cout couverture" dataDxfId="15" dataCellStyle="Monétaire">
      <calculatedColumnFormula>VLOOKUP(D2,Tableau_REF_Mesures[],7,FALSE)*H2</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E56C5E-2DFD-4977-9686-033EB9411FE5}" name="Tableau_REF_SMSR" displayName="Tableau_REF_SMSR" ref="A1:E182" totalsRowShown="0" dataDxfId="14">
  <autoFilter ref="A1:E182" xr:uid="{B119A0E5-D020-4FAB-B23D-23FECBAA5F7B}"/>
  <tableColumns count="5">
    <tableColumn id="1" xr3:uid="{CDEAAC2A-A68A-43C5-998D-6561563D2CD5}" name="#SM" dataDxfId="13" totalsRowDxfId="12"/>
    <tableColumn id="2" xr3:uid="{3E700BEE-2478-421C-ACE0-88BB19F46656}" name="Libellé scénario" dataDxfId="11" totalsRowDxfId="10">
      <calculatedColumnFormula>VLOOKUP(Tableau_REF_SMSR[[#This Row],['#SM]],Tableau_REF_Risques[['#SM]:[Intitulé SM]],2,FALSE)</calculatedColumnFormula>
    </tableColumn>
    <tableColumn id="3" xr3:uid="{AA306E1E-FA77-4775-BB0A-2F9EF1E494F9}" name="Source de risque" dataDxfId="9" totalsRowDxfId="8"/>
    <tableColumn id="4" xr3:uid="{A06E3100-90D9-4575-BEAF-C30D80E6B8EF}" name="Vrais REF"/>
    <tableColumn id="5" xr3:uid="{398DE4F0-84E8-4426-A8B3-9557AE613775}" name="Vrais Retenue" dataDxfId="7" totalsRowDxfId="6" dataCellStyle="Milliers">
      <calculatedColumnFormula>IF(VLOOKUP(C2,$G$11:$I$13,3,FALSE)="Forte",D2,"")</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F108EE7-3C56-419C-ABD5-000C564CFE31}" name="Tableau_REF_SR" displayName="Tableau_REF_SR" ref="G1:I13" totalsRowShown="0" dataDxfId="5">
  <autoFilter ref="G1:I13" xr:uid="{C84F5D9B-A497-4197-9B40-97462046E7FE}"/>
  <sortState xmlns:xlrd2="http://schemas.microsoft.com/office/spreadsheetml/2017/richdata2" ref="G2:I13">
    <sortCondition ref="I1:I13"/>
  </sortState>
  <tableColumns count="3">
    <tableColumn id="1" xr3:uid="{1465D724-B535-413A-958E-EAABC83EFE90}" name="Source de risque" dataDxfId="4"/>
    <tableColumn id="2" xr3:uid="{70E81F11-FD05-44BA-9135-9BE5F3F57CCB}" name="Type" dataDxfId="3"/>
    <tableColumn id="3" xr3:uid="{113F4031-B40A-4527-B1C8-FDA5B738FAE3}" name="Pertinence" dataDxfId="2">
      <calculatedColumnFormula>'INPUT_Sources de Risques'!F4</calculatedColumnFormula>
    </tableColumn>
  </tableColumns>
  <tableStyleInfo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opmd.fr/"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7.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microsoft.com/office/2007/relationships/slicer" Target="../slicers/slicer3.xm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4.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AD7FA-1A7D-4281-92B6-08F9EE297482}">
  <sheetPr>
    <tabColor theme="0" tint="-0.249977111117893"/>
  </sheetPr>
  <dimension ref="A1:A15"/>
  <sheetViews>
    <sheetView showGridLines="0" tabSelected="1" workbookViewId="0"/>
  </sheetViews>
  <sheetFormatPr baseColWidth="10" defaultRowHeight="14.25" x14ac:dyDescent="0.2"/>
  <cols>
    <col min="1" max="1" width="194.7109375" style="168" customWidth="1"/>
    <col min="2" max="16384" width="11.42578125" style="168"/>
  </cols>
  <sheetData>
    <row r="1" spans="1:1" ht="102" customHeight="1" x14ac:dyDescent="0.2">
      <c r="A1" s="171" t="s">
        <v>474</v>
      </c>
    </row>
    <row r="2" spans="1:1" ht="57" x14ac:dyDescent="0.2">
      <c r="A2" s="168" t="s">
        <v>473</v>
      </c>
    </row>
    <row r="4" spans="1:1" ht="42.75" x14ac:dyDescent="0.2">
      <c r="A4" s="168" t="s">
        <v>478</v>
      </c>
    </row>
    <row r="6" spans="1:1" ht="57.75" x14ac:dyDescent="0.2">
      <c r="A6" s="168" t="s">
        <v>475</v>
      </c>
    </row>
    <row r="8" spans="1:1" ht="29.25" x14ac:dyDescent="0.2">
      <c r="A8" s="168" t="s">
        <v>476</v>
      </c>
    </row>
    <row r="10" spans="1:1" ht="114.75" x14ac:dyDescent="0.2">
      <c r="A10" s="168" t="s">
        <v>477</v>
      </c>
    </row>
    <row r="12" spans="1:1" ht="71.25" x14ac:dyDescent="0.2">
      <c r="A12" s="169" t="s">
        <v>480</v>
      </c>
    </row>
    <row r="14" spans="1:1" x14ac:dyDescent="0.2">
      <c r="A14" s="168" t="s">
        <v>479</v>
      </c>
    </row>
    <row r="15" spans="1:1" x14ac:dyDescent="0.2">
      <c r="A15" s="170" t="s">
        <v>472</v>
      </c>
    </row>
  </sheetData>
  <sheetProtection sheet="1" objects="1" scenarios="1"/>
  <hyperlinks>
    <hyperlink ref="A15" r:id="rId1" display="https://www.opmd.fr/" xr:uid="{786AA53E-FE77-487E-A1D3-9FDFA3EE8144}"/>
  </hyperlinks>
  <pageMargins left="0.7" right="0.7" top="0.75" bottom="0.75" header="0.3" footer="0.3"/>
  <pageSetup orientation="portrait" horizontalDpi="360" verticalDpi="36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E963"/>
  <sheetViews>
    <sheetView showGridLines="0" workbookViewId="0">
      <selection sqref="A1:D1"/>
    </sheetView>
  </sheetViews>
  <sheetFormatPr baseColWidth="10" defaultColWidth="14.42578125" defaultRowHeight="12.75" x14ac:dyDescent="0.2"/>
  <cols>
    <col min="1" max="1" width="95.28515625" style="65" bestFit="1" customWidth="1"/>
    <col min="2" max="5" width="35.7109375" style="65" customWidth="1"/>
    <col min="6" max="6" width="28.5703125" style="65" customWidth="1"/>
    <col min="7" max="9" width="10.140625" style="65" customWidth="1"/>
    <col min="10" max="10" width="9" style="65" customWidth="1"/>
    <col min="11" max="11" width="8.140625" style="65" customWidth="1"/>
    <col min="12" max="16384" width="14.42578125" style="65"/>
  </cols>
  <sheetData>
    <row r="1" spans="1:31" ht="23.25" x14ac:dyDescent="0.35">
      <c r="A1" s="176" t="s">
        <v>0</v>
      </c>
      <c r="B1" s="176"/>
      <c r="C1" s="176"/>
      <c r="D1" s="176"/>
      <c r="E1" s="115"/>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row>
    <row r="2" spans="1:31" ht="15" x14ac:dyDescent="0.25">
      <c r="A2" s="117" t="s">
        <v>1</v>
      </c>
      <c r="B2" s="117" t="s">
        <v>2</v>
      </c>
      <c r="C2" s="175" t="s">
        <v>3</v>
      </c>
      <c r="D2" s="175"/>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row>
    <row r="3" spans="1:31" ht="14.25" x14ac:dyDescent="0.2">
      <c r="A3" s="131" t="s">
        <v>4</v>
      </c>
      <c r="B3" s="131"/>
      <c r="C3" s="131"/>
      <c r="D3" s="131"/>
      <c r="E3" s="119"/>
      <c r="F3" s="119"/>
      <c r="G3" s="119"/>
      <c r="H3" s="119"/>
      <c r="I3" s="119"/>
      <c r="J3" s="119"/>
      <c r="K3" s="119"/>
      <c r="L3" s="119"/>
      <c r="M3" s="119"/>
      <c r="N3" s="119"/>
      <c r="O3" s="119"/>
      <c r="P3" s="119"/>
      <c r="Q3" s="119"/>
      <c r="R3" s="119"/>
      <c r="S3" s="119"/>
      <c r="T3" s="119"/>
      <c r="U3" s="119"/>
      <c r="V3" s="119"/>
      <c r="W3" s="119"/>
      <c r="X3" s="119"/>
      <c r="Y3" s="119"/>
      <c r="Z3" s="119"/>
      <c r="AA3" s="119"/>
      <c r="AB3" s="119"/>
      <c r="AC3" s="119"/>
      <c r="AD3" s="119"/>
      <c r="AE3" s="119"/>
    </row>
    <row r="4" spans="1:31" ht="14.25" x14ac:dyDescent="0.2">
      <c r="A4" s="120" t="s">
        <v>5</v>
      </c>
      <c r="B4" s="132" t="s">
        <v>6</v>
      </c>
      <c r="C4" s="132"/>
      <c r="D4" s="132"/>
      <c r="E4" s="119"/>
      <c r="F4" s="119"/>
      <c r="G4" s="119"/>
      <c r="H4" s="119"/>
      <c r="I4" s="119"/>
      <c r="J4" s="119"/>
      <c r="K4" s="119"/>
      <c r="L4" s="119"/>
      <c r="M4" s="119"/>
      <c r="N4" s="119"/>
      <c r="O4" s="119"/>
      <c r="P4" s="119"/>
      <c r="Q4" s="119"/>
      <c r="R4" s="119"/>
      <c r="S4" s="119"/>
      <c r="T4" s="119"/>
      <c r="U4" s="119"/>
      <c r="V4" s="119"/>
      <c r="W4" s="119"/>
      <c r="X4" s="119"/>
      <c r="Y4" s="119"/>
      <c r="Z4" s="119"/>
      <c r="AA4" s="119"/>
      <c r="AB4" s="119"/>
      <c r="AC4" s="119"/>
      <c r="AD4" s="119"/>
      <c r="AE4" s="119"/>
    </row>
    <row r="5" spans="1:31" ht="14.25" x14ac:dyDescent="0.2">
      <c r="A5" s="131" t="s">
        <v>7</v>
      </c>
      <c r="B5" s="133" t="s">
        <v>8</v>
      </c>
      <c r="C5" s="131"/>
      <c r="D5" s="131"/>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row>
    <row r="6" spans="1:31" ht="14.25" x14ac:dyDescent="0.2">
      <c r="A6" s="122" t="s">
        <v>9</v>
      </c>
      <c r="B6" s="132" t="s">
        <v>10</v>
      </c>
      <c r="C6" s="132"/>
      <c r="D6" s="132"/>
      <c r="E6" s="119"/>
      <c r="F6" s="119"/>
      <c r="G6" s="119"/>
      <c r="H6" s="119"/>
      <c r="I6" s="119"/>
      <c r="J6" s="119"/>
      <c r="K6" s="119"/>
      <c r="L6" s="119"/>
      <c r="M6" s="119"/>
      <c r="N6" s="119"/>
      <c r="O6" s="119"/>
      <c r="P6" s="119"/>
      <c r="Q6" s="119"/>
      <c r="R6" s="119"/>
      <c r="S6" s="119"/>
      <c r="T6" s="119"/>
      <c r="U6" s="119"/>
      <c r="V6" s="119"/>
      <c r="W6" s="119"/>
      <c r="X6" s="119"/>
      <c r="Y6" s="119"/>
      <c r="Z6" s="119"/>
      <c r="AA6" s="119"/>
      <c r="AB6" s="119"/>
      <c r="AC6" s="119"/>
      <c r="AD6" s="119"/>
      <c r="AE6" s="119"/>
    </row>
    <row r="7" spans="1:31" ht="14.25" x14ac:dyDescent="0.2">
      <c r="A7" s="131" t="s">
        <v>11</v>
      </c>
      <c r="B7" s="133"/>
      <c r="C7" s="131"/>
      <c r="D7" s="131"/>
      <c r="E7" s="119"/>
      <c r="F7" s="119"/>
      <c r="G7" s="119"/>
      <c r="H7" s="119"/>
      <c r="I7" s="119"/>
      <c r="J7" s="119"/>
      <c r="K7" s="119"/>
      <c r="L7" s="119"/>
      <c r="M7" s="119"/>
      <c r="N7" s="119"/>
      <c r="O7" s="119"/>
      <c r="P7" s="119"/>
      <c r="Q7" s="119"/>
      <c r="R7" s="119"/>
      <c r="S7" s="119"/>
      <c r="T7" s="119"/>
      <c r="U7" s="119"/>
      <c r="V7" s="119"/>
      <c r="W7" s="119"/>
      <c r="X7" s="119"/>
      <c r="Y7" s="119"/>
      <c r="Z7" s="119"/>
      <c r="AA7" s="119"/>
      <c r="AB7" s="119"/>
      <c r="AC7" s="119"/>
      <c r="AD7" s="119"/>
      <c r="AE7" s="119"/>
    </row>
    <row r="8" spans="1:31" ht="14.25" x14ac:dyDescent="0.2">
      <c r="A8" s="123" t="s">
        <v>12</v>
      </c>
      <c r="B8" s="132"/>
      <c r="C8" s="132"/>
      <c r="D8" s="132"/>
      <c r="E8" s="119"/>
      <c r="F8" s="119"/>
      <c r="G8" s="119"/>
      <c r="H8" s="119"/>
      <c r="I8" s="119"/>
      <c r="J8" s="119"/>
      <c r="K8" s="119"/>
      <c r="L8" s="119"/>
      <c r="M8" s="119"/>
      <c r="N8" s="119"/>
      <c r="O8" s="119"/>
      <c r="P8" s="119"/>
      <c r="Q8" s="119"/>
      <c r="R8" s="119"/>
      <c r="S8" s="119"/>
      <c r="T8" s="119"/>
      <c r="U8" s="119"/>
      <c r="V8" s="119"/>
      <c r="W8" s="119"/>
      <c r="X8" s="119"/>
      <c r="Y8" s="119"/>
      <c r="Z8" s="119"/>
      <c r="AA8" s="119"/>
      <c r="AB8" s="119"/>
      <c r="AC8" s="119"/>
      <c r="AD8" s="119"/>
      <c r="AE8" s="119"/>
    </row>
    <row r="9" spans="1:31" ht="14.25" x14ac:dyDescent="0.2">
      <c r="A9" s="131" t="s">
        <v>13</v>
      </c>
      <c r="B9" s="133" t="s">
        <v>14</v>
      </c>
      <c r="C9" s="131"/>
      <c r="D9" s="131"/>
      <c r="E9" s="119"/>
      <c r="F9" s="119"/>
      <c r="G9" s="119"/>
      <c r="H9" s="119"/>
      <c r="I9" s="119"/>
      <c r="J9" s="119"/>
      <c r="K9" s="119"/>
      <c r="L9" s="119"/>
      <c r="M9" s="119"/>
      <c r="N9" s="119"/>
      <c r="O9" s="119"/>
      <c r="P9" s="119"/>
      <c r="Q9" s="119"/>
      <c r="R9" s="119"/>
      <c r="S9" s="119"/>
      <c r="T9" s="119"/>
      <c r="U9" s="119"/>
      <c r="V9" s="119"/>
      <c r="W9" s="119"/>
      <c r="X9" s="119"/>
      <c r="Y9" s="119"/>
      <c r="Z9" s="119"/>
      <c r="AA9" s="119"/>
      <c r="AB9" s="119"/>
      <c r="AC9" s="119"/>
      <c r="AD9" s="119"/>
      <c r="AE9" s="119"/>
    </row>
    <row r="10" spans="1:31" ht="14.25" x14ac:dyDescent="0.2">
      <c r="A10" s="122" t="s">
        <v>15</v>
      </c>
      <c r="B10" s="132" t="s">
        <v>16</v>
      </c>
      <c r="C10" s="132"/>
      <c r="D10" s="132"/>
      <c r="E10" s="119"/>
      <c r="F10" s="119"/>
      <c r="G10" s="119"/>
      <c r="H10" s="119"/>
      <c r="I10" s="119"/>
      <c r="J10" s="119"/>
      <c r="K10" s="119"/>
      <c r="L10" s="119"/>
      <c r="M10" s="119"/>
      <c r="N10" s="119"/>
      <c r="O10" s="119"/>
      <c r="P10" s="119"/>
      <c r="Q10" s="119"/>
      <c r="R10" s="119"/>
      <c r="S10" s="119"/>
      <c r="T10" s="119"/>
      <c r="U10" s="119"/>
      <c r="V10" s="119"/>
      <c r="W10" s="119"/>
      <c r="X10" s="119"/>
      <c r="Y10" s="119"/>
      <c r="Z10" s="119"/>
      <c r="AA10" s="119"/>
      <c r="AB10" s="119"/>
      <c r="AC10" s="119"/>
      <c r="AD10" s="119"/>
      <c r="AE10" s="119"/>
    </row>
    <row r="11" spans="1:31" ht="14.25" x14ac:dyDescent="0.2">
      <c r="A11" s="131" t="s">
        <v>17</v>
      </c>
      <c r="B11" s="133" t="s">
        <v>18</v>
      </c>
      <c r="C11" s="131"/>
      <c r="D11" s="131"/>
      <c r="E11" s="119"/>
      <c r="F11" s="119"/>
      <c r="G11" s="119"/>
      <c r="H11" s="119"/>
      <c r="I11" s="119"/>
      <c r="J11" s="119"/>
      <c r="K11" s="119"/>
      <c r="L11" s="119"/>
      <c r="M11" s="119"/>
      <c r="N11" s="119"/>
      <c r="O11" s="119"/>
      <c r="P11" s="119"/>
      <c r="Q11" s="119"/>
      <c r="R11" s="119"/>
      <c r="S11" s="119"/>
      <c r="T11" s="119"/>
      <c r="U11" s="119"/>
      <c r="V11" s="119"/>
      <c r="W11" s="119"/>
      <c r="X11" s="119"/>
      <c r="Y11" s="119"/>
      <c r="Z11" s="119"/>
      <c r="AA11" s="119"/>
      <c r="AB11" s="119"/>
      <c r="AC11" s="119"/>
      <c r="AD11" s="119"/>
      <c r="AE11" s="119"/>
    </row>
    <row r="12" spans="1:31" ht="14.25" x14ac:dyDescent="0.2">
      <c r="A12" s="122" t="s">
        <v>19</v>
      </c>
      <c r="B12" s="132"/>
      <c r="C12" s="132"/>
      <c r="D12" s="132"/>
      <c r="E12" s="119"/>
      <c r="F12" s="119"/>
      <c r="G12" s="119"/>
      <c r="H12" s="119"/>
      <c r="I12" s="119"/>
      <c r="J12" s="119"/>
      <c r="K12" s="119"/>
      <c r="L12" s="119"/>
      <c r="M12" s="119"/>
      <c r="N12" s="119"/>
      <c r="O12" s="119"/>
      <c r="P12" s="119"/>
      <c r="Q12" s="119"/>
      <c r="R12" s="119"/>
      <c r="S12" s="119"/>
      <c r="T12" s="119"/>
      <c r="U12" s="119"/>
      <c r="V12" s="119"/>
      <c r="W12" s="119"/>
      <c r="X12" s="119"/>
      <c r="Y12" s="119"/>
      <c r="Z12" s="119"/>
      <c r="AA12" s="119"/>
      <c r="AB12" s="119"/>
      <c r="AC12" s="119"/>
      <c r="AD12" s="119"/>
      <c r="AE12" s="119"/>
    </row>
    <row r="13" spans="1:31" ht="14.25" x14ac:dyDescent="0.2">
      <c r="A13" s="131" t="s">
        <v>20</v>
      </c>
      <c r="B13" s="133" t="s">
        <v>303</v>
      </c>
      <c r="C13" s="131"/>
      <c r="D13" s="131"/>
      <c r="E13" s="124"/>
      <c r="F13" s="119"/>
      <c r="G13" s="119"/>
      <c r="H13" s="119"/>
      <c r="I13" s="119"/>
      <c r="J13" s="119"/>
      <c r="K13" s="119"/>
      <c r="L13" s="119"/>
      <c r="M13" s="119"/>
      <c r="N13" s="119"/>
      <c r="O13" s="119"/>
      <c r="P13" s="119"/>
      <c r="Q13" s="119"/>
      <c r="R13" s="119"/>
      <c r="S13" s="119"/>
      <c r="T13" s="119"/>
      <c r="U13" s="119"/>
      <c r="V13" s="119"/>
      <c r="W13" s="119"/>
      <c r="X13" s="119"/>
      <c r="Y13" s="119"/>
      <c r="Z13" s="119"/>
      <c r="AA13" s="119"/>
      <c r="AB13" s="119"/>
      <c r="AC13" s="119"/>
      <c r="AD13" s="119"/>
      <c r="AE13" s="119"/>
    </row>
    <row r="14" spans="1:31" ht="14.25" x14ac:dyDescent="0.2">
      <c r="A14" s="122" t="s">
        <v>434</v>
      </c>
      <c r="B14" s="132" t="s">
        <v>308</v>
      </c>
      <c r="C14" s="132"/>
      <c r="D14" s="132"/>
      <c r="E14" s="124"/>
      <c r="F14" s="119"/>
      <c r="G14" s="119"/>
      <c r="H14" s="119"/>
      <c r="I14" s="119"/>
      <c r="J14" s="119"/>
      <c r="K14" s="119"/>
      <c r="L14" s="119"/>
      <c r="M14" s="119"/>
      <c r="N14" s="119"/>
      <c r="O14" s="119"/>
      <c r="P14" s="119"/>
      <c r="Q14" s="119"/>
      <c r="R14" s="119"/>
      <c r="S14" s="119"/>
      <c r="T14" s="119"/>
      <c r="U14" s="119"/>
      <c r="V14" s="119"/>
      <c r="W14" s="119"/>
      <c r="X14" s="119"/>
      <c r="Y14" s="119"/>
      <c r="Z14" s="119"/>
      <c r="AA14" s="119"/>
      <c r="AB14" s="119"/>
      <c r="AC14" s="119"/>
      <c r="AD14" s="119"/>
      <c r="AE14" s="119"/>
    </row>
    <row r="15" spans="1:31" ht="14.25" x14ac:dyDescent="0.2">
      <c r="A15" s="131" t="s">
        <v>21</v>
      </c>
      <c r="B15" s="133" t="s">
        <v>22</v>
      </c>
      <c r="C15" s="131"/>
      <c r="D15" s="131"/>
      <c r="E15" s="155"/>
      <c r="F15" s="119"/>
      <c r="G15" s="119"/>
      <c r="H15" s="119"/>
      <c r="I15" s="119"/>
      <c r="J15" s="119"/>
      <c r="K15" s="119"/>
      <c r="L15" s="119"/>
      <c r="M15" s="119"/>
      <c r="N15" s="119"/>
      <c r="O15" s="119"/>
      <c r="P15" s="119"/>
      <c r="Q15" s="119"/>
      <c r="R15" s="119"/>
      <c r="S15" s="119"/>
      <c r="T15" s="119"/>
      <c r="U15" s="119"/>
      <c r="V15" s="119"/>
      <c r="W15" s="119"/>
      <c r="X15" s="119"/>
      <c r="Y15" s="119"/>
      <c r="Z15" s="119"/>
      <c r="AA15" s="119"/>
      <c r="AB15" s="119"/>
      <c r="AC15" s="119"/>
      <c r="AD15" s="119"/>
      <c r="AE15" s="119"/>
    </row>
    <row r="16" spans="1:31" ht="14.25" x14ac:dyDescent="0.2">
      <c r="A16" s="122" t="s">
        <v>23</v>
      </c>
      <c r="B16" s="132"/>
      <c r="C16" s="132"/>
      <c r="D16" s="132"/>
      <c r="E16" s="155"/>
      <c r="F16" s="119"/>
      <c r="G16" s="119"/>
      <c r="H16" s="119"/>
      <c r="I16" s="119"/>
      <c r="J16" s="119"/>
      <c r="K16" s="119"/>
      <c r="L16" s="119"/>
      <c r="M16" s="119"/>
      <c r="N16" s="119"/>
      <c r="O16" s="119"/>
      <c r="P16" s="119"/>
      <c r="Q16" s="119"/>
      <c r="R16" s="119"/>
      <c r="S16" s="119"/>
      <c r="T16" s="119"/>
      <c r="U16" s="119"/>
      <c r="V16" s="119"/>
      <c r="W16" s="119"/>
      <c r="X16" s="119"/>
      <c r="Y16" s="119"/>
      <c r="Z16" s="119"/>
      <c r="AA16" s="119"/>
      <c r="AB16" s="119"/>
      <c r="AC16" s="119"/>
      <c r="AD16" s="119"/>
      <c r="AE16" s="119"/>
    </row>
    <row r="17" spans="1:31" ht="14.25" x14ac:dyDescent="0.2">
      <c r="A17" s="131" t="s">
        <v>24</v>
      </c>
      <c r="B17" s="133" t="s">
        <v>25</v>
      </c>
      <c r="C17" s="131"/>
      <c r="D17" s="131"/>
      <c r="E17" s="124"/>
      <c r="F17" s="119"/>
      <c r="G17" s="119"/>
      <c r="H17" s="119"/>
      <c r="I17" s="119"/>
      <c r="J17" s="119"/>
      <c r="K17" s="119"/>
      <c r="L17" s="119"/>
      <c r="M17" s="119"/>
      <c r="N17" s="119"/>
      <c r="O17" s="119"/>
      <c r="P17" s="119"/>
      <c r="Q17" s="119"/>
      <c r="R17" s="119"/>
      <c r="S17" s="119"/>
      <c r="T17" s="119"/>
      <c r="U17" s="119"/>
      <c r="V17" s="119"/>
      <c r="W17" s="119"/>
      <c r="X17" s="119"/>
      <c r="Y17" s="119"/>
      <c r="Z17" s="119"/>
      <c r="AA17" s="119"/>
      <c r="AB17" s="119"/>
      <c r="AC17" s="119"/>
      <c r="AD17" s="119"/>
      <c r="AE17" s="119"/>
    </row>
    <row r="18" spans="1:31" ht="14.25" x14ac:dyDescent="0.2">
      <c r="A18" s="123" t="s">
        <v>26</v>
      </c>
      <c r="B18" s="132" t="s">
        <v>27</v>
      </c>
      <c r="C18" s="132"/>
      <c r="D18" s="132"/>
      <c r="E18" s="124"/>
      <c r="F18" s="119"/>
      <c r="G18" s="119"/>
      <c r="H18" s="119"/>
      <c r="I18" s="119"/>
      <c r="J18" s="119"/>
      <c r="K18" s="119"/>
      <c r="L18" s="119"/>
      <c r="M18" s="119"/>
      <c r="N18" s="119"/>
      <c r="O18" s="119"/>
      <c r="P18" s="119"/>
      <c r="Q18" s="119"/>
      <c r="R18" s="119"/>
      <c r="S18" s="119"/>
      <c r="T18" s="119"/>
      <c r="U18" s="119"/>
      <c r="V18" s="119"/>
      <c r="W18" s="119"/>
      <c r="X18" s="119"/>
      <c r="Y18" s="119"/>
      <c r="Z18" s="119"/>
      <c r="AA18" s="119"/>
      <c r="AB18" s="119"/>
      <c r="AC18" s="119"/>
      <c r="AD18" s="119"/>
      <c r="AE18" s="119"/>
    </row>
    <row r="19" spans="1:31" ht="14.25" x14ac:dyDescent="0.2">
      <c r="A19" s="131" t="s">
        <v>28</v>
      </c>
      <c r="B19" s="133"/>
      <c r="C19" s="131"/>
      <c r="D19" s="131"/>
      <c r="E19" s="124"/>
      <c r="F19" s="119"/>
      <c r="L19" s="119"/>
      <c r="M19" s="119"/>
      <c r="N19" s="119"/>
      <c r="O19" s="119"/>
      <c r="P19" s="119"/>
      <c r="Q19" s="119"/>
      <c r="R19" s="119"/>
      <c r="S19" s="119"/>
      <c r="T19" s="119"/>
      <c r="U19" s="119"/>
      <c r="V19" s="119"/>
      <c r="W19" s="119"/>
      <c r="X19" s="119"/>
      <c r="Y19" s="119"/>
      <c r="Z19" s="119"/>
      <c r="AA19" s="119"/>
      <c r="AB19" s="119"/>
      <c r="AC19" s="119"/>
      <c r="AD19" s="119"/>
      <c r="AE19" s="119"/>
    </row>
    <row r="20" spans="1:31" ht="14.25" x14ac:dyDescent="0.2">
      <c r="A20" s="123" t="s">
        <v>29</v>
      </c>
      <c r="B20" s="132" t="s">
        <v>30</v>
      </c>
      <c r="C20" s="132"/>
      <c r="D20" s="132"/>
      <c r="E20" s="155"/>
      <c r="F20" s="119"/>
      <c r="L20" s="119"/>
      <c r="M20" s="119"/>
      <c r="N20" s="119"/>
      <c r="O20" s="119"/>
      <c r="P20" s="119"/>
      <c r="Q20" s="119"/>
      <c r="R20" s="119"/>
      <c r="S20" s="119"/>
      <c r="T20" s="119"/>
      <c r="U20" s="119"/>
      <c r="V20" s="119"/>
      <c r="W20" s="119"/>
      <c r="X20" s="119"/>
      <c r="Y20" s="119"/>
      <c r="Z20" s="119"/>
      <c r="AA20" s="119"/>
      <c r="AB20" s="119"/>
      <c r="AC20" s="119"/>
      <c r="AD20" s="119"/>
      <c r="AE20" s="119"/>
    </row>
    <row r="21" spans="1:31" ht="15" x14ac:dyDescent="0.25">
      <c r="A21" s="118"/>
      <c r="B21" s="118"/>
      <c r="C21" s="118"/>
      <c r="D21" s="118"/>
      <c r="E21" s="119"/>
      <c r="F21" s="119"/>
      <c r="L21" s="119"/>
      <c r="M21" s="119"/>
      <c r="N21" s="119"/>
      <c r="O21" s="119"/>
      <c r="P21" s="119"/>
      <c r="Q21" s="119"/>
      <c r="R21" s="119"/>
      <c r="S21" s="119"/>
      <c r="T21" s="119"/>
      <c r="U21" s="119"/>
      <c r="V21" s="119"/>
      <c r="W21" s="119"/>
      <c r="X21" s="119"/>
      <c r="Y21" s="119"/>
      <c r="Z21" s="119"/>
      <c r="AA21" s="119"/>
      <c r="AB21" s="119"/>
      <c r="AC21" s="119"/>
      <c r="AD21" s="119"/>
      <c r="AE21" s="119"/>
    </row>
    <row r="22" spans="1:31" ht="15" x14ac:dyDescent="0.25">
      <c r="A22" s="118"/>
      <c r="B22" s="118"/>
      <c r="C22" s="118"/>
      <c r="D22" s="118"/>
      <c r="E22" s="119"/>
      <c r="F22" s="119"/>
      <c r="L22" s="119"/>
      <c r="M22" s="119"/>
      <c r="N22" s="119"/>
      <c r="O22" s="119"/>
      <c r="P22" s="119"/>
      <c r="Q22" s="119"/>
      <c r="R22" s="119"/>
      <c r="S22" s="119"/>
      <c r="T22" s="119"/>
      <c r="U22" s="119"/>
      <c r="V22" s="119"/>
      <c r="W22" s="119"/>
      <c r="X22" s="119"/>
      <c r="Y22" s="119"/>
      <c r="Z22" s="119"/>
      <c r="AA22" s="119"/>
      <c r="AB22" s="119"/>
      <c r="AC22" s="119"/>
      <c r="AD22" s="119"/>
      <c r="AE22" s="119"/>
    </row>
    <row r="23" spans="1:31" ht="23.25" x14ac:dyDescent="0.35">
      <c r="A23" s="172" t="s">
        <v>31</v>
      </c>
      <c r="B23" s="173"/>
      <c r="C23" s="173"/>
      <c r="D23" s="174"/>
      <c r="E23" s="125"/>
      <c r="F23" s="119"/>
      <c r="L23" s="119"/>
      <c r="M23" s="119"/>
      <c r="N23" s="119"/>
      <c r="O23" s="119"/>
      <c r="P23" s="119"/>
      <c r="Q23" s="119"/>
      <c r="R23" s="119"/>
      <c r="S23" s="119"/>
      <c r="T23" s="119"/>
      <c r="U23" s="119"/>
      <c r="V23" s="119"/>
      <c r="W23" s="119"/>
      <c r="X23" s="119"/>
      <c r="Y23" s="119"/>
      <c r="Z23" s="119"/>
      <c r="AA23" s="119"/>
      <c r="AB23" s="119"/>
      <c r="AC23" s="119"/>
      <c r="AD23" s="119"/>
      <c r="AE23" s="119"/>
    </row>
    <row r="24" spans="1:31" ht="45" x14ac:dyDescent="0.2">
      <c r="A24" s="126" t="s">
        <v>32</v>
      </c>
      <c r="B24" s="127" t="s">
        <v>33</v>
      </c>
      <c r="C24" s="127" t="s">
        <v>34</v>
      </c>
      <c r="D24" s="127" t="s">
        <v>35</v>
      </c>
      <c r="E24" s="128"/>
      <c r="L24" s="119"/>
      <c r="M24" s="119"/>
      <c r="N24" s="119"/>
      <c r="O24" s="119"/>
      <c r="P24" s="119"/>
      <c r="Q24" s="119"/>
      <c r="R24" s="119"/>
      <c r="S24" s="119"/>
      <c r="T24" s="119"/>
      <c r="U24" s="119"/>
      <c r="V24" s="119"/>
      <c r="W24" s="119"/>
      <c r="X24" s="119"/>
      <c r="Y24" s="119"/>
      <c r="Z24" s="119"/>
      <c r="AA24" s="119"/>
      <c r="AB24" s="119"/>
      <c r="AC24" s="119"/>
      <c r="AD24" s="119"/>
      <c r="AE24" s="119"/>
    </row>
    <row r="25" spans="1:31" ht="14.25" x14ac:dyDescent="0.2">
      <c r="A25" s="131" t="str">
        <f>"Processus 1: "&amp;B4</f>
        <v>Processus 1: Analyser le marché</v>
      </c>
      <c r="B25" s="137" t="s">
        <v>36</v>
      </c>
      <c r="C25" s="137" t="s">
        <v>37</v>
      </c>
      <c r="D25" s="137" t="s">
        <v>36</v>
      </c>
      <c r="E25" s="129"/>
      <c r="L25" s="119"/>
      <c r="M25" s="119"/>
      <c r="N25" s="119"/>
      <c r="O25" s="119"/>
      <c r="P25" s="119"/>
      <c r="Q25" s="119"/>
      <c r="R25" s="119"/>
      <c r="S25" s="119"/>
      <c r="T25" s="119"/>
      <c r="U25" s="119"/>
      <c r="V25" s="119"/>
      <c r="W25" s="119"/>
      <c r="X25" s="119"/>
      <c r="Y25" s="119"/>
      <c r="Z25" s="119"/>
      <c r="AA25" s="119"/>
      <c r="AB25" s="119"/>
      <c r="AC25" s="119"/>
      <c r="AD25" s="119"/>
      <c r="AE25" s="119"/>
    </row>
    <row r="26" spans="1:31" ht="14.25" x14ac:dyDescent="0.2">
      <c r="A26" s="138" t="str">
        <f>"Processus 2: "&amp;B5</f>
        <v>Processus 2: Concevoir des voitures</v>
      </c>
      <c r="B26" s="136" t="s">
        <v>37</v>
      </c>
      <c r="C26" s="136" t="s">
        <v>37</v>
      </c>
      <c r="D26" s="136" t="s">
        <v>36</v>
      </c>
      <c r="E26" s="129"/>
      <c r="L26" s="119"/>
      <c r="M26" s="119"/>
      <c r="N26" s="119"/>
      <c r="O26" s="119"/>
      <c r="P26" s="119"/>
      <c r="Q26" s="119"/>
      <c r="R26" s="119"/>
      <c r="S26" s="119"/>
      <c r="T26" s="119"/>
      <c r="U26" s="119"/>
      <c r="V26" s="119"/>
      <c r="W26" s="119"/>
      <c r="X26" s="119"/>
      <c r="Y26" s="119"/>
      <c r="Z26" s="119"/>
      <c r="AA26" s="119"/>
      <c r="AB26" s="119"/>
      <c r="AC26" s="119"/>
      <c r="AD26" s="119"/>
      <c r="AE26" s="119"/>
    </row>
    <row r="27" spans="1:31" ht="14.25" x14ac:dyDescent="0.2">
      <c r="A27" s="131" t="str">
        <f>"Processus 3: "&amp;B6</f>
        <v>Processus 3: Contruire des voitures</v>
      </c>
      <c r="B27" s="137" t="s">
        <v>38</v>
      </c>
      <c r="C27" s="137" t="s">
        <v>39</v>
      </c>
      <c r="D27" s="137" t="s">
        <v>36</v>
      </c>
      <c r="E27" s="129"/>
      <c r="L27" s="119"/>
      <c r="M27" s="119"/>
      <c r="N27" s="119"/>
      <c r="O27" s="119"/>
      <c r="P27" s="119"/>
      <c r="Q27" s="119"/>
      <c r="R27" s="119"/>
      <c r="S27" s="119"/>
      <c r="T27" s="119"/>
      <c r="U27" s="119"/>
      <c r="V27" s="119"/>
      <c r="W27" s="119"/>
      <c r="X27" s="119"/>
      <c r="Y27" s="119"/>
      <c r="Z27" s="119"/>
      <c r="AA27" s="119"/>
      <c r="AB27" s="119"/>
      <c r="AC27" s="119"/>
      <c r="AD27" s="119"/>
      <c r="AE27" s="119"/>
    </row>
    <row r="28" spans="1:31" ht="14.25" x14ac:dyDescent="0.2">
      <c r="A28" s="138" t="str">
        <f>"Processus 4: "&amp;B7</f>
        <v xml:space="preserve">Processus 4: </v>
      </c>
      <c r="B28" s="136"/>
      <c r="C28" s="136"/>
      <c r="D28" s="136"/>
      <c r="E28" s="129"/>
      <c r="L28" s="119"/>
      <c r="M28" s="119"/>
      <c r="N28" s="119"/>
      <c r="O28" s="119"/>
      <c r="P28" s="119"/>
      <c r="Q28" s="119"/>
      <c r="R28" s="119"/>
      <c r="S28" s="119"/>
      <c r="T28" s="119"/>
      <c r="U28" s="119"/>
      <c r="V28" s="119"/>
      <c r="W28" s="119"/>
      <c r="X28" s="119"/>
      <c r="Y28" s="119"/>
      <c r="Z28" s="119"/>
      <c r="AA28" s="119"/>
      <c r="AB28" s="119"/>
      <c r="AC28" s="119"/>
      <c r="AD28" s="119"/>
      <c r="AE28" s="119"/>
    </row>
    <row r="29" spans="1:31" ht="45" x14ac:dyDescent="0.2">
      <c r="A29" s="127" t="s">
        <v>40</v>
      </c>
      <c r="B29" s="127" t="s">
        <v>41</v>
      </c>
      <c r="C29" s="127" t="s">
        <v>42</v>
      </c>
      <c r="D29" s="127" t="s">
        <v>43</v>
      </c>
      <c r="E29" s="128"/>
      <c r="L29" s="119"/>
      <c r="M29" s="119"/>
      <c r="N29" s="119"/>
      <c r="O29" s="119"/>
      <c r="P29" s="119"/>
      <c r="Q29" s="119"/>
      <c r="R29" s="119"/>
      <c r="S29" s="119"/>
      <c r="T29" s="119"/>
      <c r="U29" s="119"/>
      <c r="V29" s="119"/>
      <c r="W29" s="119"/>
      <c r="X29" s="119"/>
      <c r="Y29" s="119"/>
      <c r="Z29" s="119"/>
      <c r="AA29" s="119"/>
      <c r="AB29" s="119"/>
      <c r="AC29" s="119"/>
      <c r="AD29" s="119"/>
      <c r="AE29" s="119"/>
    </row>
    <row r="30" spans="1:31" ht="14.25" x14ac:dyDescent="0.2">
      <c r="A30" s="131" t="str">
        <f>"Famille de données 1: "&amp;B9</f>
        <v>Famille de données 1: Données marché</v>
      </c>
      <c r="B30" s="137" t="s">
        <v>39</v>
      </c>
      <c r="C30" s="137" t="s">
        <v>36</v>
      </c>
      <c r="D30" s="137" t="s">
        <v>36</v>
      </c>
      <c r="E30" s="129"/>
      <c r="L30" s="119"/>
      <c r="M30" s="119"/>
      <c r="N30" s="119"/>
      <c r="O30" s="119"/>
      <c r="P30" s="119"/>
      <c r="Q30" s="119"/>
      <c r="R30" s="119"/>
      <c r="S30" s="119"/>
      <c r="T30" s="119"/>
      <c r="U30" s="119"/>
      <c r="V30" s="119"/>
      <c r="W30" s="119"/>
      <c r="X30" s="119"/>
      <c r="Y30" s="119"/>
      <c r="Z30" s="119"/>
      <c r="AA30" s="119"/>
      <c r="AB30" s="119"/>
      <c r="AC30" s="119"/>
      <c r="AD30" s="119"/>
      <c r="AE30" s="119"/>
    </row>
    <row r="31" spans="1:31" ht="14.25" x14ac:dyDescent="0.2">
      <c r="A31" s="138" t="str">
        <f>"Famille de données 2: "&amp;B10</f>
        <v>Famille de données 2: Données R&amp;D</v>
      </c>
      <c r="B31" s="136" t="s">
        <v>39</v>
      </c>
      <c r="C31" s="136" t="s">
        <v>39</v>
      </c>
      <c r="D31" s="136" t="s">
        <v>36</v>
      </c>
      <c r="E31" s="129"/>
      <c r="L31" s="119"/>
      <c r="M31" s="119"/>
      <c r="N31" s="119"/>
      <c r="O31" s="119"/>
      <c r="P31" s="119"/>
      <c r="Q31" s="119"/>
      <c r="R31" s="119"/>
      <c r="S31" s="119"/>
      <c r="T31" s="119"/>
      <c r="U31" s="119"/>
      <c r="V31" s="119"/>
      <c r="W31" s="119"/>
      <c r="X31" s="119"/>
      <c r="Y31" s="119"/>
      <c r="Z31" s="119"/>
      <c r="AA31" s="119"/>
      <c r="AB31" s="119"/>
      <c r="AC31" s="119"/>
      <c r="AD31" s="119"/>
      <c r="AE31" s="119"/>
    </row>
    <row r="32" spans="1:31" ht="14.25" x14ac:dyDescent="0.2">
      <c r="A32" s="131" t="str">
        <f>"Famille de données 3: "&amp;B11</f>
        <v>Famille de données 3: Spécifications techniques</v>
      </c>
      <c r="B32" s="137" t="s">
        <v>36</v>
      </c>
      <c r="C32" s="137" t="s">
        <v>36</v>
      </c>
      <c r="D32" s="137" t="s">
        <v>36</v>
      </c>
      <c r="E32" s="129"/>
      <c r="L32" s="119"/>
      <c r="M32" s="119"/>
      <c r="N32" s="119"/>
      <c r="O32" s="119"/>
      <c r="P32" s="119"/>
      <c r="Q32" s="119"/>
      <c r="R32" s="119"/>
      <c r="S32" s="119"/>
      <c r="T32" s="119"/>
      <c r="U32" s="119"/>
      <c r="V32" s="119"/>
      <c r="W32" s="119"/>
      <c r="X32" s="119"/>
      <c r="Y32" s="119"/>
      <c r="Z32" s="119"/>
      <c r="AA32" s="119"/>
      <c r="AB32" s="119"/>
      <c r="AC32" s="119"/>
      <c r="AD32" s="119"/>
      <c r="AE32" s="119"/>
    </row>
    <row r="33" spans="1:31" ht="14.25" x14ac:dyDescent="0.2">
      <c r="A33" s="138" t="str">
        <f>"Famille de données 4: "&amp;B12</f>
        <v xml:space="preserve">Famille de données 4: </v>
      </c>
      <c r="B33" s="136"/>
      <c r="C33" s="136"/>
      <c r="D33" s="136"/>
      <c r="E33" s="129"/>
      <c r="L33" s="119"/>
      <c r="M33" s="119"/>
      <c r="N33" s="119"/>
      <c r="O33" s="119"/>
      <c r="P33" s="119"/>
      <c r="Q33" s="119"/>
      <c r="R33" s="119"/>
      <c r="S33" s="119"/>
      <c r="T33" s="119"/>
      <c r="U33" s="119"/>
      <c r="V33" s="119"/>
      <c r="W33" s="119"/>
      <c r="X33" s="119"/>
      <c r="Y33" s="119"/>
      <c r="Z33" s="119"/>
      <c r="AA33" s="119"/>
      <c r="AB33" s="119"/>
      <c r="AC33" s="119"/>
      <c r="AD33" s="119"/>
      <c r="AE33" s="119"/>
    </row>
    <row r="34" spans="1:31" ht="15" x14ac:dyDescent="0.25">
      <c r="A34" s="118"/>
      <c r="B34" s="118"/>
      <c r="C34" s="118"/>
      <c r="D34" s="118"/>
      <c r="E34" s="119"/>
      <c r="L34" s="119"/>
      <c r="M34" s="119"/>
      <c r="N34" s="119"/>
      <c r="O34" s="119"/>
      <c r="P34" s="119"/>
      <c r="Q34" s="119"/>
      <c r="R34" s="119"/>
      <c r="S34" s="119"/>
      <c r="T34" s="119"/>
      <c r="U34" s="119"/>
      <c r="V34" s="119"/>
      <c r="W34" s="119"/>
      <c r="X34" s="119"/>
      <c r="Y34" s="119"/>
      <c r="Z34" s="119"/>
      <c r="AA34" s="119"/>
      <c r="AB34" s="119"/>
      <c r="AC34" s="119"/>
      <c r="AD34" s="119"/>
      <c r="AE34" s="119"/>
    </row>
    <row r="35" spans="1:31" ht="14.25" x14ac:dyDescent="0.2">
      <c r="E35" s="119"/>
      <c r="L35" s="119"/>
      <c r="M35" s="119"/>
      <c r="N35" s="119"/>
      <c r="O35" s="119"/>
      <c r="P35" s="119"/>
      <c r="Q35" s="119"/>
      <c r="R35" s="119"/>
      <c r="S35" s="119"/>
      <c r="T35" s="119"/>
      <c r="U35" s="119"/>
      <c r="V35" s="119"/>
      <c r="W35" s="119"/>
      <c r="X35" s="119"/>
      <c r="Y35" s="119"/>
      <c r="Z35" s="119"/>
      <c r="AA35" s="119"/>
      <c r="AB35" s="119"/>
      <c r="AC35" s="119"/>
      <c r="AD35" s="119"/>
      <c r="AE35" s="119"/>
    </row>
    <row r="36" spans="1:31" ht="14.25" x14ac:dyDescent="0.2">
      <c r="E36" s="119"/>
      <c r="L36" s="119"/>
      <c r="M36" s="119"/>
      <c r="N36" s="119"/>
      <c r="O36" s="119"/>
      <c r="P36" s="119"/>
      <c r="Q36" s="119"/>
      <c r="R36" s="119"/>
      <c r="S36" s="119"/>
      <c r="T36" s="119"/>
      <c r="U36" s="119"/>
      <c r="V36" s="119"/>
      <c r="W36" s="119"/>
      <c r="X36" s="119"/>
      <c r="Y36" s="119"/>
      <c r="Z36" s="119"/>
      <c r="AA36" s="119"/>
      <c r="AB36" s="119"/>
      <c r="AC36" s="119"/>
      <c r="AD36" s="119"/>
      <c r="AE36" s="119"/>
    </row>
    <row r="37" spans="1:31" ht="15" x14ac:dyDescent="0.25">
      <c r="A37" s="156"/>
      <c r="B37" s="157" t="s">
        <v>38</v>
      </c>
      <c r="C37" s="158" t="s">
        <v>36</v>
      </c>
      <c r="D37" s="159" t="s">
        <v>37</v>
      </c>
      <c r="E37" s="160" t="s">
        <v>39</v>
      </c>
      <c r="F37" s="119"/>
      <c r="G37" s="119"/>
      <c r="H37" s="119"/>
      <c r="I37" s="119"/>
      <c r="J37" s="119"/>
      <c r="K37" s="119"/>
      <c r="L37" s="119"/>
      <c r="M37" s="119"/>
      <c r="N37" s="119"/>
      <c r="O37" s="119"/>
      <c r="P37" s="119"/>
      <c r="Q37" s="119"/>
      <c r="R37" s="119"/>
      <c r="S37" s="119"/>
      <c r="T37" s="119"/>
      <c r="U37" s="119"/>
      <c r="V37" s="119"/>
      <c r="W37" s="119"/>
      <c r="X37" s="119"/>
      <c r="Y37" s="119"/>
      <c r="Z37" s="119"/>
      <c r="AA37" s="119"/>
      <c r="AB37" s="119"/>
      <c r="AC37" s="119"/>
      <c r="AD37" s="119"/>
      <c r="AE37" s="119"/>
    </row>
    <row r="38" spans="1:31" ht="165" x14ac:dyDescent="0.2">
      <c r="A38" s="161" t="s">
        <v>452</v>
      </c>
      <c r="B38" s="162" t="s">
        <v>453</v>
      </c>
      <c r="C38" s="163" t="s">
        <v>454</v>
      </c>
      <c r="D38" s="163" t="s">
        <v>455</v>
      </c>
      <c r="E38" s="163" t="s">
        <v>456</v>
      </c>
      <c r="F38" s="119"/>
      <c r="G38" s="119"/>
      <c r="H38" s="119"/>
      <c r="I38" s="119"/>
      <c r="J38" s="119"/>
      <c r="K38" s="119"/>
      <c r="L38" s="119"/>
      <c r="M38" s="119"/>
      <c r="N38" s="119"/>
      <c r="O38" s="119"/>
      <c r="P38" s="119"/>
      <c r="Q38" s="119"/>
      <c r="R38" s="119"/>
      <c r="S38" s="119"/>
      <c r="T38" s="119"/>
      <c r="U38" s="119"/>
      <c r="V38" s="119"/>
      <c r="W38" s="119"/>
      <c r="X38" s="119"/>
      <c r="Y38" s="119"/>
      <c r="Z38" s="119"/>
      <c r="AA38" s="119"/>
      <c r="AB38" s="119"/>
      <c r="AC38" s="119"/>
      <c r="AD38" s="119"/>
      <c r="AE38" s="119"/>
    </row>
    <row r="39" spans="1:31" ht="90" x14ac:dyDescent="0.2">
      <c r="A39" s="164" t="s">
        <v>457</v>
      </c>
      <c r="B39" s="165" t="s">
        <v>458</v>
      </c>
      <c r="C39" s="166" t="s">
        <v>459</v>
      </c>
      <c r="D39" s="166" t="s">
        <v>460</v>
      </c>
      <c r="E39" s="166" t="s">
        <v>461</v>
      </c>
      <c r="F39" s="119"/>
      <c r="G39" s="119"/>
      <c r="H39" s="119"/>
      <c r="I39" s="119"/>
      <c r="J39" s="119"/>
      <c r="K39" s="119"/>
      <c r="L39" s="119"/>
      <c r="M39" s="119"/>
      <c r="N39" s="119"/>
      <c r="O39" s="119"/>
      <c r="P39" s="119"/>
      <c r="Q39" s="119"/>
      <c r="R39" s="119"/>
      <c r="S39" s="119"/>
      <c r="T39" s="119"/>
      <c r="U39" s="119"/>
      <c r="V39" s="119"/>
      <c r="W39" s="119"/>
      <c r="X39" s="119"/>
      <c r="Y39" s="119"/>
      <c r="Z39" s="119"/>
      <c r="AA39" s="119"/>
      <c r="AB39" s="119"/>
      <c r="AC39" s="119"/>
      <c r="AD39" s="119"/>
      <c r="AE39" s="119"/>
    </row>
    <row r="40" spans="1:31" ht="105" x14ac:dyDescent="0.2">
      <c r="A40" s="164" t="s">
        <v>462</v>
      </c>
      <c r="B40" s="165" t="s">
        <v>463</v>
      </c>
      <c r="C40" s="166" t="s">
        <v>464</v>
      </c>
      <c r="D40" s="166" t="s">
        <v>465</v>
      </c>
      <c r="E40" s="166" t="s">
        <v>466</v>
      </c>
      <c r="F40" s="119"/>
      <c r="G40" s="119"/>
      <c r="H40" s="119"/>
      <c r="I40" s="119"/>
      <c r="J40" s="119"/>
      <c r="K40" s="119"/>
      <c r="L40" s="119"/>
      <c r="M40" s="119"/>
      <c r="N40" s="119"/>
      <c r="O40" s="119"/>
      <c r="P40" s="119"/>
      <c r="Q40" s="119"/>
      <c r="R40" s="119"/>
      <c r="S40" s="119"/>
      <c r="T40" s="119"/>
      <c r="U40" s="119"/>
      <c r="V40" s="119"/>
      <c r="W40" s="119"/>
      <c r="X40" s="119"/>
      <c r="Y40" s="119"/>
      <c r="Z40" s="119"/>
      <c r="AA40" s="119"/>
      <c r="AB40" s="119"/>
      <c r="AC40" s="119"/>
      <c r="AD40" s="119"/>
      <c r="AE40" s="119"/>
    </row>
    <row r="41" spans="1:31" ht="90" x14ac:dyDescent="0.2">
      <c r="A41" s="164" t="s">
        <v>467</v>
      </c>
      <c r="B41" s="165" t="s">
        <v>468</v>
      </c>
      <c r="C41" s="165" t="s">
        <v>469</v>
      </c>
      <c r="D41" s="167" t="s">
        <v>470</v>
      </c>
      <c r="E41" s="167" t="s">
        <v>471</v>
      </c>
      <c r="F41" s="119"/>
      <c r="G41" s="119"/>
      <c r="H41" s="119"/>
      <c r="I41" s="119"/>
      <c r="J41" s="119"/>
      <c r="K41" s="119"/>
      <c r="L41" s="119"/>
      <c r="M41" s="119"/>
      <c r="N41" s="119"/>
      <c r="O41" s="119"/>
      <c r="P41" s="119"/>
      <c r="Q41" s="119"/>
      <c r="R41" s="119"/>
      <c r="S41" s="119"/>
      <c r="T41" s="119"/>
      <c r="U41" s="119"/>
      <c r="V41" s="119"/>
      <c r="W41" s="119"/>
      <c r="X41" s="119"/>
      <c r="Y41" s="119"/>
      <c r="Z41" s="119"/>
      <c r="AA41" s="119"/>
      <c r="AB41" s="119"/>
      <c r="AC41" s="119"/>
      <c r="AD41" s="119"/>
      <c r="AE41" s="119"/>
    </row>
    <row r="42" spans="1:31" ht="14.25" x14ac:dyDescent="0.2">
      <c r="E42" s="119"/>
      <c r="F42" s="119"/>
      <c r="G42" s="119"/>
      <c r="H42" s="119"/>
      <c r="I42" s="119"/>
      <c r="J42" s="119"/>
      <c r="K42" s="119"/>
      <c r="L42" s="119"/>
      <c r="M42" s="119"/>
      <c r="N42" s="119"/>
      <c r="O42" s="119"/>
      <c r="P42" s="119"/>
      <c r="Q42" s="119"/>
      <c r="R42" s="119"/>
      <c r="S42" s="119"/>
      <c r="T42" s="119"/>
      <c r="U42" s="119"/>
      <c r="V42" s="119"/>
      <c r="W42" s="119"/>
      <c r="X42" s="119"/>
      <c r="Y42" s="119"/>
      <c r="Z42" s="119"/>
      <c r="AA42" s="119"/>
      <c r="AB42" s="119"/>
      <c r="AC42" s="119"/>
      <c r="AD42" s="119"/>
      <c r="AE42" s="119"/>
    </row>
    <row r="43" spans="1:31" ht="14.25" x14ac:dyDescent="0.2">
      <c r="E43" s="119"/>
      <c r="F43" s="119"/>
      <c r="G43" s="119"/>
      <c r="H43" s="119"/>
      <c r="I43" s="119"/>
      <c r="J43" s="119"/>
      <c r="K43" s="119"/>
      <c r="L43" s="119"/>
      <c r="M43" s="119"/>
      <c r="N43" s="119"/>
      <c r="O43" s="119"/>
      <c r="P43" s="119"/>
      <c r="Q43" s="119"/>
      <c r="R43" s="119"/>
      <c r="S43" s="119"/>
      <c r="T43" s="119"/>
      <c r="U43" s="119"/>
      <c r="V43" s="119"/>
      <c r="W43" s="119"/>
      <c r="X43" s="119"/>
      <c r="Y43" s="119"/>
      <c r="Z43" s="119"/>
      <c r="AA43" s="119"/>
      <c r="AB43" s="119"/>
      <c r="AC43" s="119"/>
      <c r="AD43" s="119"/>
      <c r="AE43" s="119"/>
    </row>
    <row r="44" spans="1:31" ht="14.25" x14ac:dyDescent="0.2">
      <c r="E44" s="119"/>
      <c r="F44" s="119"/>
      <c r="G44" s="119"/>
      <c r="H44" s="119"/>
      <c r="I44" s="119"/>
      <c r="J44" s="119"/>
      <c r="K44" s="119"/>
      <c r="L44" s="119"/>
      <c r="M44" s="119"/>
      <c r="N44" s="119"/>
      <c r="O44" s="119"/>
      <c r="P44" s="119"/>
      <c r="Q44" s="119"/>
      <c r="R44" s="119"/>
      <c r="S44" s="119"/>
      <c r="T44" s="119"/>
      <c r="U44" s="119"/>
      <c r="V44" s="119"/>
      <c r="W44" s="119"/>
      <c r="X44" s="119"/>
      <c r="Y44" s="119"/>
      <c r="Z44" s="119"/>
      <c r="AA44" s="119"/>
      <c r="AB44" s="119"/>
      <c r="AC44" s="119"/>
      <c r="AD44" s="119"/>
      <c r="AE44" s="119"/>
    </row>
    <row r="45" spans="1:31" ht="14.25" x14ac:dyDescent="0.2">
      <c r="E45" s="119"/>
      <c r="F45" s="119"/>
      <c r="G45" s="119"/>
      <c r="H45" s="119"/>
      <c r="I45" s="119"/>
      <c r="J45" s="119"/>
      <c r="K45" s="119"/>
      <c r="L45" s="119"/>
      <c r="M45" s="119"/>
      <c r="N45" s="119"/>
      <c r="O45" s="119"/>
      <c r="P45" s="119"/>
      <c r="Q45" s="119"/>
      <c r="R45" s="119"/>
      <c r="S45" s="119"/>
      <c r="T45" s="119"/>
      <c r="U45" s="119"/>
      <c r="V45" s="119"/>
      <c r="W45" s="119"/>
      <c r="X45" s="119"/>
      <c r="Y45" s="119"/>
      <c r="Z45" s="119"/>
      <c r="AA45" s="119"/>
      <c r="AB45" s="119"/>
      <c r="AC45" s="119"/>
      <c r="AD45" s="119"/>
      <c r="AE45" s="119"/>
    </row>
    <row r="46" spans="1:31" ht="14.25" x14ac:dyDescent="0.2">
      <c r="E46" s="119"/>
      <c r="F46" s="119"/>
      <c r="G46" s="119"/>
      <c r="H46" s="119"/>
      <c r="I46" s="119"/>
      <c r="J46" s="119"/>
      <c r="K46" s="119"/>
      <c r="L46" s="119"/>
      <c r="M46" s="119"/>
      <c r="N46" s="119"/>
      <c r="O46" s="119"/>
      <c r="P46" s="119"/>
      <c r="Q46" s="119"/>
      <c r="R46" s="119"/>
      <c r="S46" s="119"/>
      <c r="T46" s="119"/>
      <c r="U46" s="119"/>
      <c r="V46" s="119"/>
      <c r="W46" s="119"/>
      <c r="X46" s="119"/>
      <c r="Y46" s="119"/>
      <c r="Z46" s="119"/>
      <c r="AA46" s="119"/>
      <c r="AB46" s="119"/>
      <c r="AC46" s="119"/>
      <c r="AD46" s="119"/>
      <c r="AE46" s="119"/>
    </row>
    <row r="47" spans="1:31" ht="14.25" x14ac:dyDescent="0.2">
      <c r="E47" s="119"/>
      <c r="F47" s="119"/>
      <c r="G47" s="119"/>
      <c r="H47" s="119"/>
      <c r="I47" s="119"/>
      <c r="J47" s="119"/>
      <c r="K47" s="119"/>
      <c r="L47" s="119"/>
      <c r="M47" s="119"/>
      <c r="N47" s="119"/>
      <c r="O47" s="119"/>
      <c r="P47" s="119"/>
      <c r="Q47" s="119"/>
      <c r="R47" s="119"/>
      <c r="S47" s="119"/>
      <c r="T47" s="119"/>
      <c r="U47" s="119"/>
      <c r="V47" s="119"/>
      <c r="W47" s="119"/>
      <c r="X47" s="119"/>
      <c r="Y47" s="119"/>
      <c r="Z47" s="119"/>
      <c r="AA47" s="119"/>
      <c r="AB47" s="119"/>
      <c r="AC47" s="119"/>
      <c r="AD47" s="119"/>
      <c r="AE47" s="119"/>
    </row>
    <row r="48" spans="1:31" ht="14.25" x14ac:dyDescent="0.2">
      <c r="E48" s="119"/>
      <c r="F48" s="119"/>
      <c r="G48" s="119"/>
      <c r="H48" s="119"/>
      <c r="I48" s="119"/>
      <c r="J48" s="119"/>
      <c r="K48" s="119"/>
      <c r="L48" s="119"/>
      <c r="M48" s="119"/>
      <c r="N48" s="119"/>
      <c r="O48" s="119"/>
      <c r="P48" s="119"/>
      <c r="Q48" s="119"/>
      <c r="R48" s="119"/>
      <c r="S48" s="119"/>
      <c r="T48" s="119"/>
      <c r="U48" s="119"/>
      <c r="V48" s="119"/>
      <c r="W48" s="119"/>
      <c r="X48" s="119"/>
      <c r="Y48" s="119"/>
      <c r="Z48" s="119"/>
      <c r="AA48" s="119"/>
      <c r="AB48" s="119"/>
      <c r="AC48" s="119"/>
      <c r="AD48" s="119"/>
      <c r="AE48" s="119"/>
    </row>
    <row r="49" spans="1:31" ht="14.25" x14ac:dyDescent="0.2">
      <c r="E49" s="119"/>
      <c r="F49" s="119"/>
      <c r="G49" s="119"/>
      <c r="H49" s="119"/>
      <c r="I49" s="119"/>
      <c r="J49" s="119"/>
      <c r="K49" s="119"/>
      <c r="L49" s="119"/>
      <c r="M49" s="119"/>
      <c r="N49" s="119"/>
      <c r="O49" s="119"/>
      <c r="P49" s="119"/>
      <c r="Q49" s="119"/>
      <c r="R49" s="119"/>
      <c r="S49" s="119"/>
      <c r="T49" s="119"/>
      <c r="U49" s="119"/>
      <c r="V49" s="119"/>
      <c r="W49" s="119"/>
      <c r="X49" s="119"/>
      <c r="Y49" s="119"/>
      <c r="Z49" s="119"/>
      <c r="AA49" s="119"/>
      <c r="AB49" s="119"/>
      <c r="AC49" s="119"/>
      <c r="AD49" s="119"/>
      <c r="AE49" s="119"/>
    </row>
    <row r="50" spans="1:31" ht="14.25" x14ac:dyDescent="0.2">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c r="AC50" s="119"/>
      <c r="AD50" s="119"/>
      <c r="AE50" s="119"/>
    </row>
    <row r="51" spans="1:31" ht="14.25" x14ac:dyDescent="0.2">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row>
    <row r="52" spans="1:31" ht="14.25" x14ac:dyDescent="0.2">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row>
    <row r="53" spans="1:31" ht="14.25" x14ac:dyDescent="0.2">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row>
    <row r="54" spans="1:31" ht="14.25" x14ac:dyDescent="0.2">
      <c r="E54" s="119"/>
      <c r="F54" s="119"/>
      <c r="G54" s="119"/>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row>
    <row r="55" spans="1:31" ht="14.25" x14ac:dyDescent="0.2">
      <c r="E55" s="119"/>
      <c r="F55" s="119"/>
      <c r="G55" s="119"/>
      <c r="H55" s="119"/>
      <c r="I55" s="119"/>
      <c r="J55" s="119"/>
      <c r="K55" s="119"/>
      <c r="L55" s="119"/>
      <c r="M55" s="119"/>
      <c r="N55" s="119"/>
      <c r="O55" s="119"/>
      <c r="P55" s="119"/>
      <c r="Q55" s="119"/>
      <c r="R55" s="119"/>
      <c r="S55" s="119"/>
      <c r="T55" s="119"/>
      <c r="U55" s="119"/>
      <c r="V55" s="119"/>
      <c r="W55" s="119"/>
      <c r="X55" s="119"/>
      <c r="Y55" s="119"/>
      <c r="Z55" s="119"/>
      <c r="AA55" s="119"/>
      <c r="AB55" s="119"/>
      <c r="AC55" s="119"/>
      <c r="AD55" s="119"/>
      <c r="AE55" s="119"/>
    </row>
    <row r="56" spans="1:31" ht="14.25" x14ac:dyDescent="0.2">
      <c r="E56" s="119"/>
      <c r="F56" s="119"/>
      <c r="G56" s="119"/>
      <c r="H56" s="119"/>
      <c r="I56" s="119"/>
      <c r="J56" s="119"/>
      <c r="K56" s="119"/>
      <c r="L56" s="119"/>
      <c r="M56" s="119"/>
      <c r="N56" s="119"/>
      <c r="O56" s="119"/>
      <c r="P56" s="119"/>
      <c r="Q56" s="119"/>
      <c r="R56" s="119"/>
      <c r="S56" s="119"/>
      <c r="T56" s="119"/>
      <c r="U56" s="119"/>
      <c r="V56" s="119"/>
      <c r="W56" s="119"/>
      <c r="X56" s="119"/>
      <c r="Y56" s="119"/>
      <c r="Z56" s="119"/>
      <c r="AA56" s="119"/>
      <c r="AB56" s="119"/>
      <c r="AC56" s="119"/>
      <c r="AD56" s="119"/>
      <c r="AE56" s="119"/>
    </row>
    <row r="57" spans="1:31" ht="14.25" x14ac:dyDescent="0.2">
      <c r="E57" s="119"/>
      <c r="F57" s="119"/>
      <c r="G57" s="119"/>
      <c r="H57" s="119"/>
      <c r="I57" s="119"/>
      <c r="J57" s="119"/>
      <c r="K57" s="119"/>
      <c r="L57" s="119"/>
      <c r="M57" s="119"/>
      <c r="N57" s="119"/>
      <c r="O57" s="119"/>
      <c r="P57" s="119"/>
      <c r="Q57" s="119"/>
      <c r="R57" s="119"/>
      <c r="S57" s="119"/>
      <c r="T57" s="119"/>
      <c r="U57" s="119"/>
      <c r="V57" s="119"/>
      <c r="W57" s="119"/>
      <c r="X57" s="119"/>
      <c r="Y57" s="119"/>
      <c r="Z57" s="119"/>
      <c r="AA57" s="119"/>
      <c r="AB57" s="119"/>
      <c r="AC57" s="119"/>
      <c r="AD57" s="119"/>
      <c r="AE57" s="119"/>
    </row>
    <row r="58" spans="1:31" ht="14.25" x14ac:dyDescent="0.2">
      <c r="E58" s="119"/>
      <c r="F58" s="119"/>
      <c r="G58" s="119"/>
      <c r="H58" s="119"/>
      <c r="I58" s="119"/>
      <c r="J58" s="119"/>
      <c r="K58" s="119"/>
      <c r="L58" s="119"/>
      <c r="M58" s="119"/>
      <c r="N58" s="119"/>
      <c r="O58" s="119"/>
      <c r="P58" s="119"/>
      <c r="Q58" s="119"/>
      <c r="R58" s="119"/>
      <c r="S58" s="119"/>
      <c r="T58" s="119"/>
      <c r="U58" s="119"/>
      <c r="V58" s="119"/>
      <c r="W58" s="119"/>
      <c r="X58" s="119"/>
      <c r="Y58" s="119"/>
      <c r="Z58" s="119"/>
      <c r="AA58" s="119"/>
      <c r="AB58" s="119"/>
      <c r="AC58" s="119"/>
      <c r="AD58" s="119"/>
      <c r="AE58" s="119"/>
    </row>
    <row r="59" spans="1:31" ht="14.25" x14ac:dyDescent="0.2">
      <c r="E59" s="119"/>
      <c r="F59" s="119"/>
      <c r="G59" s="119"/>
      <c r="H59" s="119"/>
      <c r="I59" s="119"/>
      <c r="J59" s="119"/>
      <c r="K59" s="119"/>
      <c r="L59" s="119"/>
      <c r="M59" s="119"/>
      <c r="N59" s="119"/>
      <c r="O59" s="119"/>
      <c r="P59" s="119"/>
      <c r="Q59" s="119"/>
      <c r="R59" s="119"/>
      <c r="S59" s="119"/>
      <c r="T59" s="119"/>
      <c r="U59" s="119"/>
      <c r="V59" s="119"/>
      <c r="W59" s="119"/>
      <c r="X59" s="119"/>
      <c r="Y59" s="119"/>
      <c r="Z59" s="119"/>
      <c r="AA59" s="119"/>
      <c r="AB59" s="119"/>
      <c r="AC59" s="119"/>
      <c r="AD59" s="119"/>
      <c r="AE59" s="119"/>
    </row>
    <row r="60" spans="1:31" ht="15" x14ac:dyDescent="0.25">
      <c r="A60" s="118"/>
      <c r="B60" s="118"/>
      <c r="C60" s="118"/>
      <c r="D60" s="118"/>
      <c r="E60" s="119"/>
      <c r="F60" s="119"/>
      <c r="G60" s="119"/>
      <c r="H60" s="119"/>
      <c r="I60" s="119"/>
      <c r="J60" s="119"/>
      <c r="K60" s="119"/>
      <c r="L60" s="119"/>
      <c r="M60" s="119"/>
      <c r="N60" s="119"/>
      <c r="O60" s="119"/>
      <c r="P60" s="119"/>
      <c r="Q60" s="119"/>
      <c r="R60" s="119"/>
      <c r="S60" s="119"/>
      <c r="T60" s="119"/>
      <c r="U60" s="119"/>
      <c r="V60" s="119"/>
      <c r="W60" s="119"/>
      <c r="X60" s="119"/>
      <c r="Y60" s="119"/>
      <c r="Z60" s="119"/>
      <c r="AA60" s="119"/>
      <c r="AB60" s="119"/>
      <c r="AC60" s="119"/>
      <c r="AD60" s="119"/>
      <c r="AE60" s="119"/>
    </row>
    <row r="61" spans="1:31" ht="15" x14ac:dyDescent="0.25">
      <c r="A61" s="118"/>
      <c r="B61" s="118"/>
      <c r="C61" s="118"/>
      <c r="D61" s="118"/>
      <c r="E61" s="119"/>
      <c r="F61" s="119"/>
      <c r="G61" s="119"/>
      <c r="H61" s="119"/>
      <c r="I61" s="119"/>
      <c r="J61" s="119"/>
      <c r="K61" s="119"/>
      <c r="L61" s="119"/>
      <c r="M61" s="119"/>
      <c r="N61" s="119"/>
      <c r="O61" s="119"/>
      <c r="P61" s="119"/>
      <c r="Q61" s="119"/>
      <c r="R61" s="119"/>
      <c r="S61" s="119"/>
      <c r="T61" s="119"/>
      <c r="U61" s="119"/>
      <c r="V61" s="119"/>
      <c r="W61" s="119"/>
      <c r="X61" s="119"/>
      <c r="Y61" s="119"/>
      <c r="Z61" s="119"/>
      <c r="AA61" s="119"/>
      <c r="AB61" s="119"/>
      <c r="AC61" s="119"/>
      <c r="AD61" s="119"/>
      <c r="AE61" s="119"/>
    </row>
    <row r="62" spans="1:31" ht="15" x14ac:dyDescent="0.25">
      <c r="A62" s="118"/>
      <c r="B62" s="118"/>
      <c r="C62" s="118"/>
      <c r="D62" s="118"/>
      <c r="E62" s="119"/>
      <c r="F62" s="119"/>
      <c r="G62" s="119"/>
      <c r="H62" s="119"/>
      <c r="I62" s="119"/>
      <c r="J62" s="119"/>
      <c r="K62" s="119"/>
      <c r="L62" s="119"/>
      <c r="M62" s="119"/>
      <c r="N62" s="119"/>
      <c r="O62" s="119"/>
      <c r="P62" s="119"/>
      <c r="Q62" s="119"/>
      <c r="R62" s="119"/>
      <c r="S62" s="119"/>
      <c r="T62" s="119"/>
      <c r="U62" s="119"/>
      <c r="V62" s="119"/>
      <c r="W62" s="119"/>
      <c r="X62" s="119"/>
      <c r="Y62" s="119"/>
      <c r="Z62" s="119"/>
      <c r="AA62" s="119"/>
      <c r="AB62" s="119"/>
      <c r="AC62" s="119"/>
      <c r="AD62" s="119"/>
      <c r="AE62" s="119"/>
    </row>
    <row r="63" spans="1:31" ht="15" x14ac:dyDescent="0.25">
      <c r="A63" s="118"/>
      <c r="B63" s="118"/>
      <c r="C63" s="118"/>
      <c r="D63" s="118"/>
      <c r="E63" s="119"/>
      <c r="F63" s="119"/>
      <c r="G63" s="119"/>
      <c r="H63" s="119"/>
      <c r="I63" s="119"/>
      <c r="J63" s="119"/>
      <c r="K63" s="119"/>
      <c r="L63" s="119"/>
      <c r="M63" s="119"/>
      <c r="N63" s="119"/>
      <c r="O63" s="119"/>
      <c r="P63" s="119"/>
      <c r="Q63" s="119"/>
      <c r="R63" s="119"/>
      <c r="S63" s="119"/>
      <c r="T63" s="119"/>
      <c r="U63" s="119"/>
      <c r="V63" s="119"/>
      <c r="W63" s="119"/>
      <c r="X63" s="119"/>
      <c r="Y63" s="119"/>
      <c r="Z63" s="119"/>
      <c r="AA63" s="119"/>
      <c r="AB63" s="119"/>
      <c r="AC63" s="119"/>
      <c r="AD63" s="119"/>
      <c r="AE63" s="119"/>
    </row>
    <row r="64" spans="1:31" ht="15" x14ac:dyDescent="0.25">
      <c r="A64" s="118"/>
      <c r="B64" s="118"/>
      <c r="C64" s="118"/>
      <c r="D64" s="118"/>
      <c r="E64" s="119"/>
      <c r="F64" s="119"/>
      <c r="G64" s="119"/>
      <c r="H64" s="119"/>
      <c r="I64" s="119"/>
      <c r="J64" s="119"/>
      <c r="K64" s="119"/>
      <c r="L64" s="119"/>
      <c r="M64" s="119"/>
      <c r="N64" s="119"/>
      <c r="O64" s="119"/>
      <c r="P64" s="119"/>
      <c r="Q64" s="119"/>
      <c r="R64" s="119"/>
      <c r="S64" s="119"/>
      <c r="T64" s="119"/>
      <c r="U64" s="119"/>
      <c r="V64" s="119"/>
      <c r="W64" s="119"/>
      <c r="X64" s="119"/>
      <c r="Y64" s="119"/>
      <c r="Z64" s="119"/>
      <c r="AA64" s="119"/>
      <c r="AB64" s="119"/>
      <c r="AC64" s="119"/>
      <c r="AD64" s="119"/>
      <c r="AE64" s="119"/>
    </row>
    <row r="65" spans="1:31" ht="15" x14ac:dyDescent="0.25">
      <c r="A65" s="119"/>
      <c r="B65" s="130"/>
      <c r="C65" s="121"/>
      <c r="D65" s="121"/>
      <c r="E65" s="121"/>
      <c r="F65" s="121"/>
      <c r="G65" s="121"/>
      <c r="H65" s="121"/>
      <c r="I65" s="121"/>
      <c r="J65" s="121"/>
      <c r="K65" s="121"/>
      <c r="L65" s="121"/>
      <c r="M65" s="121"/>
      <c r="N65" s="121"/>
      <c r="O65" s="121"/>
      <c r="P65" s="121"/>
      <c r="Q65" s="121"/>
      <c r="R65" s="121"/>
      <c r="S65" s="121"/>
      <c r="T65" s="121"/>
      <c r="U65" s="121"/>
      <c r="V65" s="121"/>
      <c r="W65" s="121"/>
      <c r="X65" s="121"/>
      <c r="Y65" s="121"/>
      <c r="Z65" s="121"/>
      <c r="AA65" s="121"/>
      <c r="AB65" s="121"/>
      <c r="AC65" s="121"/>
      <c r="AD65" s="121"/>
      <c r="AE65" s="121"/>
    </row>
    <row r="66" spans="1:31" ht="14.25" x14ac:dyDescent="0.2">
      <c r="A66" s="119"/>
      <c r="B66" s="119"/>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c r="AA66" s="119"/>
      <c r="AB66" s="119"/>
      <c r="AC66" s="119"/>
      <c r="AD66" s="119"/>
      <c r="AE66" s="119"/>
    </row>
    <row r="67" spans="1:31" ht="14.25" x14ac:dyDescent="0.2">
      <c r="A67" s="119"/>
      <c r="B67" s="119"/>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c r="AA67" s="119"/>
      <c r="AB67" s="119"/>
      <c r="AC67" s="119"/>
      <c r="AD67" s="119"/>
      <c r="AE67" s="119"/>
    </row>
    <row r="68" spans="1:31" ht="14.25" x14ac:dyDescent="0.2">
      <c r="A68" s="119"/>
      <c r="B68" s="119"/>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c r="AA68" s="119"/>
      <c r="AB68" s="119"/>
      <c r="AC68" s="119"/>
      <c r="AD68" s="119"/>
      <c r="AE68" s="119"/>
    </row>
    <row r="69" spans="1:31" ht="14.25" x14ac:dyDescent="0.2">
      <c r="A69" s="119"/>
      <c r="B69" s="119"/>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c r="AA69" s="119"/>
      <c r="AB69" s="119"/>
      <c r="AC69" s="119"/>
      <c r="AD69" s="119"/>
      <c r="AE69" s="119"/>
    </row>
    <row r="70" spans="1:31" ht="14.25" x14ac:dyDescent="0.2">
      <c r="A70" s="119"/>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c r="AA70" s="119"/>
      <c r="AB70" s="119"/>
      <c r="AC70" s="119"/>
      <c r="AD70" s="119"/>
      <c r="AE70" s="119"/>
    </row>
    <row r="71" spans="1:31" ht="14.25" x14ac:dyDescent="0.2">
      <c r="A71" s="119"/>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c r="AA71" s="119"/>
      <c r="AB71" s="119"/>
      <c r="AC71" s="119"/>
      <c r="AD71" s="119"/>
      <c r="AE71" s="119"/>
    </row>
    <row r="72" spans="1:31" ht="14.25" x14ac:dyDescent="0.2">
      <c r="A72" s="119"/>
      <c r="B72" s="119"/>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row>
    <row r="73" spans="1:31" ht="14.25" x14ac:dyDescent="0.2">
      <c r="A73" s="119"/>
      <c r="B73" s="119"/>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c r="AA73" s="119"/>
      <c r="AB73" s="119"/>
      <c r="AC73" s="119"/>
      <c r="AD73" s="119"/>
      <c r="AE73" s="119"/>
    </row>
    <row r="74" spans="1:31" ht="14.25" x14ac:dyDescent="0.2">
      <c r="A74" s="119"/>
      <c r="B74" s="119"/>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c r="AA74" s="119"/>
      <c r="AB74" s="119"/>
      <c r="AC74" s="119"/>
      <c r="AD74" s="119"/>
      <c r="AE74" s="119"/>
    </row>
    <row r="75" spans="1:31" ht="14.25" x14ac:dyDescent="0.2">
      <c r="A75" s="119"/>
      <c r="B75" s="119"/>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c r="AA75" s="119"/>
      <c r="AB75" s="119"/>
      <c r="AC75" s="119"/>
      <c r="AD75" s="119"/>
      <c r="AE75" s="119"/>
    </row>
    <row r="76" spans="1:31" ht="14.25" x14ac:dyDescent="0.2">
      <c r="A76" s="119"/>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c r="AA76" s="119"/>
      <c r="AB76" s="119"/>
      <c r="AC76" s="119"/>
      <c r="AD76" s="119"/>
      <c r="AE76" s="119"/>
    </row>
    <row r="77" spans="1:31" ht="14.25" x14ac:dyDescent="0.2">
      <c r="A77" s="119"/>
      <c r="B77" s="119"/>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c r="AA77" s="119"/>
      <c r="AB77" s="119"/>
      <c r="AC77" s="119"/>
      <c r="AD77" s="119"/>
      <c r="AE77" s="119"/>
    </row>
    <row r="78" spans="1:31" ht="14.25" x14ac:dyDescent="0.2">
      <c r="A78" s="119"/>
      <c r="B78" s="119"/>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c r="AA78" s="119"/>
      <c r="AB78" s="119"/>
      <c r="AC78" s="119"/>
      <c r="AD78" s="119"/>
      <c r="AE78" s="119"/>
    </row>
    <row r="79" spans="1:31" ht="14.25" x14ac:dyDescent="0.2">
      <c r="A79" s="119"/>
      <c r="B79" s="119"/>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c r="AA79" s="119"/>
      <c r="AB79" s="119"/>
      <c r="AC79" s="119"/>
      <c r="AD79" s="119"/>
      <c r="AE79" s="119"/>
    </row>
    <row r="80" spans="1:31" ht="14.25" x14ac:dyDescent="0.2">
      <c r="A80" s="119"/>
      <c r="B80" s="119"/>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c r="AA80" s="119"/>
      <c r="AB80" s="119"/>
      <c r="AC80" s="119"/>
      <c r="AD80" s="119"/>
      <c r="AE80" s="119"/>
    </row>
    <row r="81" spans="1:31" ht="14.25" x14ac:dyDescent="0.2">
      <c r="A81" s="119"/>
      <c r="B81" s="119"/>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c r="AA81" s="119"/>
      <c r="AB81" s="119"/>
      <c r="AC81" s="119"/>
      <c r="AD81" s="119"/>
      <c r="AE81" s="119"/>
    </row>
    <row r="82" spans="1:31" ht="14.25" x14ac:dyDescent="0.2">
      <c r="A82" s="119"/>
      <c r="B82" s="119"/>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c r="AA82" s="119"/>
      <c r="AB82" s="119"/>
      <c r="AC82" s="119"/>
      <c r="AD82" s="119"/>
      <c r="AE82" s="119"/>
    </row>
    <row r="83" spans="1:31" ht="14.25" x14ac:dyDescent="0.2">
      <c r="A83" s="119"/>
      <c r="B83" s="119"/>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c r="AA83" s="119"/>
      <c r="AB83" s="119"/>
      <c r="AC83" s="119"/>
      <c r="AD83" s="119"/>
      <c r="AE83" s="119"/>
    </row>
    <row r="84" spans="1:31" ht="14.25" x14ac:dyDescent="0.2">
      <c r="A84" s="119"/>
      <c r="B84" s="119"/>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c r="AA84" s="119"/>
      <c r="AB84" s="119"/>
      <c r="AC84" s="119"/>
      <c r="AD84" s="119"/>
      <c r="AE84" s="119"/>
    </row>
    <row r="85" spans="1:31" ht="14.25" x14ac:dyDescent="0.2">
      <c r="A85" s="119"/>
      <c r="B85" s="119"/>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c r="AA85" s="119"/>
      <c r="AB85" s="119"/>
      <c r="AC85" s="119"/>
      <c r="AD85" s="119"/>
      <c r="AE85" s="119"/>
    </row>
    <row r="86" spans="1:31" ht="14.25" x14ac:dyDescent="0.2">
      <c r="A86" s="119"/>
      <c r="B86" s="119"/>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row>
    <row r="87" spans="1:31" ht="14.25" x14ac:dyDescent="0.2">
      <c r="A87" s="119"/>
      <c r="B87" s="119"/>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row>
    <row r="88" spans="1:31" ht="14.25" x14ac:dyDescent="0.2">
      <c r="A88" s="119"/>
      <c r="B88" s="119"/>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c r="AA88" s="119"/>
      <c r="AB88" s="119"/>
      <c r="AC88" s="119"/>
      <c r="AD88" s="119"/>
      <c r="AE88" s="119"/>
    </row>
    <row r="89" spans="1:31" ht="14.25" x14ac:dyDescent="0.2">
      <c r="A89" s="119"/>
      <c r="B89" s="119"/>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c r="AA89" s="119"/>
      <c r="AB89" s="119"/>
      <c r="AC89" s="119"/>
      <c r="AD89" s="119"/>
      <c r="AE89" s="119"/>
    </row>
    <row r="90" spans="1:31" ht="14.25" x14ac:dyDescent="0.2">
      <c r="A90" s="119"/>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c r="AA90" s="119"/>
      <c r="AB90" s="119"/>
      <c r="AC90" s="119"/>
      <c r="AD90" s="119"/>
      <c r="AE90" s="119"/>
    </row>
    <row r="91" spans="1:31" ht="14.25" x14ac:dyDescent="0.2">
      <c r="A91" s="119"/>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c r="AA91" s="119"/>
      <c r="AB91" s="119"/>
      <c r="AC91" s="119"/>
      <c r="AD91" s="119"/>
      <c r="AE91" s="119"/>
    </row>
    <row r="92" spans="1:31" ht="14.25" x14ac:dyDescent="0.2">
      <c r="A92" s="119"/>
      <c r="B92" s="119"/>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c r="AA92" s="119"/>
      <c r="AB92" s="119"/>
      <c r="AC92" s="119"/>
      <c r="AD92" s="119"/>
      <c r="AE92" s="119"/>
    </row>
    <row r="93" spans="1:31" ht="14.25" x14ac:dyDescent="0.2">
      <c r="A93" s="119"/>
      <c r="B93" s="119"/>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c r="AA93" s="119"/>
      <c r="AB93" s="119"/>
      <c r="AC93" s="119"/>
      <c r="AD93" s="119"/>
      <c r="AE93" s="119"/>
    </row>
    <row r="94" spans="1:31" ht="14.25" x14ac:dyDescent="0.2">
      <c r="A94" s="119"/>
      <c r="B94" s="119"/>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c r="AA94" s="119"/>
      <c r="AB94" s="119"/>
      <c r="AC94" s="119"/>
      <c r="AD94" s="119"/>
      <c r="AE94" s="119"/>
    </row>
    <row r="95" spans="1:31" ht="14.25" x14ac:dyDescent="0.2">
      <c r="A95" s="119"/>
      <c r="B95" s="119"/>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c r="AA95" s="119"/>
      <c r="AB95" s="119"/>
      <c r="AC95" s="119"/>
      <c r="AD95" s="119"/>
      <c r="AE95" s="119"/>
    </row>
    <row r="96" spans="1:31" ht="14.25" x14ac:dyDescent="0.2">
      <c r="A96" s="119"/>
      <c r="B96" s="119"/>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c r="AA96" s="119"/>
      <c r="AB96" s="119"/>
      <c r="AC96" s="119"/>
      <c r="AD96" s="119"/>
      <c r="AE96" s="119"/>
    </row>
    <row r="97" spans="1:31" ht="14.25" x14ac:dyDescent="0.2">
      <c r="A97" s="119"/>
      <c r="B97" s="119"/>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c r="AA97" s="119"/>
      <c r="AB97" s="119"/>
      <c r="AC97" s="119"/>
      <c r="AD97" s="119"/>
      <c r="AE97" s="119"/>
    </row>
    <row r="98" spans="1:31" ht="14.25" x14ac:dyDescent="0.2">
      <c r="A98" s="119"/>
      <c r="B98" s="119"/>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c r="AA98" s="119"/>
      <c r="AB98" s="119"/>
      <c r="AC98" s="119"/>
      <c r="AD98" s="119"/>
      <c r="AE98" s="119"/>
    </row>
    <row r="99" spans="1:31" ht="14.25" x14ac:dyDescent="0.2">
      <c r="A99" s="119"/>
      <c r="B99" s="119"/>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c r="AA99" s="119"/>
      <c r="AB99" s="119"/>
      <c r="AC99" s="119"/>
      <c r="AD99" s="119"/>
      <c r="AE99" s="119"/>
    </row>
    <row r="100" spans="1:31" ht="14.25" x14ac:dyDescent="0.2">
      <c r="A100" s="119"/>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row>
    <row r="101" spans="1:31" ht="14.25" x14ac:dyDescent="0.2">
      <c r="A101" s="119"/>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row>
    <row r="102" spans="1:31" ht="14.25" x14ac:dyDescent="0.2">
      <c r="A102" s="119"/>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c r="AA102" s="119"/>
      <c r="AB102" s="119"/>
      <c r="AC102" s="119"/>
      <c r="AD102" s="119"/>
      <c r="AE102" s="119"/>
    </row>
    <row r="103" spans="1:31" ht="14.25" x14ac:dyDescent="0.2">
      <c r="A103" s="119"/>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c r="AA103" s="119"/>
      <c r="AB103" s="119"/>
      <c r="AC103" s="119"/>
      <c r="AD103" s="119"/>
      <c r="AE103" s="119"/>
    </row>
    <row r="104" spans="1:31" ht="14.25" x14ac:dyDescent="0.2">
      <c r="A104" s="119"/>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row>
    <row r="105" spans="1:31" ht="14.25" x14ac:dyDescent="0.2">
      <c r="A105" s="119"/>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c r="AA105" s="119"/>
      <c r="AB105" s="119"/>
      <c r="AC105" s="119"/>
      <c r="AD105" s="119"/>
      <c r="AE105" s="119"/>
    </row>
    <row r="106" spans="1:31" ht="14.25" x14ac:dyDescent="0.2">
      <c r="A106" s="119"/>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c r="AA106" s="119"/>
      <c r="AB106" s="119"/>
      <c r="AC106" s="119"/>
      <c r="AD106" s="119"/>
      <c r="AE106" s="119"/>
    </row>
    <row r="107" spans="1:31" ht="14.25" x14ac:dyDescent="0.2">
      <c r="A107" s="119"/>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row>
    <row r="108" spans="1:31" ht="14.25" x14ac:dyDescent="0.2">
      <c r="A108" s="119"/>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row>
    <row r="109" spans="1:31" ht="14.25" x14ac:dyDescent="0.2">
      <c r="A109" s="119"/>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row>
    <row r="110" spans="1:31" ht="14.25" x14ac:dyDescent="0.2">
      <c r="A110" s="119"/>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c r="AA110" s="119"/>
      <c r="AB110" s="119"/>
      <c r="AC110" s="119"/>
      <c r="AD110" s="119"/>
      <c r="AE110" s="119"/>
    </row>
    <row r="111" spans="1:31" ht="14.25" x14ac:dyDescent="0.2">
      <c r="A111" s="119"/>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row>
    <row r="112" spans="1:31" ht="14.25" x14ac:dyDescent="0.2">
      <c r="A112" s="119"/>
      <c r="B112" s="119"/>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c r="AA112" s="119"/>
      <c r="AB112" s="119"/>
      <c r="AC112" s="119"/>
      <c r="AD112" s="119"/>
      <c r="AE112" s="119"/>
    </row>
    <row r="113" spans="1:31" ht="14.25" x14ac:dyDescent="0.2">
      <c r="A113" s="119"/>
      <c r="B113" s="119"/>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c r="AA113" s="119"/>
      <c r="AB113" s="119"/>
      <c r="AC113" s="119"/>
      <c r="AD113" s="119"/>
      <c r="AE113" s="119"/>
    </row>
    <row r="114" spans="1:31" ht="14.25" x14ac:dyDescent="0.2">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c r="AA114" s="119"/>
      <c r="AB114" s="119"/>
      <c r="AC114" s="119"/>
      <c r="AD114" s="119"/>
      <c r="AE114" s="119"/>
    </row>
    <row r="115" spans="1:31" ht="14.25" x14ac:dyDescent="0.2">
      <c r="A115" s="119"/>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c r="AA115" s="119"/>
      <c r="AB115" s="119"/>
      <c r="AC115" s="119"/>
      <c r="AD115" s="119"/>
      <c r="AE115" s="119"/>
    </row>
    <row r="116" spans="1:31" ht="14.25" x14ac:dyDescent="0.2">
      <c r="A116" s="119"/>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c r="AA116" s="119"/>
      <c r="AB116" s="119"/>
      <c r="AC116" s="119"/>
      <c r="AD116" s="119"/>
      <c r="AE116" s="119"/>
    </row>
    <row r="117" spans="1:31" ht="14.25" x14ac:dyDescent="0.2">
      <c r="A117" s="119"/>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c r="AA117" s="119"/>
      <c r="AB117" s="119"/>
      <c r="AC117" s="119"/>
      <c r="AD117" s="119"/>
      <c r="AE117" s="119"/>
    </row>
    <row r="118" spans="1:31" ht="14.25" x14ac:dyDescent="0.2">
      <c r="A118" s="119"/>
      <c r="B118" s="119"/>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c r="AA118" s="119"/>
      <c r="AB118" s="119"/>
      <c r="AC118" s="119"/>
      <c r="AD118" s="119"/>
      <c r="AE118" s="119"/>
    </row>
    <row r="119" spans="1:31" ht="14.25" x14ac:dyDescent="0.2">
      <c r="A119" s="119"/>
      <c r="B119" s="119"/>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c r="AA119" s="119"/>
      <c r="AB119" s="119"/>
      <c r="AC119" s="119"/>
      <c r="AD119" s="119"/>
      <c r="AE119" s="119"/>
    </row>
    <row r="120" spans="1:31" ht="14.25" x14ac:dyDescent="0.2">
      <c r="A120" s="119"/>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c r="AA120" s="119"/>
      <c r="AB120" s="119"/>
      <c r="AC120" s="119"/>
      <c r="AD120" s="119"/>
      <c r="AE120" s="119"/>
    </row>
    <row r="121" spans="1:31" ht="14.25" x14ac:dyDescent="0.2">
      <c r="A121" s="119"/>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c r="AA121" s="119"/>
      <c r="AB121" s="119"/>
      <c r="AC121" s="119"/>
      <c r="AD121" s="119"/>
      <c r="AE121" s="119"/>
    </row>
    <row r="122" spans="1:31" ht="14.25" x14ac:dyDescent="0.2">
      <c r="A122" s="119"/>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c r="AA122" s="119"/>
      <c r="AB122" s="119"/>
      <c r="AC122" s="119"/>
      <c r="AD122" s="119"/>
      <c r="AE122" s="119"/>
    </row>
    <row r="123" spans="1:31" ht="14.25" x14ac:dyDescent="0.2">
      <c r="A123" s="119"/>
      <c r="B123" s="119"/>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c r="AA123" s="119"/>
      <c r="AB123" s="119"/>
      <c r="AC123" s="119"/>
      <c r="AD123" s="119"/>
      <c r="AE123" s="119"/>
    </row>
    <row r="124" spans="1:31" ht="14.25" x14ac:dyDescent="0.2">
      <c r="A124" s="119"/>
      <c r="B124" s="119"/>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c r="AA124" s="119"/>
      <c r="AB124" s="119"/>
      <c r="AC124" s="119"/>
      <c r="AD124" s="119"/>
      <c r="AE124" s="119"/>
    </row>
    <row r="125" spans="1:31" ht="14.25" x14ac:dyDescent="0.2">
      <c r="A125" s="119"/>
      <c r="B125" s="119"/>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c r="AA125" s="119"/>
      <c r="AB125" s="119"/>
      <c r="AC125" s="119"/>
      <c r="AD125" s="119"/>
      <c r="AE125" s="119"/>
    </row>
    <row r="126" spans="1:31" ht="14.25" x14ac:dyDescent="0.2">
      <c r="A126" s="119"/>
      <c r="B126" s="119"/>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c r="AA126" s="119"/>
      <c r="AB126" s="119"/>
      <c r="AC126" s="119"/>
      <c r="AD126" s="119"/>
      <c r="AE126" s="119"/>
    </row>
    <row r="127" spans="1:31" ht="14.25" x14ac:dyDescent="0.2">
      <c r="A127" s="119"/>
      <c r="B127" s="119"/>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c r="AA127" s="119"/>
      <c r="AB127" s="119"/>
      <c r="AC127" s="119"/>
      <c r="AD127" s="119"/>
      <c r="AE127" s="119"/>
    </row>
    <row r="128" spans="1:31" ht="14.25" x14ac:dyDescent="0.2">
      <c r="A128" s="119"/>
      <c r="B128" s="119"/>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c r="AA128" s="119"/>
      <c r="AB128" s="119"/>
      <c r="AC128" s="119"/>
      <c r="AD128" s="119"/>
      <c r="AE128" s="119"/>
    </row>
    <row r="129" spans="1:31" ht="14.25" x14ac:dyDescent="0.2">
      <c r="A129" s="119"/>
      <c r="B129" s="119"/>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row>
    <row r="130" spans="1:31" ht="14.25" x14ac:dyDescent="0.2">
      <c r="A130" s="119"/>
      <c r="B130" s="119"/>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c r="AA130" s="119"/>
      <c r="AB130" s="119"/>
      <c r="AC130" s="119"/>
      <c r="AD130" s="119"/>
      <c r="AE130" s="119"/>
    </row>
    <row r="131" spans="1:31" ht="14.25" x14ac:dyDescent="0.2">
      <c r="A131" s="119"/>
      <c r="B131" s="119"/>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c r="AA131" s="119"/>
      <c r="AB131" s="119"/>
      <c r="AC131" s="119"/>
      <c r="AD131" s="119"/>
      <c r="AE131" s="119"/>
    </row>
    <row r="132" spans="1:31" ht="14.25" x14ac:dyDescent="0.2">
      <c r="A132" s="119"/>
      <c r="B132" s="119"/>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row>
    <row r="133" spans="1:31" ht="14.25" x14ac:dyDescent="0.2">
      <c r="A133" s="119"/>
      <c r="B133" s="119"/>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c r="AA133" s="119"/>
      <c r="AB133" s="119"/>
      <c r="AC133" s="119"/>
      <c r="AD133" s="119"/>
      <c r="AE133" s="119"/>
    </row>
    <row r="134" spans="1:31" ht="14.25" x14ac:dyDescent="0.2">
      <c r="A134" s="119"/>
      <c r="B134" s="119"/>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c r="AA134" s="119"/>
      <c r="AB134" s="119"/>
      <c r="AC134" s="119"/>
      <c r="AD134" s="119"/>
      <c r="AE134" s="119"/>
    </row>
    <row r="135" spans="1:31" ht="14.25" x14ac:dyDescent="0.2">
      <c r="A135" s="119"/>
      <c r="B135" s="119"/>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c r="AA135" s="119"/>
      <c r="AB135" s="119"/>
      <c r="AC135" s="119"/>
      <c r="AD135" s="119"/>
      <c r="AE135" s="119"/>
    </row>
    <row r="136" spans="1:31" ht="14.25" x14ac:dyDescent="0.2">
      <c r="A136" s="119"/>
      <c r="B136" s="119"/>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c r="AA136" s="119"/>
      <c r="AB136" s="119"/>
      <c r="AC136" s="119"/>
      <c r="AD136" s="119"/>
      <c r="AE136" s="119"/>
    </row>
    <row r="137" spans="1:31" ht="14.25" x14ac:dyDescent="0.2">
      <c r="A137" s="119"/>
      <c r="B137" s="119"/>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c r="AA137" s="119"/>
      <c r="AB137" s="119"/>
      <c r="AC137" s="119"/>
      <c r="AD137" s="119"/>
      <c r="AE137" s="119"/>
    </row>
    <row r="138" spans="1:31" ht="14.25" x14ac:dyDescent="0.2">
      <c r="A138" s="119"/>
      <c r="B138" s="119"/>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c r="AA138" s="119"/>
      <c r="AB138" s="119"/>
      <c r="AC138" s="119"/>
      <c r="AD138" s="119"/>
      <c r="AE138" s="119"/>
    </row>
    <row r="139" spans="1:31" ht="14.25" x14ac:dyDescent="0.2">
      <c r="A139" s="119"/>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c r="AA139" s="119"/>
      <c r="AB139" s="119"/>
      <c r="AC139" s="119"/>
      <c r="AD139" s="119"/>
      <c r="AE139" s="119"/>
    </row>
    <row r="140" spans="1:31" ht="14.25" x14ac:dyDescent="0.2">
      <c r="A140" s="119"/>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c r="AA140" s="119"/>
      <c r="AB140" s="119"/>
      <c r="AC140" s="119"/>
      <c r="AD140" s="119"/>
      <c r="AE140" s="119"/>
    </row>
    <row r="141" spans="1:31" ht="14.25" x14ac:dyDescent="0.2">
      <c r="A141" s="119"/>
      <c r="B141" s="119"/>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c r="AA141" s="119"/>
      <c r="AB141" s="119"/>
      <c r="AC141" s="119"/>
      <c r="AD141" s="119"/>
      <c r="AE141" s="119"/>
    </row>
    <row r="142" spans="1:31" ht="14.25" x14ac:dyDescent="0.2">
      <c r="A142" s="119"/>
      <c r="B142" s="119"/>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c r="AA142" s="119"/>
      <c r="AB142" s="119"/>
      <c r="AC142" s="119"/>
      <c r="AD142" s="119"/>
      <c r="AE142" s="119"/>
    </row>
    <row r="143" spans="1:31" ht="14.25" x14ac:dyDescent="0.2">
      <c r="A143" s="119"/>
      <c r="B143" s="119"/>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c r="AA143" s="119"/>
      <c r="AB143" s="119"/>
      <c r="AC143" s="119"/>
      <c r="AD143" s="119"/>
      <c r="AE143" s="119"/>
    </row>
    <row r="144" spans="1:31" ht="14.25" x14ac:dyDescent="0.2">
      <c r="A144" s="119"/>
      <c r="B144" s="119"/>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c r="AA144" s="119"/>
      <c r="AB144" s="119"/>
      <c r="AC144" s="119"/>
      <c r="AD144" s="119"/>
      <c r="AE144" s="119"/>
    </row>
    <row r="145" spans="1:31" ht="14.25" x14ac:dyDescent="0.2">
      <c r="A145" s="119"/>
      <c r="B145" s="119"/>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c r="AA145" s="119"/>
      <c r="AB145" s="119"/>
      <c r="AC145" s="119"/>
      <c r="AD145" s="119"/>
      <c r="AE145" s="119"/>
    </row>
    <row r="146" spans="1:31" ht="14.25" x14ac:dyDescent="0.2">
      <c r="A146" s="119"/>
      <c r="B146" s="119"/>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c r="AA146" s="119"/>
      <c r="AB146" s="119"/>
      <c r="AC146" s="119"/>
      <c r="AD146" s="119"/>
      <c r="AE146" s="119"/>
    </row>
    <row r="147" spans="1:31" ht="14.25" x14ac:dyDescent="0.2">
      <c r="A147" s="119"/>
      <c r="B147" s="119"/>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row>
    <row r="148" spans="1:31" ht="14.25" x14ac:dyDescent="0.2">
      <c r="A148" s="119"/>
      <c r="B148" s="119"/>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c r="AA148" s="119"/>
      <c r="AB148" s="119"/>
      <c r="AC148" s="119"/>
      <c r="AD148" s="119"/>
      <c r="AE148" s="119"/>
    </row>
    <row r="149" spans="1:31" ht="14.25" x14ac:dyDescent="0.2">
      <c r="A149" s="119"/>
      <c r="B149" s="119"/>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c r="AA149" s="119"/>
      <c r="AB149" s="119"/>
      <c r="AC149" s="119"/>
      <c r="AD149" s="119"/>
      <c r="AE149" s="119"/>
    </row>
    <row r="150" spans="1:31" ht="14.25" x14ac:dyDescent="0.2">
      <c r="A150" s="119"/>
      <c r="B150" s="119"/>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c r="AA150" s="119"/>
      <c r="AB150" s="119"/>
      <c r="AC150" s="119"/>
      <c r="AD150" s="119"/>
      <c r="AE150" s="119"/>
    </row>
    <row r="151" spans="1:31" ht="14.25" x14ac:dyDescent="0.2">
      <c r="A151" s="119"/>
      <c r="B151" s="119"/>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c r="AA151" s="119"/>
      <c r="AB151" s="119"/>
      <c r="AC151" s="119"/>
      <c r="AD151" s="119"/>
      <c r="AE151" s="119"/>
    </row>
    <row r="152" spans="1:31" ht="14.25" x14ac:dyDescent="0.2">
      <c r="A152" s="119"/>
      <c r="B152" s="119"/>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c r="AA152" s="119"/>
      <c r="AB152" s="119"/>
      <c r="AC152" s="119"/>
      <c r="AD152" s="119"/>
      <c r="AE152" s="119"/>
    </row>
    <row r="153" spans="1:31" ht="14.25" x14ac:dyDescent="0.2">
      <c r="A153" s="119"/>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c r="AA153" s="119"/>
      <c r="AB153" s="119"/>
      <c r="AC153" s="119"/>
      <c r="AD153" s="119"/>
      <c r="AE153" s="119"/>
    </row>
    <row r="154" spans="1:31" ht="14.25" x14ac:dyDescent="0.2">
      <c r="A154" s="119"/>
      <c r="B154" s="119"/>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c r="AA154" s="119"/>
      <c r="AB154" s="119"/>
      <c r="AC154" s="119"/>
      <c r="AD154" s="119"/>
      <c r="AE154" s="119"/>
    </row>
    <row r="155" spans="1:31" ht="14.25" x14ac:dyDescent="0.2">
      <c r="A155" s="119"/>
      <c r="B155" s="119"/>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c r="AA155" s="119"/>
      <c r="AB155" s="119"/>
      <c r="AC155" s="119"/>
      <c r="AD155" s="119"/>
      <c r="AE155" s="119"/>
    </row>
    <row r="156" spans="1:31" ht="14.25" x14ac:dyDescent="0.2">
      <c r="A156" s="119"/>
      <c r="B156" s="119"/>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c r="AA156" s="119"/>
      <c r="AB156" s="119"/>
      <c r="AC156" s="119"/>
      <c r="AD156" s="119"/>
      <c r="AE156" s="119"/>
    </row>
    <row r="157" spans="1:31" ht="14.25" x14ac:dyDescent="0.2">
      <c r="A157" s="119"/>
      <c r="B157" s="119"/>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c r="AA157" s="119"/>
      <c r="AB157" s="119"/>
      <c r="AC157" s="119"/>
      <c r="AD157" s="119"/>
      <c r="AE157" s="119"/>
    </row>
    <row r="158" spans="1:31" ht="14.25" x14ac:dyDescent="0.2">
      <c r="A158" s="119"/>
      <c r="B158" s="119"/>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c r="AA158" s="119"/>
      <c r="AB158" s="119"/>
      <c r="AC158" s="119"/>
      <c r="AD158" s="119"/>
      <c r="AE158" s="119"/>
    </row>
    <row r="159" spans="1:31" ht="14.25" x14ac:dyDescent="0.2">
      <c r="A159" s="119"/>
      <c r="B159" s="119"/>
      <c r="C159" s="119"/>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c r="AA159" s="119"/>
      <c r="AB159" s="119"/>
      <c r="AC159" s="119"/>
      <c r="AD159" s="119"/>
      <c r="AE159" s="119"/>
    </row>
    <row r="160" spans="1:31" ht="14.25" x14ac:dyDescent="0.2">
      <c r="A160" s="119"/>
      <c r="B160" s="119"/>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c r="AA160" s="119"/>
      <c r="AB160" s="119"/>
      <c r="AC160" s="119"/>
      <c r="AD160" s="119"/>
      <c r="AE160" s="119"/>
    </row>
    <row r="161" spans="1:31" ht="14.25" x14ac:dyDescent="0.2">
      <c r="A161" s="119"/>
      <c r="B161" s="119"/>
      <c r="C161" s="119"/>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c r="AA161" s="119"/>
      <c r="AB161" s="119"/>
      <c r="AC161" s="119"/>
      <c r="AD161" s="119"/>
      <c r="AE161" s="119"/>
    </row>
    <row r="162" spans="1:31" ht="14.25" x14ac:dyDescent="0.2">
      <c r="A162" s="119"/>
      <c r="B162" s="119"/>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c r="AA162" s="119"/>
      <c r="AB162" s="119"/>
      <c r="AC162" s="119"/>
      <c r="AD162" s="119"/>
      <c r="AE162" s="119"/>
    </row>
    <row r="163" spans="1:31" ht="14.25" x14ac:dyDescent="0.2">
      <c r="A163" s="119"/>
      <c r="B163" s="119"/>
      <c r="C163" s="119"/>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c r="AA163" s="119"/>
      <c r="AB163" s="119"/>
      <c r="AC163" s="119"/>
      <c r="AD163" s="119"/>
      <c r="AE163" s="119"/>
    </row>
    <row r="164" spans="1:31" ht="14.25" x14ac:dyDescent="0.2">
      <c r="A164" s="119"/>
      <c r="B164" s="119"/>
      <c r="C164" s="119"/>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c r="AA164" s="119"/>
      <c r="AB164" s="119"/>
      <c r="AC164" s="119"/>
      <c r="AD164" s="119"/>
      <c r="AE164" s="119"/>
    </row>
    <row r="165" spans="1:31" ht="14.25" x14ac:dyDescent="0.2">
      <c r="A165" s="119"/>
      <c r="B165" s="119"/>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c r="AA165" s="119"/>
      <c r="AB165" s="119"/>
      <c r="AC165" s="119"/>
      <c r="AD165" s="119"/>
      <c r="AE165" s="119"/>
    </row>
    <row r="166" spans="1:31" ht="14.25" x14ac:dyDescent="0.2">
      <c r="A166" s="119"/>
      <c r="B166" s="119"/>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c r="AA166" s="119"/>
      <c r="AB166" s="119"/>
      <c r="AC166" s="119"/>
      <c r="AD166" s="119"/>
      <c r="AE166" s="119"/>
    </row>
    <row r="167" spans="1:31" ht="14.25" x14ac:dyDescent="0.2">
      <c r="A167" s="119"/>
      <c r="B167" s="119"/>
      <c r="C167" s="119"/>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c r="AA167" s="119"/>
      <c r="AB167" s="119"/>
      <c r="AC167" s="119"/>
      <c r="AD167" s="119"/>
      <c r="AE167" s="119"/>
    </row>
    <row r="168" spans="1:31" ht="14.25" x14ac:dyDescent="0.2">
      <c r="A168" s="119"/>
      <c r="B168" s="119"/>
      <c r="C168" s="119"/>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c r="AA168" s="119"/>
      <c r="AB168" s="119"/>
      <c r="AC168" s="119"/>
      <c r="AD168" s="119"/>
      <c r="AE168" s="119"/>
    </row>
    <row r="169" spans="1:31" ht="14.25" x14ac:dyDescent="0.2">
      <c r="A169" s="119"/>
      <c r="B169" s="119"/>
      <c r="C169" s="119"/>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c r="AA169" s="119"/>
      <c r="AB169" s="119"/>
      <c r="AC169" s="119"/>
      <c r="AD169" s="119"/>
      <c r="AE169" s="119"/>
    </row>
    <row r="170" spans="1:31" ht="14.25" x14ac:dyDescent="0.2">
      <c r="A170" s="119"/>
      <c r="B170" s="119"/>
      <c r="C170" s="119"/>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c r="AA170" s="119"/>
      <c r="AB170" s="119"/>
      <c r="AC170" s="119"/>
      <c r="AD170" s="119"/>
      <c r="AE170" s="119"/>
    </row>
    <row r="171" spans="1:31" ht="14.25" x14ac:dyDescent="0.2">
      <c r="A171" s="119"/>
      <c r="B171" s="119"/>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c r="AA171" s="119"/>
      <c r="AB171" s="119"/>
      <c r="AC171" s="119"/>
      <c r="AD171" s="119"/>
      <c r="AE171" s="119"/>
    </row>
    <row r="172" spans="1:31" ht="14.25" x14ac:dyDescent="0.2">
      <c r="A172" s="119"/>
      <c r="B172" s="119"/>
      <c r="C172" s="119"/>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c r="AA172" s="119"/>
      <c r="AB172" s="119"/>
      <c r="AC172" s="119"/>
      <c r="AD172" s="119"/>
      <c r="AE172" s="119"/>
    </row>
    <row r="173" spans="1:31" ht="14.25" x14ac:dyDescent="0.2">
      <c r="A173" s="119"/>
      <c r="B173" s="119"/>
      <c r="C173" s="119"/>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c r="AA173" s="119"/>
      <c r="AB173" s="119"/>
      <c r="AC173" s="119"/>
      <c r="AD173" s="119"/>
      <c r="AE173" s="119"/>
    </row>
    <row r="174" spans="1:31" ht="14.25" x14ac:dyDescent="0.2">
      <c r="A174" s="119"/>
      <c r="B174" s="119"/>
      <c r="C174" s="119"/>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c r="AA174" s="119"/>
      <c r="AB174" s="119"/>
      <c r="AC174" s="119"/>
      <c r="AD174" s="119"/>
      <c r="AE174" s="119"/>
    </row>
    <row r="175" spans="1:31" ht="14.25" x14ac:dyDescent="0.2">
      <c r="A175" s="119"/>
      <c r="B175" s="119"/>
      <c r="C175" s="119"/>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c r="AA175" s="119"/>
      <c r="AB175" s="119"/>
      <c r="AC175" s="119"/>
      <c r="AD175" s="119"/>
      <c r="AE175" s="119"/>
    </row>
    <row r="176" spans="1:31" ht="14.25" x14ac:dyDescent="0.2">
      <c r="A176" s="119"/>
      <c r="B176" s="119"/>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c r="AA176" s="119"/>
      <c r="AB176" s="119"/>
      <c r="AC176" s="119"/>
      <c r="AD176" s="119"/>
      <c r="AE176" s="119"/>
    </row>
    <row r="177" spans="1:31" ht="14.25" x14ac:dyDescent="0.2">
      <c r="A177" s="119"/>
      <c r="B177" s="119"/>
      <c r="C177" s="119"/>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c r="AA177" s="119"/>
      <c r="AB177" s="119"/>
      <c r="AC177" s="119"/>
      <c r="AD177" s="119"/>
      <c r="AE177" s="119"/>
    </row>
    <row r="178" spans="1:31" ht="14.25" x14ac:dyDescent="0.2">
      <c r="A178" s="119"/>
      <c r="B178" s="119"/>
      <c r="C178" s="119"/>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c r="AA178" s="119"/>
      <c r="AB178" s="119"/>
      <c r="AC178" s="119"/>
      <c r="AD178" s="119"/>
      <c r="AE178" s="119"/>
    </row>
    <row r="179" spans="1:31" ht="14.25" x14ac:dyDescent="0.2">
      <c r="A179" s="119"/>
      <c r="B179" s="119"/>
      <c r="C179" s="119"/>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c r="AA179" s="119"/>
      <c r="AB179" s="119"/>
      <c r="AC179" s="119"/>
      <c r="AD179" s="119"/>
      <c r="AE179" s="119"/>
    </row>
    <row r="180" spans="1:31" ht="14.25" x14ac:dyDescent="0.2">
      <c r="A180" s="119"/>
      <c r="B180" s="119"/>
      <c r="C180" s="119"/>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c r="AA180" s="119"/>
      <c r="AB180" s="119"/>
      <c r="AC180" s="119"/>
      <c r="AD180" s="119"/>
      <c r="AE180" s="119"/>
    </row>
    <row r="181" spans="1:31" ht="14.25" x14ac:dyDescent="0.2">
      <c r="A181" s="119"/>
      <c r="B181" s="119"/>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c r="AA181" s="119"/>
      <c r="AB181" s="119"/>
      <c r="AC181" s="119"/>
      <c r="AD181" s="119"/>
      <c r="AE181" s="119"/>
    </row>
    <row r="182" spans="1:31" ht="14.25" x14ac:dyDescent="0.2">
      <c r="A182" s="119"/>
      <c r="B182" s="119"/>
      <c r="C182" s="119"/>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c r="AA182" s="119"/>
      <c r="AB182" s="119"/>
      <c r="AC182" s="119"/>
      <c r="AD182" s="119"/>
      <c r="AE182" s="119"/>
    </row>
    <row r="183" spans="1:31" ht="14.25" x14ac:dyDescent="0.2">
      <c r="A183" s="119"/>
      <c r="B183" s="119"/>
      <c r="C183" s="119"/>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c r="AA183" s="119"/>
      <c r="AB183" s="119"/>
      <c r="AC183" s="119"/>
      <c r="AD183" s="119"/>
      <c r="AE183" s="119"/>
    </row>
    <row r="184" spans="1:31" ht="14.25" x14ac:dyDescent="0.2">
      <c r="A184" s="119"/>
      <c r="B184" s="119"/>
      <c r="C184" s="119"/>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c r="AA184" s="119"/>
      <c r="AB184" s="119"/>
      <c r="AC184" s="119"/>
      <c r="AD184" s="119"/>
      <c r="AE184" s="119"/>
    </row>
    <row r="185" spans="1:31" ht="14.25" x14ac:dyDescent="0.2">
      <c r="A185" s="119"/>
      <c r="B185" s="119"/>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c r="AA185" s="119"/>
      <c r="AB185" s="119"/>
      <c r="AC185" s="119"/>
      <c r="AD185" s="119"/>
      <c r="AE185" s="119"/>
    </row>
    <row r="186" spans="1:31" ht="14.25" x14ac:dyDescent="0.2">
      <c r="A186" s="119"/>
      <c r="B186" s="119"/>
      <c r="C186" s="119"/>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c r="AA186" s="119"/>
      <c r="AB186" s="119"/>
      <c r="AC186" s="119"/>
      <c r="AD186" s="119"/>
      <c r="AE186" s="119"/>
    </row>
    <row r="187" spans="1:31" ht="14.25" x14ac:dyDescent="0.2">
      <c r="A187" s="119"/>
      <c r="B187" s="119"/>
      <c r="C187" s="119"/>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c r="AA187" s="119"/>
      <c r="AB187" s="119"/>
      <c r="AC187" s="119"/>
      <c r="AD187" s="119"/>
      <c r="AE187" s="119"/>
    </row>
    <row r="188" spans="1:31" ht="14.25" x14ac:dyDescent="0.2">
      <c r="A188" s="119"/>
      <c r="B188" s="119"/>
      <c r="C188" s="119"/>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c r="AA188" s="119"/>
      <c r="AB188" s="119"/>
      <c r="AC188" s="119"/>
      <c r="AD188" s="119"/>
      <c r="AE188" s="119"/>
    </row>
    <row r="189" spans="1:31" ht="14.25" x14ac:dyDescent="0.2">
      <c r="A189" s="119"/>
      <c r="B189" s="119"/>
      <c r="C189" s="119"/>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c r="AA189" s="119"/>
      <c r="AB189" s="119"/>
      <c r="AC189" s="119"/>
      <c r="AD189" s="119"/>
      <c r="AE189" s="119"/>
    </row>
    <row r="190" spans="1:31" ht="14.25" x14ac:dyDescent="0.2">
      <c r="A190" s="119"/>
      <c r="B190" s="119"/>
      <c r="C190" s="119"/>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c r="AA190" s="119"/>
      <c r="AB190" s="119"/>
      <c r="AC190" s="119"/>
      <c r="AD190" s="119"/>
      <c r="AE190" s="119"/>
    </row>
    <row r="191" spans="1:31" ht="14.25" x14ac:dyDescent="0.2">
      <c r="A191" s="119"/>
      <c r="B191" s="119"/>
      <c r="C191" s="119"/>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c r="AA191" s="119"/>
      <c r="AB191" s="119"/>
      <c r="AC191" s="119"/>
      <c r="AD191" s="119"/>
      <c r="AE191" s="119"/>
    </row>
    <row r="192" spans="1:31" ht="14.25" x14ac:dyDescent="0.2">
      <c r="A192" s="119"/>
      <c r="B192" s="119"/>
      <c r="C192" s="119"/>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c r="AA192" s="119"/>
      <c r="AB192" s="119"/>
      <c r="AC192" s="119"/>
      <c r="AD192" s="119"/>
      <c r="AE192" s="119"/>
    </row>
    <row r="193" spans="1:31" ht="14.25" x14ac:dyDescent="0.2">
      <c r="A193" s="119"/>
      <c r="B193" s="119"/>
      <c r="C193" s="119"/>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c r="AA193" s="119"/>
      <c r="AB193" s="119"/>
      <c r="AC193" s="119"/>
      <c r="AD193" s="119"/>
      <c r="AE193" s="119"/>
    </row>
    <row r="194" spans="1:31" ht="14.25" x14ac:dyDescent="0.2">
      <c r="A194" s="119"/>
      <c r="B194" s="119"/>
      <c r="C194" s="119"/>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c r="AA194" s="119"/>
      <c r="AB194" s="119"/>
      <c r="AC194" s="119"/>
      <c r="AD194" s="119"/>
      <c r="AE194" s="119"/>
    </row>
    <row r="195" spans="1:31" ht="14.25" x14ac:dyDescent="0.2">
      <c r="A195" s="119"/>
      <c r="B195" s="119"/>
      <c r="C195" s="119"/>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c r="AA195" s="119"/>
      <c r="AB195" s="119"/>
      <c r="AC195" s="119"/>
      <c r="AD195" s="119"/>
      <c r="AE195" s="119"/>
    </row>
    <row r="196" spans="1:31" ht="14.25" x14ac:dyDescent="0.2">
      <c r="A196" s="119"/>
      <c r="B196" s="119"/>
      <c r="C196" s="119"/>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c r="AA196" s="119"/>
      <c r="AB196" s="119"/>
      <c r="AC196" s="119"/>
      <c r="AD196" s="119"/>
      <c r="AE196" s="119"/>
    </row>
    <row r="197" spans="1:31" ht="14.25" x14ac:dyDescent="0.2">
      <c r="A197" s="119"/>
      <c r="B197" s="119"/>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c r="AA197" s="119"/>
      <c r="AB197" s="119"/>
      <c r="AC197" s="119"/>
      <c r="AD197" s="119"/>
      <c r="AE197" s="119"/>
    </row>
    <row r="198" spans="1:31" ht="14.25" x14ac:dyDescent="0.2">
      <c r="A198" s="119"/>
      <c r="B198" s="119"/>
      <c r="C198" s="119"/>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c r="AA198" s="119"/>
      <c r="AB198" s="119"/>
      <c r="AC198" s="119"/>
      <c r="AD198" s="119"/>
      <c r="AE198" s="119"/>
    </row>
    <row r="199" spans="1:31" ht="14.25" x14ac:dyDescent="0.2">
      <c r="A199" s="119"/>
      <c r="B199" s="119"/>
      <c r="C199" s="119"/>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c r="AA199" s="119"/>
      <c r="AB199" s="119"/>
      <c r="AC199" s="119"/>
      <c r="AD199" s="119"/>
      <c r="AE199" s="119"/>
    </row>
    <row r="200" spans="1:31" ht="14.25" x14ac:dyDescent="0.2">
      <c r="A200" s="119"/>
      <c r="B200" s="119"/>
      <c r="C200" s="119"/>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c r="AA200" s="119"/>
      <c r="AB200" s="119"/>
      <c r="AC200" s="119"/>
      <c r="AD200" s="119"/>
      <c r="AE200" s="119"/>
    </row>
    <row r="201" spans="1:31" ht="14.25" x14ac:dyDescent="0.2">
      <c r="A201" s="119"/>
      <c r="B201" s="119"/>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c r="AA201" s="119"/>
      <c r="AB201" s="119"/>
      <c r="AC201" s="119"/>
      <c r="AD201" s="119"/>
      <c r="AE201" s="119"/>
    </row>
    <row r="202" spans="1:31" ht="14.25" x14ac:dyDescent="0.2">
      <c r="A202" s="119"/>
      <c r="B202" s="119"/>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c r="AA202" s="119"/>
      <c r="AB202" s="119"/>
      <c r="AC202" s="119"/>
      <c r="AD202" s="119"/>
      <c r="AE202" s="119"/>
    </row>
    <row r="203" spans="1:31" ht="14.25" x14ac:dyDescent="0.2">
      <c r="A203" s="119"/>
      <c r="B203" s="119"/>
      <c r="C203" s="119"/>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c r="AA203" s="119"/>
      <c r="AB203" s="119"/>
      <c r="AC203" s="119"/>
      <c r="AD203" s="119"/>
      <c r="AE203" s="119"/>
    </row>
    <row r="204" spans="1:31" ht="14.25" x14ac:dyDescent="0.2">
      <c r="A204" s="119"/>
      <c r="B204" s="119"/>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c r="AA204" s="119"/>
      <c r="AB204" s="119"/>
      <c r="AC204" s="119"/>
      <c r="AD204" s="119"/>
      <c r="AE204" s="119"/>
    </row>
    <row r="205" spans="1:31" ht="14.25" x14ac:dyDescent="0.2">
      <c r="A205" s="119"/>
      <c r="B205" s="119"/>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c r="AA205" s="119"/>
      <c r="AB205" s="119"/>
      <c r="AC205" s="119"/>
      <c r="AD205" s="119"/>
      <c r="AE205" s="119"/>
    </row>
    <row r="206" spans="1:31" ht="14.25" x14ac:dyDescent="0.2">
      <c r="A206" s="119"/>
      <c r="B206" s="119"/>
      <c r="C206" s="119"/>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c r="AA206" s="119"/>
      <c r="AB206" s="119"/>
      <c r="AC206" s="119"/>
      <c r="AD206" s="119"/>
      <c r="AE206" s="119"/>
    </row>
    <row r="207" spans="1:31" ht="14.25" x14ac:dyDescent="0.2">
      <c r="A207" s="119"/>
      <c r="B207" s="119"/>
      <c r="C207" s="119"/>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c r="AA207" s="119"/>
      <c r="AB207" s="119"/>
      <c r="AC207" s="119"/>
      <c r="AD207" s="119"/>
      <c r="AE207" s="119"/>
    </row>
    <row r="208" spans="1:31" ht="14.25" x14ac:dyDescent="0.2">
      <c r="A208" s="119"/>
      <c r="B208" s="119"/>
      <c r="C208" s="119"/>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c r="AA208" s="119"/>
      <c r="AB208" s="119"/>
      <c r="AC208" s="119"/>
      <c r="AD208" s="119"/>
      <c r="AE208" s="119"/>
    </row>
    <row r="209" spans="1:31" ht="14.25" x14ac:dyDescent="0.2">
      <c r="A209" s="119"/>
      <c r="B209" s="119"/>
      <c r="C209" s="119"/>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c r="AA209" s="119"/>
      <c r="AB209" s="119"/>
      <c r="AC209" s="119"/>
      <c r="AD209" s="119"/>
      <c r="AE209" s="119"/>
    </row>
    <row r="210" spans="1:31" ht="14.25" x14ac:dyDescent="0.2">
      <c r="A210" s="119"/>
      <c r="B210" s="119"/>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c r="AA210" s="119"/>
      <c r="AB210" s="119"/>
      <c r="AC210" s="119"/>
      <c r="AD210" s="119"/>
      <c r="AE210" s="119"/>
    </row>
    <row r="211" spans="1:31" ht="14.25" x14ac:dyDescent="0.2">
      <c r="A211" s="119"/>
      <c r="B211" s="119"/>
      <c r="C211" s="119"/>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c r="AA211" s="119"/>
      <c r="AB211" s="119"/>
      <c r="AC211" s="119"/>
      <c r="AD211" s="119"/>
      <c r="AE211" s="119"/>
    </row>
    <row r="212" spans="1:31" ht="14.25" x14ac:dyDescent="0.2">
      <c r="A212" s="119"/>
      <c r="B212" s="119"/>
      <c r="C212" s="119"/>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c r="AA212" s="119"/>
      <c r="AB212" s="119"/>
      <c r="AC212" s="119"/>
      <c r="AD212" s="119"/>
      <c r="AE212" s="119"/>
    </row>
    <row r="213" spans="1:31" ht="14.25" x14ac:dyDescent="0.2">
      <c r="A213" s="119"/>
      <c r="B213" s="119"/>
      <c r="C213" s="119"/>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c r="AA213" s="119"/>
      <c r="AB213" s="119"/>
      <c r="AC213" s="119"/>
      <c r="AD213" s="119"/>
      <c r="AE213" s="119"/>
    </row>
    <row r="214" spans="1:31" ht="14.25" x14ac:dyDescent="0.2">
      <c r="A214" s="119"/>
      <c r="B214" s="119"/>
      <c r="C214" s="119"/>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c r="AA214" s="119"/>
      <c r="AB214" s="119"/>
      <c r="AC214" s="119"/>
      <c r="AD214" s="119"/>
      <c r="AE214" s="119"/>
    </row>
    <row r="215" spans="1:31" ht="14.25" x14ac:dyDescent="0.2">
      <c r="A215" s="119"/>
      <c r="B215" s="119"/>
      <c r="C215" s="119"/>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c r="AA215" s="119"/>
      <c r="AB215" s="119"/>
      <c r="AC215" s="119"/>
      <c r="AD215" s="119"/>
      <c r="AE215" s="119"/>
    </row>
    <row r="216" spans="1:31" ht="14.25" x14ac:dyDescent="0.2">
      <c r="A216" s="119"/>
      <c r="B216" s="119"/>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c r="AA216" s="119"/>
      <c r="AB216" s="119"/>
      <c r="AC216" s="119"/>
      <c r="AD216" s="119"/>
      <c r="AE216" s="119"/>
    </row>
    <row r="217" spans="1:31" ht="14.25" x14ac:dyDescent="0.2">
      <c r="A217" s="119"/>
      <c r="B217" s="119"/>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c r="AA217" s="119"/>
      <c r="AB217" s="119"/>
      <c r="AC217" s="119"/>
      <c r="AD217" s="119"/>
      <c r="AE217" s="119"/>
    </row>
    <row r="218" spans="1:31" ht="14.25" x14ac:dyDescent="0.2">
      <c r="A218" s="119"/>
      <c r="B218" s="119"/>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c r="AA218" s="119"/>
      <c r="AB218" s="119"/>
      <c r="AC218" s="119"/>
      <c r="AD218" s="119"/>
      <c r="AE218" s="119"/>
    </row>
    <row r="219" spans="1:31" ht="14.25" x14ac:dyDescent="0.2">
      <c r="A219" s="119"/>
      <c r="B219" s="119"/>
      <c r="C219" s="119"/>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c r="AA219" s="119"/>
      <c r="AB219" s="119"/>
      <c r="AC219" s="119"/>
      <c r="AD219" s="119"/>
      <c r="AE219" s="119"/>
    </row>
    <row r="220" spans="1:31" ht="14.25" x14ac:dyDescent="0.2">
      <c r="A220" s="119"/>
      <c r="B220" s="119"/>
      <c r="C220" s="119"/>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c r="AA220" s="119"/>
      <c r="AB220" s="119"/>
      <c r="AC220" s="119"/>
      <c r="AD220" s="119"/>
      <c r="AE220" s="119"/>
    </row>
    <row r="221" spans="1:31" ht="14.25" x14ac:dyDescent="0.2">
      <c r="A221" s="119"/>
      <c r="B221" s="119"/>
      <c r="C221" s="119"/>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c r="AA221" s="119"/>
      <c r="AB221" s="119"/>
      <c r="AC221" s="119"/>
      <c r="AD221" s="119"/>
      <c r="AE221" s="119"/>
    </row>
    <row r="222" spans="1:31" ht="14.25" x14ac:dyDescent="0.2">
      <c r="A222" s="119"/>
      <c r="B222" s="119"/>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c r="AA222" s="119"/>
      <c r="AB222" s="119"/>
      <c r="AC222" s="119"/>
      <c r="AD222" s="119"/>
      <c r="AE222" s="119"/>
    </row>
    <row r="223" spans="1:31" ht="14.25" x14ac:dyDescent="0.2">
      <c r="A223" s="119"/>
      <c r="B223" s="119"/>
      <c r="C223" s="119"/>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c r="AA223" s="119"/>
      <c r="AB223" s="119"/>
      <c r="AC223" s="119"/>
      <c r="AD223" s="119"/>
      <c r="AE223" s="119"/>
    </row>
    <row r="224" spans="1:31" ht="14.25" x14ac:dyDescent="0.2">
      <c r="A224" s="119"/>
      <c r="B224" s="119"/>
      <c r="C224" s="119"/>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c r="AA224" s="119"/>
      <c r="AB224" s="119"/>
      <c r="AC224" s="119"/>
      <c r="AD224" s="119"/>
      <c r="AE224" s="119"/>
    </row>
    <row r="225" spans="1:31" ht="14.25" x14ac:dyDescent="0.2">
      <c r="A225" s="119"/>
      <c r="B225" s="119"/>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c r="AA225" s="119"/>
      <c r="AB225" s="119"/>
      <c r="AC225" s="119"/>
      <c r="AD225" s="119"/>
      <c r="AE225" s="119"/>
    </row>
    <row r="226" spans="1:31" ht="14.25" x14ac:dyDescent="0.2">
      <c r="A226" s="119"/>
      <c r="B226" s="119"/>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c r="AA226" s="119"/>
      <c r="AB226" s="119"/>
      <c r="AC226" s="119"/>
      <c r="AD226" s="119"/>
      <c r="AE226" s="119"/>
    </row>
    <row r="227" spans="1:31" ht="14.25" x14ac:dyDescent="0.2">
      <c r="A227" s="119"/>
      <c r="B227" s="119"/>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c r="AA227" s="119"/>
      <c r="AB227" s="119"/>
      <c r="AC227" s="119"/>
      <c r="AD227" s="119"/>
      <c r="AE227" s="119"/>
    </row>
    <row r="228" spans="1:31" ht="14.25" x14ac:dyDescent="0.2">
      <c r="A228" s="119"/>
      <c r="B228" s="119"/>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c r="AA228" s="119"/>
      <c r="AB228" s="119"/>
      <c r="AC228" s="119"/>
      <c r="AD228" s="119"/>
      <c r="AE228" s="119"/>
    </row>
    <row r="229" spans="1:31" ht="14.25" x14ac:dyDescent="0.2">
      <c r="A229" s="119"/>
      <c r="B229" s="119"/>
      <c r="C229" s="119"/>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c r="AA229" s="119"/>
      <c r="AB229" s="119"/>
      <c r="AC229" s="119"/>
      <c r="AD229" s="119"/>
      <c r="AE229" s="119"/>
    </row>
    <row r="230" spans="1:31" ht="14.25" x14ac:dyDescent="0.2">
      <c r="A230" s="119"/>
      <c r="B230" s="119"/>
      <c r="C230" s="119"/>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c r="AA230" s="119"/>
      <c r="AB230" s="119"/>
      <c r="AC230" s="119"/>
      <c r="AD230" s="119"/>
      <c r="AE230" s="119"/>
    </row>
    <row r="231" spans="1:31" ht="14.25" x14ac:dyDescent="0.2">
      <c r="A231" s="119"/>
      <c r="B231" s="119"/>
      <c r="C231" s="119"/>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c r="AA231" s="119"/>
      <c r="AB231" s="119"/>
      <c r="AC231" s="119"/>
      <c r="AD231" s="119"/>
      <c r="AE231" s="119"/>
    </row>
    <row r="232" spans="1:31" ht="14.25" x14ac:dyDescent="0.2">
      <c r="A232" s="119"/>
      <c r="B232" s="119"/>
      <c r="C232" s="119"/>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c r="AA232" s="119"/>
      <c r="AB232" s="119"/>
      <c r="AC232" s="119"/>
      <c r="AD232" s="119"/>
      <c r="AE232" s="119"/>
    </row>
    <row r="233" spans="1:31" ht="14.25" x14ac:dyDescent="0.2">
      <c r="A233" s="119"/>
      <c r="B233" s="119"/>
      <c r="C233" s="119"/>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c r="AA233" s="119"/>
      <c r="AB233" s="119"/>
      <c r="AC233" s="119"/>
      <c r="AD233" s="119"/>
      <c r="AE233" s="119"/>
    </row>
    <row r="234" spans="1:31" ht="14.25" x14ac:dyDescent="0.2">
      <c r="A234" s="119"/>
      <c r="B234" s="119"/>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c r="AA234" s="119"/>
      <c r="AB234" s="119"/>
      <c r="AC234" s="119"/>
      <c r="AD234" s="119"/>
      <c r="AE234" s="119"/>
    </row>
    <row r="235" spans="1:31" ht="14.25" x14ac:dyDescent="0.2">
      <c r="A235" s="119"/>
      <c r="B235" s="119"/>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c r="AA235" s="119"/>
      <c r="AB235" s="119"/>
      <c r="AC235" s="119"/>
      <c r="AD235" s="119"/>
      <c r="AE235" s="119"/>
    </row>
    <row r="236" spans="1:31" ht="14.25" x14ac:dyDescent="0.2">
      <c r="A236" s="119"/>
      <c r="B236" s="119"/>
      <c r="C236" s="119"/>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c r="AA236" s="119"/>
      <c r="AB236" s="119"/>
      <c r="AC236" s="119"/>
      <c r="AD236" s="119"/>
      <c r="AE236" s="119"/>
    </row>
    <row r="237" spans="1:31" ht="14.25" x14ac:dyDescent="0.2">
      <c r="A237" s="119"/>
      <c r="B237" s="119"/>
      <c r="C237" s="119"/>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c r="AA237" s="119"/>
      <c r="AB237" s="119"/>
      <c r="AC237" s="119"/>
      <c r="AD237" s="119"/>
      <c r="AE237" s="119"/>
    </row>
    <row r="238" spans="1:31" ht="14.25" x14ac:dyDescent="0.2">
      <c r="A238" s="119"/>
      <c r="B238" s="119"/>
      <c r="C238" s="119"/>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c r="AA238" s="119"/>
      <c r="AB238" s="119"/>
      <c r="AC238" s="119"/>
      <c r="AD238" s="119"/>
      <c r="AE238" s="119"/>
    </row>
    <row r="239" spans="1:31" ht="14.25" x14ac:dyDescent="0.2">
      <c r="A239" s="119"/>
      <c r="B239" s="119"/>
      <c r="C239" s="119"/>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c r="AA239" s="119"/>
      <c r="AB239" s="119"/>
      <c r="AC239" s="119"/>
      <c r="AD239" s="119"/>
      <c r="AE239" s="119"/>
    </row>
    <row r="240" spans="1:31" ht="14.25" x14ac:dyDescent="0.2">
      <c r="A240" s="119"/>
      <c r="B240" s="119"/>
      <c r="C240" s="119"/>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c r="AA240" s="119"/>
      <c r="AB240" s="119"/>
      <c r="AC240" s="119"/>
      <c r="AD240" s="119"/>
      <c r="AE240" s="119"/>
    </row>
    <row r="241" spans="1:31" ht="14.25" x14ac:dyDescent="0.2">
      <c r="A241" s="119"/>
      <c r="B241" s="119"/>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c r="AA241" s="119"/>
      <c r="AB241" s="119"/>
      <c r="AC241" s="119"/>
      <c r="AD241" s="119"/>
      <c r="AE241" s="119"/>
    </row>
    <row r="242" spans="1:31" ht="14.25" x14ac:dyDescent="0.2">
      <c r="A242" s="119"/>
      <c r="B242" s="119"/>
      <c r="C242" s="119"/>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c r="AA242" s="119"/>
      <c r="AB242" s="119"/>
      <c r="AC242" s="119"/>
      <c r="AD242" s="119"/>
      <c r="AE242" s="119"/>
    </row>
    <row r="243" spans="1:31" ht="14.25" x14ac:dyDescent="0.2">
      <c r="A243" s="119"/>
      <c r="B243" s="119"/>
      <c r="C243" s="119"/>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c r="AA243" s="119"/>
      <c r="AB243" s="119"/>
      <c r="AC243" s="119"/>
      <c r="AD243" s="119"/>
      <c r="AE243" s="119"/>
    </row>
    <row r="244" spans="1:31" ht="14.25" x14ac:dyDescent="0.2">
      <c r="A244" s="119"/>
      <c r="B244" s="119"/>
      <c r="C244" s="119"/>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c r="AA244" s="119"/>
      <c r="AB244" s="119"/>
      <c r="AC244" s="119"/>
      <c r="AD244" s="119"/>
      <c r="AE244" s="119"/>
    </row>
    <row r="245" spans="1:31" ht="14.25" x14ac:dyDescent="0.2">
      <c r="A245" s="119"/>
      <c r="B245" s="119"/>
      <c r="C245" s="119"/>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c r="AA245" s="119"/>
      <c r="AB245" s="119"/>
      <c r="AC245" s="119"/>
      <c r="AD245" s="119"/>
      <c r="AE245" s="119"/>
    </row>
    <row r="246" spans="1:31" ht="14.25" x14ac:dyDescent="0.2">
      <c r="A246" s="119"/>
      <c r="B246" s="119"/>
      <c r="C246" s="119"/>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c r="AA246" s="119"/>
      <c r="AB246" s="119"/>
      <c r="AC246" s="119"/>
      <c r="AD246" s="119"/>
      <c r="AE246" s="119"/>
    </row>
    <row r="247" spans="1:31" ht="14.25" x14ac:dyDescent="0.2">
      <c r="A247" s="119"/>
      <c r="B247" s="119"/>
      <c r="C247" s="119"/>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c r="AA247" s="119"/>
      <c r="AB247" s="119"/>
      <c r="AC247" s="119"/>
      <c r="AD247" s="119"/>
      <c r="AE247" s="119"/>
    </row>
    <row r="248" spans="1:31" ht="14.25" x14ac:dyDescent="0.2">
      <c r="A248" s="119"/>
      <c r="B248" s="119"/>
      <c r="C248" s="119"/>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c r="AA248" s="119"/>
      <c r="AB248" s="119"/>
      <c r="AC248" s="119"/>
      <c r="AD248" s="119"/>
      <c r="AE248" s="119"/>
    </row>
    <row r="249" spans="1:31" ht="14.25" x14ac:dyDescent="0.2">
      <c r="A249" s="119"/>
      <c r="B249" s="119"/>
      <c r="C249" s="119"/>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c r="AA249" s="119"/>
      <c r="AB249" s="119"/>
      <c r="AC249" s="119"/>
      <c r="AD249" s="119"/>
      <c r="AE249" s="119"/>
    </row>
    <row r="250" spans="1:31" ht="14.25" x14ac:dyDescent="0.2">
      <c r="A250" s="119"/>
      <c r="B250" s="119"/>
      <c r="C250" s="119"/>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c r="AA250" s="119"/>
      <c r="AB250" s="119"/>
      <c r="AC250" s="119"/>
      <c r="AD250" s="119"/>
      <c r="AE250" s="119"/>
    </row>
    <row r="251" spans="1:31" ht="14.25" x14ac:dyDescent="0.2">
      <c r="A251" s="119"/>
      <c r="B251" s="119"/>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c r="AA251" s="119"/>
      <c r="AB251" s="119"/>
      <c r="AC251" s="119"/>
      <c r="AD251" s="119"/>
      <c r="AE251" s="119"/>
    </row>
    <row r="252" spans="1:31" ht="14.25" x14ac:dyDescent="0.2">
      <c r="A252" s="119"/>
      <c r="B252" s="119"/>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c r="AA252" s="119"/>
      <c r="AB252" s="119"/>
      <c r="AC252" s="119"/>
      <c r="AD252" s="119"/>
      <c r="AE252" s="119"/>
    </row>
    <row r="253" spans="1:31" ht="14.25" x14ac:dyDescent="0.2">
      <c r="A253" s="119"/>
      <c r="B253" s="119"/>
      <c r="C253" s="119"/>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c r="AA253" s="119"/>
      <c r="AB253" s="119"/>
      <c r="AC253" s="119"/>
      <c r="AD253" s="119"/>
      <c r="AE253" s="119"/>
    </row>
    <row r="254" spans="1:31" ht="14.25" x14ac:dyDescent="0.2">
      <c r="A254" s="119"/>
      <c r="B254" s="119"/>
      <c r="C254" s="119"/>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c r="AA254" s="119"/>
      <c r="AB254" s="119"/>
      <c r="AC254" s="119"/>
      <c r="AD254" s="119"/>
      <c r="AE254" s="119"/>
    </row>
    <row r="255" spans="1:31" ht="14.25" x14ac:dyDescent="0.2">
      <c r="A255" s="119"/>
      <c r="B255" s="119"/>
      <c r="C255" s="119"/>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c r="AA255" s="119"/>
      <c r="AB255" s="119"/>
      <c r="AC255" s="119"/>
      <c r="AD255" s="119"/>
      <c r="AE255" s="119"/>
    </row>
    <row r="256" spans="1:31" ht="14.25" x14ac:dyDescent="0.2">
      <c r="A256" s="119"/>
      <c r="B256" s="119"/>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c r="AA256" s="119"/>
      <c r="AB256" s="119"/>
      <c r="AC256" s="119"/>
      <c r="AD256" s="119"/>
      <c r="AE256" s="119"/>
    </row>
    <row r="257" spans="1:31" ht="14.25" x14ac:dyDescent="0.2">
      <c r="A257" s="119"/>
      <c r="B257" s="119"/>
      <c r="C257" s="119"/>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c r="AA257" s="119"/>
      <c r="AB257" s="119"/>
      <c r="AC257" s="119"/>
      <c r="AD257" s="119"/>
      <c r="AE257" s="119"/>
    </row>
    <row r="258" spans="1:31" ht="14.25" x14ac:dyDescent="0.2">
      <c r="A258" s="119"/>
      <c r="B258" s="119"/>
      <c r="C258" s="119"/>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c r="AA258" s="119"/>
      <c r="AB258" s="119"/>
      <c r="AC258" s="119"/>
      <c r="AD258" s="119"/>
      <c r="AE258" s="119"/>
    </row>
    <row r="259" spans="1:31" ht="14.25" x14ac:dyDescent="0.2">
      <c r="A259" s="119"/>
      <c r="B259" s="119"/>
      <c r="C259" s="119"/>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c r="AA259" s="119"/>
      <c r="AB259" s="119"/>
      <c r="AC259" s="119"/>
      <c r="AD259" s="119"/>
      <c r="AE259" s="119"/>
    </row>
    <row r="260" spans="1:31" ht="14.25" x14ac:dyDescent="0.2">
      <c r="A260" s="119"/>
      <c r="B260" s="119"/>
      <c r="C260" s="119"/>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c r="AA260" s="119"/>
      <c r="AB260" s="119"/>
      <c r="AC260" s="119"/>
      <c r="AD260" s="119"/>
      <c r="AE260" s="119"/>
    </row>
    <row r="261" spans="1:31" ht="14.25" x14ac:dyDescent="0.2">
      <c r="A261" s="119"/>
      <c r="B261" s="119"/>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c r="AA261" s="119"/>
      <c r="AB261" s="119"/>
      <c r="AC261" s="119"/>
      <c r="AD261" s="119"/>
      <c r="AE261" s="119"/>
    </row>
    <row r="262" spans="1:31" ht="14.25" x14ac:dyDescent="0.2">
      <c r="A262" s="119"/>
      <c r="B262" s="119"/>
      <c r="C262" s="119"/>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c r="AA262" s="119"/>
      <c r="AB262" s="119"/>
      <c r="AC262" s="119"/>
      <c r="AD262" s="119"/>
      <c r="AE262" s="119"/>
    </row>
    <row r="263" spans="1:31" ht="14.25" x14ac:dyDescent="0.2">
      <c r="A263" s="119"/>
      <c r="B263" s="119"/>
      <c r="C263" s="119"/>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c r="AA263" s="119"/>
      <c r="AB263" s="119"/>
      <c r="AC263" s="119"/>
      <c r="AD263" s="119"/>
      <c r="AE263" s="119"/>
    </row>
    <row r="264" spans="1:31" ht="14.25" x14ac:dyDescent="0.2">
      <c r="A264" s="119"/>
      <c r="B264" s="119"/>
      <c r="C264" s="119"/>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c r="AA264" s="119"/>
      <c r="AB264" s="119"/>
      <c r="AC264" s="119"/>
      <c r="AD264" s="119"/>
      <c r="AE264" s="119"/>
    </row>
    <row r="265" spans="1:31" ht="14.25" x14ac:dyDescent="0.2">
      <c r="A265" s="119"/>
      <c r="B265" s="119"/>
      <c r="C265" s="119"/>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c r="AA265" s="119"/>
      <c r="AB265" s="119"/>
      <c r="AC265" s="119"/>
      <c r="AD265" s="119"/>
      <c r="AE265" s="119"/>
    </row>
    <row r="266" spans="1:31" ht="14.25" x14ac:dyDescent="0.2">
      <c r="A266" s="119"/>
      <c r="B266" s="119"/>
      <c r="C266" s="119"/>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c r="AA266" s="119"/>
      <c r="AB266" s="119"/>
      <c r="AC266" s="119"/>
      <c r="AD266" s="119"/>
      <c r="AE266" s="119"/>
    </row>
    <row r="267" spans="1:31" ht="14.25" x14ac:dyDescent="0.2">
      <c r="A267" s="119"/>
      <c r="B267" s="119"/>
      <c r="C267" s="119"/>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19"/>
    </row>
    <row r="268" spans="1:31" ht="14.25" x14ac:dyDescent="0.2">
      <c r="A268" s="119"/>
      <c r="B268" s="119"/>
      <c r="C268" s="119"/>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c r="AA268" s="119"/>
      <c r="AB268" s="119"/>
      <c r="AC268" s="119"/>
      <c r="AD268" s="119"/>
      <c r="AE268" s="119"/>
    </row>
    <row r="269" spans="1:31" ht="14.25" x14ac:dyDescent="0.2">
      <c r="A269" s="119"/>
      <c r="B269" s="119"/>
      <c r="C269" s="119"/>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c r="AA269" s="119"/>
      <c r="AB269" s="119"/>
      <c r="AC269" s="119"/>
      <c r="AD269" s="119"/>
      <c r="AE269" s="119"/>
    </row>
    <row r="270" spans="1:31" ht="14.25" x14ac:dyDescent="0.2">
      <c r="A270" s="119"/>
      <c r="B270" s="119"/>
      <c r="C270" s="119"/>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c r="AA270" s="119"/>
      <c r="AB270" s="119"/>
      <c r="AC270" s="119"/>
      <c r="AD270" s="119"/>
      <c r="AE270" s="119"/>
    </row>
    <row r="271" spans="1:31" ht="14.25" x14ac:dyDescent="0.2">
      <c r="A271" s="119"/>
      <c r="B271" s="119"/>
      <c r="C271" s="119"/>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c r="AA271" s="119"/>
      <c r="AB271" s="119"/>
      <c r="AC271" s="119"/>
      <c r="AD271" s="119"/>
      <c r="AE271" s="119"/>
    </row>
    <row r="272" spans="1:31" ht="14.25" x14ac:dyDescent="0.2">
      <c r="A272" s="119"/>
      <c r="B272" s="119"/>
      <c r="C272" s="119"/>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c r="AA272" s="119"/>
      <c r="AB272" s="119"/>
      <c r="AC272" s="119"/>
      <c r="AD272" s="119"/>
      <c r="AE272" s="119"/>
    </row>
    <row r="273" spans="1:31" ht="14.25" x14ac:dyDescent="0.2">
      <c r="A273" s="119"/>
      <c r="B273" s="119"/>
      <c r="C273" s="119"/>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c r="AA273" s="119"/>
      <c r="AB273" s="119"/>
      <c r="AC273" s="119"/>
      <c r="AD273" s="119"/>
      <c r="AE273" s="119"/>
    </row>
    <row r="274" spans="1:31" ht="14.25" x14ac:dyDescent="0.2">
      <c r="A274" s="119"/>
      <c r="B274" s="119"/>
      <c r="C274" s="119"/>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c r="AA274" s="119"/>
      <c r="AB274" s="119"/>
      <c r="AC274" s="119"/>
      <c r="AD274" s="119"/>
      <c r="AE274" s="119"/>
    </row>
    <row r="275" spans="1:31" ht="14.25" x14ac:dyDescent="0.2">
      <c r="A275" s="119"/>
      <c r="B275" s="119"/>
      <c r="C275" s="119"/>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c r="AA275" s="119"/>
      <c r="AB275" s="119"/>
      <c r="AC275" s="119"/>
      <c r="AD275" s="119"/>
      <c r="AE275" s="119"/>
    </row>
    <row r="276" spans="1:31" ht="14.25" x14ac:dyDescent="0.2">
      <c r="A276" s="119"/>
      <c r="B276" s="119"/>
      <c r="C276" s="119"/>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c r="AA276" s="119"/>
      <c r="AB276" s="119"/>
      <c r="AC276" s="119"/>
      <c r="AD276" s="119"/>
      <c r="AE276" s="119"/>
    </row>
    <row r="277" spans="1:31" ht="14.25" x14ac:dyDescent="0.2">
      <c r="A277" s="119"/>
      <c r="B277" s="119"/>
      <c r="C277" s="119"/>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c r="AA277" s="119"/>
      <c r="AB277" s="119"/>
      <c r="AC277" s="119"/>
      <c r="AD277" s="119"/>
      <c r="AE277" s="119"/>
    </row>
    <row r="278" spans="1:31" ht="14.25" x14ac:dyDescent="0.2">
      <c r="A278" s="119"/>
      <c r="B278" s="119"/>
      <c r="C278" s="119"/>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c r="AA278" s="119"/>
      <c r="AB278" s="119"/>
      <c r="AC278" s="119"/>
      <c r="AD278" s="119"/>
      <c r="AE278" s="119"/>
    </row>
    <row r="279" spans="1:31" ht="14.25" x14ac:dyDescent="0.2">
      <c r="A279" s="119"/>
      <c r="B279" s="119"/>
      <c r="C279" s="119"/>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19"/>
    </row>
    <row r="280" spans="1:31" ht="14.25" x14ac:dyDescent="0.2">
      <c r="A280" s="119"/>
      <c r="B280" s="119"/>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c r="AA280" s="119"/>
      <c r="AB280" s="119"/>
      <c r="AC280" s="119"/>
      <c r="AD280" s="119"/>
      <c r="AE280" s="119"/>
    </row>
    <row r="281" spans="1:31" ht="14.25" x14ac:dyDescent="0.2">
      <c r="A281" s="119"/>
      <c r="B281" s="119"/>
      <c r="C281" s="119"/>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c r="AA281" s="119"/>
      <c r="AB281" s="119"/>
      <c r="AC281" s="119"/>
      <c r="AD281" s="119"/>
      <c r="AE281" s="119"/>
    </row>
    <row r="282" spans="1:31" ht="14.25" x14ac:dyDescent="0.2">
      <c r="A282" s="119"/>
      <c r="B282" s="119"/>
      <c r="C282" s="119"/>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c r="AA282" s="119"/>
      <c r="AB282" s="119"/>
      <c r="AC282" s="119"/>
      <c r="AD282" s="119"/>
      <c r="AE282" s="119"/>
    </row>
    <row r="283" spans="1:31" ht="14.25" x14ac:dyDescent="0.2">
      <c r="A283" s="119"/>
      <c r="B283" s="119"/>
      <c r="C283" s="119"/>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c r="AA283" s="119"/>
      <c r="AB283" s="119"/>
      <c r="AC283" s="119"/>
      <c r="AD283" s="119"/>
      <c r="AE283" s="119"/>
    </row>
    <row r="284" spans="1:31" ht="14.25" x14ac:dyDescent="0.2">
      <c r="A284" s="119"/>
      <c r="B284" s="119"/>
      <c r="C284" s="119"/>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c r="AA284" s="119"/>
      <c r="AB284" s="119"/>
      <c r="AC284" s="119"/>
      <c r="AD284" s="119"/>
      <c r="AE284" s="119"/>
    </row>
    <row r="285" spans="1:31" ht="14.25" x14ac:dyDescent="0.2">
      <c r="A285" s="119"/>
      <c r="B285" s="119"/>
      <c r="C285" s="119"/>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c r="AA285" s="119"/>
      <c r="AB285" s="119"/>
      <c r="AC285" s="119"/>
      <c r="AD285" s="119"/>
      <c r="AE285" s="119"/>
    </row>
    <row r="286" spans="1:31" ht="14.25" x14ac:dyDescent="0.2">
      <c r="A286" s="119"/>
      <c r="B286" s="119"/>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c r="AA286" s="119"/>
      <c r="AB286" s="119"/>
      <c r="AC286" s="119"/>
      <c r="AD286" s="119"/>
      <c r="AE286" s="119"/>
    </row>
    <row r="287" spans="1:31" ht="14.25" x14ac:dyDescent="0.2">
      <c r="A287" s="119"/>
      <c r="B287" s="119"/>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c r="AA287" s="119"/>
      <c r="AB287" s="119"/>
      <c r="AC287" s="119"/>
      <c r="AD287" s="119"/>
      <c r="AE287" s="119"/>
    </row>
    <row r="288" spans="1:31" ht="14.25" x14ac:dyDescent="0.2">
      <c r="A288" s="119"/>
      <c r="B288" s="119"/>
      <c r="C288" s="119"/>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c r="AA288" s="119"/>
      <c r="AB288" s="119"/>
      <c r="AC288" s="119"/>
      <c r="AD288" s="119"/>
      <c r="AE288" s="119"/>
    </row>
    <row r="289" spans="1:31" ht="14.25" x14ac:dyDescent="0.2">
      <c r="A289" s="119"/>
      <c r="B289" s="119"/>
      <c r="C289" s="119"/>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c r="AA289" s="119"/>
      <c r="AB289" s="119"/>
      <c r="AC289" s="119"/>
      <c r="AD289" s="119"/>
      <c r="AE289" s="119"/>
    </row>
    <row r="290" spans="1:31" ht="14.25" x14ac:dyDescent="0.2">
      <c r="A290" s="119"/>
      <c r="B290" s="119"/>
      <c r="C290" s="119"/>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c r="AA290" s="119"/>
      <c r="AB290" s="119"/>
      <c r="AC290" s="119"/>
      <c r="AD290" s="119"/>
      <c r="AE290" s="119"/>
    </row>
    <row r="291" spans="1:31" ht="14.25" x14ac:dyDescent="0.2">
      <c r="A291" s="119"/>
      <c r="B291" s="119"/>
      <c r="C291" s="119"/>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c r="AA291" s="119"/>
      <c r="AB291" s="119"/>
      <c r="AC291" s="119"/>
      <c r="AD291" s="119"/>
      <c r="AE291" s="119"/>
    </row>
    <row r="292" spans="1:31" ht="14.25" x14ac:dyDescent="0.2">
      <c r="A292" s="119"/>
      <c r="B292" s="119"/>
      <c r="C292" s="119"/>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c r="AA292" s="119"/>
      <c r="AB292" s="119"/>
      <c r="AC292" s="119"/>
      <c r="AD292" s="119"/>
      <c r="AE292" s="119"/>
    </row>
    <row r="293" spans="1:31" ht="14.25" x14ac:dyDescent="0.2">
      <c r="A293" s="119"/>
      <c r="B293" s="119"/>
      <c r="C293" s="119"/>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c r="AA293" s="119"/>
      <c r="AB293" s="119"/>
      <c r="AC293" s="119"/>
      <c r="AD293" s="119"/>
      <c r="AE293" s="119"/>
    </row>
    <row r="294" spans="1:31" ht="14.25" x14ac:dyDescent="0.2">
      <c r="A294" s="119"/>
      <c r="B294" s="119"/>
      <c r="C294" s="119"/>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c r="AA294" s="119"/>
      <c r="AB294" s="119"/>
      <c r="AC294" s="119"/>
      <c r="AD294" s="119"/>
      <c r="AE294" s="119"/>
    </row>
    <row r="295" spans="1:31" ht="14.25" x14ac:dyDescent="0.2">
      <c r="A295" s="119"/>
      <c r="B295" s="119"/>
      <c r="C295" s="119"/>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c r="AA295" s="119"/>
      <c r="AB295" s="119"/>
      <c r="AC295" s="119"/>
      <c r="AD295" s="119"/>
      <c r="AE295" s="119"/>
    </row>
    <row r="296" spans="1:31" ht="14.25" x14ac:dyDescent="0.2">
      <c r="A296" s="119"/>
      <c r="B296" s="119"/>
      <c r="C296" s="119"/>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c r="AA296" s="119"/>
      <c r="AB296" s="119"/>
      <c r="AC296" s="119"/>
      <c r="AD296" s="119"/>
      <c r="AE296" s="119"/>
    </row>
    <row r="297" spans="1:31" ht="14.25" x14ac:dyDescent="0.2">
      <c r="A297" s="119"/>
      <c r="B297" s="119"/>
      <c r="C297" s="119"/>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c r="AA297" s="119"/>
      <c r="AB297" s="119"/>
      <c r="AC297" s="119"/>
      <c r="AD297" s="119"/>
      <c r="AE297" s="119"/>
    </row>
    <row r="298" spans="1:31" ht="14.25" x14ac:dyDescent="0.2">
      <c r="A298" s="119"/>
      <c r="B298" s="119"/>
      <c r="C298" s="119"/>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c r="AA298" s="119"/>
      <c r="AB298" s="119"/>
      <c r="AC298" s="119"/>
      <c r="AD298" s="119"/>
      <c r="AE298" s="119"/>
    </row>
    <row r="299" spans="1:31" ht="14.25" x14ac:dyDescent="0.2">
      <c r="A299" s="119"/>
      <c r="B299" s="119"/>
      <c r="C299" s="119"/>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c r="AA299" s="119"/>
      <c r="AB299" s="119"/>
      <c r="AC299" s="119"/>
      <c r="AD299" s="119"/>
      <c r="AE299" s="119"/>
    </row>
    <row r="300" spans="1:31" ht="14.25" x14ac:dyDescent="0.2">
      <c r="A300" s="119"/>
      <c r="B300" s="119"/>
      <c r="C300" s="119"/>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c r="AA300" s="119"/>
      <c r="AB300" s="119"/>
      <c r="AC300" s="119"/>
      <c r="AD300" s="119"/>
      <c r="AE300" s="119"/>
    </row>
    <row r="301" spans="1:31" ht="14.25" x14ac:dyDescent="0.2">
      <c r="A301" s="119"/>
      <c r="B301" s="119"/>
      <c r="C301" s="119"/>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c r="AA301" s="119"/>
      <c r="AB301" s="119"/>
      <c r="AC301" s="119"/>
      <c r="AD301" s="119"/>
      <c r="AE301" s="119"/>
    </row>
    <row r="302" spans="1:31" ht="14.25" x14ac:dyDescent="0.2">
      <c r="A302" s="119"/>
      <c r="B302" s="119"/>
      <c r="C302" s="119"/>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c r="AA302" s="119"/>
      <c r="AB302" s="119"/>
      <c r="AC302" s="119"/>
      <c r="AD302" s="119"/>
      <c r="AE302" s="119"/>
    </row>
    <row r="303" spans="1:31" ht="14.25" x14ac:dyDescent="0.2">
      <c r="A303" s="119"/>
      <c r="B303" s="119"/>
      <c r="C303" s="119"/>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c r="AA303" s="119"/>
      <c r="AB303" s="119"/>
      <c r="AC303" s="119"/>
      <c r="AD303" s="119"/>
      <c r="AE303" s="119"/>
    </row>
    <row r="304" spans="1:31" ht="14.25" x14ac:dyDescent="0.2">
      <c r="A304" s="119"/>
      <c r="B304" s="119"/>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c r="AA304" s="119"/>
      <c r="AB304" s="119"/>
      <c r="AC304" s="119"/>
      <c r="AD304" s="119"/>
      <c r="AE304" s="119"/>
    </row>
    <row r="305" spans="1:31" ht="14.25" x14ac:dyDescent="0.2">
      <c r="A305" s="119"/>
      <c r="B305" s="119"/>
      <c r="C305" s="119"/>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c r="AA305" s="119"/>
      <c r="AB305" s="119"/>
      <c r="AC305" s="119"/>
      <c r="AD305" s="119"/>
      <c r="AE305" s="119"/>
    </row>
    <row r="306" spans="1:31" ht="14.25" x14ac:dyDescent="0.2">
      <c r="A306" s="119"/>
      <c r="B306" s="119"/>
      <c r="C306" s="119"/>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c r="AA306" s="119"/>
      <c r="AB306" s="119"/>
      <c r="AC306" s="119"/>
      <c r="AD306" s="119"/>
      <c r="AE306" s="119"/>
    </row>
    <row r="307" spans="1:31" ht="14.25" x14ac:dyDescent="0.2">
      <c r="A307" s="119"/>
      <c r="B307" s="119"/>
      <c r="C307" s="119"/>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c r="AA307" s="119"/>
      <c r="AB307" s="119"/>
      <c r="AC307" s="119"/>
      <c r="AD307" s="119"/>
      <c r="AE307" s="119"/>
    </row>
    <row r="308" spans="1:31" ht="14.25" x14ac:dyDescent="0.2">
      <c r="A308" s="119"/>
      <c r="B308" s="119"/>
      <c r="C308" s="119"/>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c r="AA308" s="119"/>
      <c r="AB308" s="119"/>
      <c r="AC308" s="119"/>
      <c r="AD308" s="119"/>
      <c r="AE308" s="119"/>
    </row>
    <row r="309" spans="1:31" ht="14.25" x14ac:dyDescent="0.2">
      <c r="A309" s="119"/>
      <c r="B309" s="119"/>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c r="AA309" s="119"/>
      <c r="AB309" s="119"/>
      <c r="AC309" s="119"/>
      <c r="AD309" s="119"/>
      <c r="AE309" s="119"/>
    </row>
    <row r="310" spans="1:31" ht="14.25" x14ac:dyDescent="0.2">
      <c r="A310" s="119"/>
      <c r="B310" s="119"/>
      <c r="C310" s="119"/>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c r="AA310" s="119"/>
      <c r="AB310" s="119"/>
      <c r="AC310" s="119"/>
      <c r="AD310" s="119"/>
      <c r="AE310" s="119"/>
    </row>
    <row r="311" spans="1:31" ht="14.25" x14ac:dyDescent="0.2">
      <c r="A311" s="119"/>
      <c r="B311" s="119"/>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c r="AA311" s="119"/>
      <c r="AB311" s="119"/>
      <c r="AC311" s="119"/>
      <c r="AD311" s="119"/>
      <c r="AE311" s="119"/>
    </row>
    <row r="312" spans="1:31" ht="14.25" x14ac:dyDescent="0.2">
      <c r="A312" s="119"/>
      <c r="B312" s="119"/>
      <c r="C312" s="119"/>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c r="AA312" s="119"/>
      <c r="AB312" s="119"/>
      <c r="AC312" s="119"/>
      <c r="AD312" s="119"/>
      <c r="AE312" s="119"/>
    </row>
    <row r="313" spans="1:31" ht="14.25" x14ac:dyDescent="0.2">
      <c r="A313" s="119"/>
      <c r="B313" s="119"/>
      <c r="C313" s="119"/>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c r="AA313" s="119"/>
      <c r="AB313" s="119"/>
      <c r="AC313" s="119"/>
      <c r="AD313" s="119"/>
      <c r="AE313" s="119"/>
    </row>
    <row r="314" spans="1:31" ht="14.25" x14ac:dyDescent="0.2">
      <c r="A314" s="119"/>
      <c r="B314" s="119"/>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c r="AA314" s="119"/>
      <c r="AB314" s="119"/>
      <c r="AC314" s="119"/>
      <c r="AD314" s="119"/>
      <c r="AE314" s="119"/>
    </row>
    <row r="315" spans="1:31" ht="14.25" x14ac:dyDescent="0.2">
      <c r="A315" s="119"/>
      <c r="B315" s="119"/>
      <c r="C315" s="119"/>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c r="AA315" s="119"/>
      <c r="AB315" s="119"/>
      <c r="AC315" s="119"/>
      <c r="AD315" s="119"/>
      <c r="AE315" s="119"/>
    </row>
    <row r="316" spans="1:31" ht="14.25" x14ac:dyDescent="0.2">
      <c r="A316" s="119"/>
      <c r="B316" s="119"/>
      <c r="C316" s="119"/>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c r="AA316" s="119"/>
      <c r="AB316" s="119"/>
      <c r="AC316" s="119"/>
      <c r="AD316" s="119"/>
      <c r="AE316" s="119"/>
    </row>
    <row r="317" spans="1:31" ht="14.25" x14ac:dyDescent="0.2">
      <c r="A317" s="119"/>
      <c r="B317" s="119"/>
      <c r="C317" s="119"/>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c r="AA317" s="119"/>
      <c r="AB317" s="119"/>
      <c r="AC317" s="119"/>
      <c r="AD317" s="119"/>
      <c r="AE317" s="119"/>
    </row>
    <row r="318" spans="1:31" ht="14.25" x14ac:dyDescent="0.2">
      <c r="A318" s="119"/>
      <c r="B318" s="119"/>
      <c r="C318" s="119"/>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c r="AA318" s="119"/>
      <c r="AB318" s="119"/>
      <c r="AC318" s="119"/>
      <c r="AD318" s="119"/>
      <c r="AE318" s="119"/>
    </row>
    <row r="319" spans="1:31" ht="14.25" x14ac:dyDescent="0.2">
      <c r="A319" s="119"/>
      <c r="B319" s="119"/>
      <c r="C319" s="119"/>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c r="AA319" s="119"/>
      <c r="AB319" s="119"/>
      <c r="AC319" s="119"/>
      <c r="AD319" s="119"/>
      <c r="AE319" s="119"/>
    </row>
    <row r="320" spans="1:31" ht="14.25" x14ac:dyDescent="0.2">
      <c r="A320" s="119"/>
      <c r="B320" s="119"/>
      <c r="C320" s="119"/>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c r="AA320" s="119"/>
      <c r="AB320" s="119"/>
      <c r="AC320" s="119"/>
      <c r="AD320" s="119"/>
      <c r="AE320" s="119"/>
    </row>
    <row r="321" spans="1:31" ht="14.25" x14ac:dyDescent="0.2">
      <c r="A321" s="119"/>
      <c r="B321" s="119"/>
      <c r="C321" s="119"/>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c r="AA321" s="119"/>
      <c r="AB321" s="119"/>
      <c r="AC321" s="119"/>
      <c r="AD321" s="119"/>
      <c r="AE321" s="119"/>
    </row>
    <row r="322" spans="1:31" ht="14.25" x14ac:dyDescent="0.2">
      <c r="A322" s="119"/>
      <c r="B322" s="119"/>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c r="AA322" s="119"/>
      <c r="AB322" s="119"/>
      <c r="AC322" s="119"/>
      <c r="AD322" s="119"/>
      <c r="AE322" s="119"/>
    </row>
    <row r="323" spans="1:31" ht="14.25" x14ac:dyDescent="0.2">
      <c r="A323" s="119"/>
      <c r="B323" s="119"/>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c r="AA323" s="119"/>
      <c r="AB323" s="119"/>
      <c r="AC323" s="119"/>
      <c r="AD323" s="119"/>
      <c r="AE323" s="119"/>
    </row>
    <row r="324" spans="1:31" ht="14.25" x14ac:dyDescent="0.2">
      <c r="A324" s="119"/>
      <c r="B324" s="119"/>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c r="AA324" s="119"/>
      <c r="AB324" s="119"/>
      <c r="AC324" s="119"/>
      <c r="AD324" s="119"/>
      <c r="AE324" s="119"/>
    </row>
    <row r="325" spans="1:31" ht="14.25" x14ac:dyDescent="0.2">
      <c r="A325" s="119"/>
      <c r="B325" s="119"/>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c r="AA325" s="119"/>
      <c r="AB325" s="119"/>
      <c r="AC325" s="119"/>
      <c r="AD325" s="119"/>
      <c r="AE325" s="119"/>
    </row>
    <row r="326" spans="1:31" ht="14.25" x14ac:dyDescent="0.2">
      <c r="A326" s="119"/>
      <c r="B326" s="119"/>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c r="AA326" s="119"/>
      <c r="AB326" s="119"/>
      <c r="AC326" s="119"/>
      <c r="AD326" s="119"/>
      <c r="AE326" s="119"/>
    </row>
    <row r="327" spans="1:31" ht="14.25" x14ac:dyDescent="0.2">
      <c r="A327" s="119"/>
      <c r="B327" s="119"/>
      <c r="C327" s="119"/>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c r="AA327" s="119"/>
      <c r="AB327" s="119"/>
      <c r="AC327" s="119"/>
      <c r="AD327" s="119"/>
      <c r="AE327" s="119"/>
    </row>
    <row r="328" spans="1:31" ht="14.25" x14ac:dyDescent="0.2">
      <c r="A328" s="119"/>
      <c r="B328" s="119"/>
      <c r="C328" s="119"/>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c r="AA328" s="119"/>
      <c r="AB328" s="119"/>
      <c r="AC328" s="119"/>
      <c r="AD328" s="119"/>
      <c r="AE328" s="119"/>
    </row>
    <row r="329" spans="1:31" ht="14.25" x14ac:dyDescent="0.2">
      <c r="A329" s="119"/>
      <c r="B329" s="119"/>
      <c r="C329" s="119"/>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c r="AA329" s="119"/>
      <c r="AB329" s="119"/>
      <c r="AC329" s="119"/>
      <c r="AD329" s="119"/>
      <c r="AE329" s="119"/>
    </row>
    <row r="330" spans="1:31" ht="14.25" x14ac:dyDescent="0.2">
      <c r="A330" s="119"/>
      <c r="B330" s="119"/>
      <c r="C330" s="119"/>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c r="AA330" s="119"/>
      <c r="AB330" s="119"/>
      <c r="AC330" s="119"/>
      <c r="AD330" s="119"/>
      <c r="AE330" s="119"/>
    </row>
    <row r="331" spans="1:31" ht="14.25" x14ac:dyDescent="0.2">
      <c r="A331" s="119"/>
      <c r="B331" s="119"/>
      <c r="C331" s="119"/>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c r="AA331" s="119"/>
      <c r="AB331" s="119"/>
      <c r="AC331" s="119"/>
      <c r="AD331" s="119"/>
      <c r="AE331" s="119"/>
    </row>
    <row r="332" spans="1:31" ht="14.25" x14ac:dyDescent="0.2">
      <c r="A332" s="119"/>
      <c r="B332" s="119"/>
      <c r="C332" s="119"/>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c r="AA332" s="119"/>
      <c r="AB332" s="119"/>
      <c r="AC332" s="119"/>
      <c r="AD332" s="119"/>
      <c r="AE332" s="119"/>
    </row>
    <row r="333" spans="1:31" ht="14.25" x14ac:dyDescent="0.2">
      <c r="A333" s="119"/>
      <c r="B333" s="119"/>
      <c r="C333" s="119"/>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c r="AA333" s="119"/>
      <c r="AB333" s="119"/>
      <c r="AC333" s="119"/>
      <c r="AD333" s="119"/>
      <c r="AE333" s="119"/>
    </row>
    <row r="334" spans="1:31" ht="14.25" x14ac:dyDescent="0.2">
      <c r="A334" s="119"/>
      <c r="B334" s="119"/>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c r="AA334" s="119"/>
      <c r="AB334" s="119"/>
      <c r="AC334" s="119"/>
      <c r="AD334" s="119"/>
      <c r="AE334" s="119"/>
    </row>
    <row r="335" spans="1:31" ht="14.25" x14ac:dyDescent="0.2">
      <c r="A335" s="119"/>
      <c r="B335" s="119"/>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c r="AA335" s="119"/>
      <c r="AB335" s="119"/>
      <c r="AC335" s="119"/>
      <c r="AD335" s="119"/>
      <c r="AE335" s="119"/>
    </row>
    <row r="336" spans="1:31" ht="14.25" x14ac:dyDescent="0.2">
      <c r="A336" s="119"/>
      <c r="B336" s="119"/>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c r="AA336" s="119"/>
      <c r="AB336" s="119"/>
      <c r="AC336" s="119"/>
      <c r="AD336" s="119"/>
      <c r="AE336" s="119"/>
    </row>
    <row r="337" spans="1:31" ht="14.25" x14ac:dyDescent="0.2">
      <c r="A337" s="119"/>
      <c r="B337" s="119"/>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c r="AA337" s="119"/>
      <c r="AB337" s="119"/>
      <c r="AC337" s="119"/>
      <c r="AD337" s="119"/>
      <c r="AE337" s="119"/>
    </row>
    <row r="338" spans="1:31" ht="14.25" x14ac:dyDescent="0.2">
      <c r="A338" s="119"/>
      <c r="B338" s="119"/>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c r="AA338" s="119"/>
      <c r="AB338" s="119"/>
      <c r="AC338" s="119"/>
      <c r="AD338" s="119"/>
      <c r="AE338" s="119"/>
    </row>
    <row r="339" spans="1:31" ht="14.25" x14ac:dyDescent="0.2">
      <c r="A339" s="119"/>
      <c r="B339" s="119"/>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c r="AA339" s="119"/>
      <c r="AB339" s="119"/>
      <c r="AC339" s="119"/>
      <c r="AD339" s="119"/>
      <c r="AE339" s="119"/>
    </row>
    <row r="340" spans="1:31" ht="14.25" x14ac:dyDescent="0.2">
      <c r="A340" s="119"/>
      <c r="B340" s="119"/>
      <c r="C340" s="119"/>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c r="AA340" s="119"/>
      <c r="AB340" s="119"/>
      <c r="AC340" s="119"/>
      <c r="AD340" s="119"/>
      <c r="AE340" s="119"/>
    </row>
    <row r="341" spans="1:31" ht="14.25" x14ac:dyDescent="0.2">
      <c r="A341" s="119"/>
      <c r="B341" s="119"/>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c r="AA341" s="119"/>
      <c r="AB341" s="119"/>
      <c r="AC341" s="119"/>
      <c r="AD341" s="119"/>
      <c r="AE341" s="119"/>
    </row>
    <row r="342" spans="1:31" ht="14.25" x14ac:dyDescent="0.2">
      <c r="A342" s="119"/>
      <c r="B342" s="119"/>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c r="AA342" s="119"/>
      <c r="AB342" s="119"/>
      <c r="AC342" s="119"/>
      <c r="AD342" s="119"/>
      <c r="AE342" s="119"/>
    </row>
    <row r="343" spans="1:31" ht="14.25" x14ac:dyDescent="0.2">
      <c r="A343" s="119"/>
      <c r="B343" s="119"/>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c r="AA343" s="119"/>
      <c r="AB343" s="119"/>
      <c r="AC343" s="119"/>
      <c r="AD343" s="119"/>
      <c r="AE343" s="119"/>
    </row>
    <row r="344" spans="1:31" ht="14.25" x14ac:dyDescent="0.2">
      <c r="A344" s="119"/>
      <c r="B344" s="119"/>
      <c r="C344" s="119"/>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c r="AA344" s="119"/>
      <c r="AB344" s="119"/>
      <c r="AC344" s="119"/>
      <c r="AD344" s="119"/>
      <c r="AE344" s="119"/>
    </row>
    <row r="345" spans="1:31" ht="14.25" x14ac:dyDescent="0.2">
      <c r="A345" s="119"/>
      <c r="B345" s="119"/>
      <c r="C345" s="119"/>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c r="AA345" s="119"/>
      <c r="AB345" s="119"/>
      <c r="AC345" s="119"/>
      <c r="AD345" s="119"/>
      <c r="AE345" s="119"/>
    </row>
    <row r="346" spans="1:31" ht="14.25" x14ac:dyDescent="0.2">
      <c r="A346" s="119"/>
      <c r="B346" s="119"/>
      <c r="C346" s="119"/>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c r="AA346" s="119"/>
      <c r="AB346" s="119"/>
      <c r="AC346" s="119"/>
      <c r="AD346" s="119"/>
      <c r="AE346" s="119"/>
    </row>
    <row r="347" spans="1:31" ht="14.25" x14ac:dyDescent="0.2">
      <c r="A347" s="119"/>
      <c r="B347" s="119"/>
      <c r="C347" s="119"/>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c r="AA347" s="119"/>
      <c r="AB347" s="119"/>
      <c r="AC347" s="119"/>
      <c r="AD347" s="119"/>
      <c r="AE347" s="119"/>
    </row>
    <row r="348" spans="1:31" ht="14.25" x14ac:dyDescent="0.2">
      <c r="A348" s="119"/>
      <c r="B348" s="119"/>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c r="AA348" s="119"/>
      <c r="AB348" s="119"/>
      <c r="AC348" s="119"/>
      <c r="AD348" s="119"/>
      <c r="AE348" s="119"/>
    </row>
    <row r="349" spans="1:31" ht="14.25" x14ac:dyDescent="0.2">
      <c r="A349" s="119"/>
      <c r="B349" s="119"/>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c r="AA349" s="119"/>
      <c r="AB349" s="119"/>
      <c r="AC349" s="119"/>
      <c r="AD349" s="119"/>
      <c r="AE349" s="119"/>
    </row>
    <row r="350" spans="1:31" ht="14.25" x14ac:dyDescent="0.2">
      <c r="A350" s="119"/>
      <c r="B350" s="119"/>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c r="AA350" s="119"/>
      <c r="AB350" s="119"/>
      <c r="AC350" s="119"/>
      <c r="AD350" s="119"/>
      <c r="AE350" s="119"/>
    </row>
    <row r="351" spans="1:31" ht="14.25" x14ac:dyDescent="0.2">
      <c r="A351" s="119"/>
      <c r="B351" s="119"/>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c r="AA351" s="119"/>
      <c r="AB351" s="119"/>
      <c r="AC351" s="119"/>
      <c r="AD351" s="119"/>
      <c r="AE351" s="119"/>
    </row>
    <row r="352" spans="1:31" ht="14.25" x14ac:dyDescent="0.2">
      <c r="A352" s="119"/>
      <c r="B352" s="119"/>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c r="AA352" s="119"/>
      <c r="AB352" s="119"/>
      <c r="AC352" s="119"/>
      <c r="AD352" s="119"/>
      <c r="AE352" s="119"/>
    </row>
    <row r="353" spans="1:31" ht="14.25" x14ac:dyDescent="0.2">
      <c r="A353" s="119"/>
      <c r="B353" s="119"/>
      <c r="C353" s="119"/>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c r="AA353" s="119"/>
      <c r="AB353" s="119"/>
      <c r="AC353" s="119"/>
      <c r="AD353" s="119"/>
      <c r="AE353" s="119"/>
    </row>
    <row r="354" spans="1:31" ht="14.25" x14ac:dyDescent="0.2">
      <c r="A354" s="119"/>
      <c r="B354" s="119"/>
      <c r="C354" s="119"/>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c r="AA354" s="119"/>
      <c r="AB354" s="119"/>
      <c r="AC354" s="119"/>
      <c r="AD354" s="119"/>
      <c r="AE354" s="119"/>
    </row>
    <row r="355" spans="1:31" ht="14.25" x14ac:dyDescent="0.2">
      <c r="A355" s="119"/>
      <c r="B355" s="119"/>
      <c r="C355" s="119"/>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c r="AA355" s="119"/>
      <c r="AB355" s="119"/>
      <c r="AC355" s="119"/>
      <c r="AD355" s="119"/>
      <c r="AE355" s="119"/>
    </row>
    <row r="356" spans="1:31" ht="14.25" x14ac:dyDescent="0.2">
      <c r="A356" s="119"/>
      <c r="B356" s="119"/>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c r="AA356" s="119"/>
      <c r="AB356" s="119"/>
      <c r="AC356" s="119"/>
      <c r="AD356" s="119"/>
      <c r="AE356" s="119"/>
    </row>
    <row r="357" spans="1:31" ht="14.25" x14ac:dyDescent="0.2">
      <c r="A357" s="119"/>
      <c r="B357" s="119"/>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c r="AA357" s="119"/>
      <c r="AB357" s="119"/>
      <c r="AC357" s="119"/>
      <c r="AD357" s="119"/>
      <c r="AE357" s="119"/>
    </row>
    <row r="358" spans="1:31" ht="14.25" x14ac:dyDescent="0.2">
      <c r="A358" s="119"/>
      <c r="B358" s="119"/>
      <c r="C358" s="119"/>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c r="AA358" s="119"/>
      <c r="AB358" s="119"/>
      <c r="AC358" s="119"/>
      <c r="AD358" s="119"/>
      <c r="AE358" s="119"/>
    </row>
    <row r="359" spans="1:31" ht="14.25" x14ac:dyDescent="0.2">
      <c r="A359" s="119"/>
      <c r="B359" s="119"/>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c r="AA359" s="119"/>
      <c r="AB359" s="119"/>
      <c r="AC359" s="119"/>
      <c r="AD359" s="119"/>
      <c r="AE359" s="119"/>
    </row>
    <row r="360" spans="1:31" ht="14.25" x14ac:dyDescent="0.2">
      <c r="A360" s="119"/>
      <c r="B360" s="119"/>
      <c r="C360" s="119"/>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c r="AA360" s="119"/>
      <c r="AB360" s="119"/>
      <c r="AC360" s="119"/>
      <c r="AD360" s="119"/>
      <c r="AE360" s="119"/>
    </row>
    <row r="361" spans="1:31" ht="14.25" x14ac:dyDescent="0.2">
      <c r="A361" s="119"/>
      <c r="B361" s="119"/>
      <c r="C361" s="119"/>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c r="AA361" s="119"/>
      <c r="AB361" s="119"/>
      <c r="AC361" s="119"/>
      <c r="AD361" s="119"/>
      <c r="AE361" s="119"/>
    </row>
    <row r="362" spans="1:31" ht="14.25" x14ac:dyDescent="0.2">
      <c r="A362" s="119"/>
      <c r="B362" s="119"/>
      <c r="C362" s="119"/>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c r="AA362" s="119"/>
      <c r="AB362" s="119"/>
      <c r="AC362" s="119"/>
      <c r="AD362" s="119"/>
      <c r="AE362" s="119"/>
    </row>
    <row r="363" spans="1:31" ht="14.25" x14ac:dyDescent="0.2">
      <c r="A363" s="119"/>
      <c r="B363" s="119"/>
      <c r="C363" s="119"/>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c r="AA363" s="119"/>
      <c r="AB363" s="119"/>
      <c r="AC363" s="119"/>
      <c r="AD363" s="119"/>
      <c r="AE363" s="119"/>
    </row>
    <row r="364" spans="1:31" ht="14.25" x14ac:dyDescent="0.2">
      <c r="A364" s="119"/>
      <c r="B364" s="119"/>
      <c r="C364" s="119"/>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c r="AA364" s="119"/>
      <c r="AB364" s="119"/>
      <c r="AC364" s="119"/>
      <c r="AD364" s="119"/>
      <c r="AE364" s="119"/>
    </row>
    <row r="365" spans="1:31" ht="14.25" x14ac:dyDescent="0.2">
      <c r="A365" s="119"/>
      <c r="B365" s="119"/>
      <c r="C365" s="119"/>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c r="AA365" s="119"/>
      <c r="AB365" s="119"/>
      <c r="AC365" s="119"/>
      <c r="AD365" s="119"/>
      <c r="AE365" s="119"/>
    </row>
    <row r="366" spans="1:31" ht="14.25" x14ac:dyDescent="0.2">
      <c r="A366" s="119"/>
      <c r="B366" s="119"/>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c r="AA366" s="119"/>
      <c r="AB366" s="119"/>
      <c r="AC366" s="119"/>
      <c r="AD366" s="119"/>
      <c r="AE366" s="119"/>
    </row>
    <row r="367" spans="1:31" ht="14.25" x14ac:dyDescent="0.2">
      <c r="A367" s="119"/>
      <c r="B367" s="119"/>
      <c r="C367" s="119"/>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c r="AA367" s="119"/>
      <c r="AB367" s="119"/>
      <c r="AC367" s="119"/>
      <c r="AD367" s="119"/>
      <c r="AE367" s="119"/>
    </row>
    <row r="368" spans="1:31" ht="14.25" x14ac:dyDescent="0.2">
      <c r="A368" s="119"/>
      <c r="B368" s="119"/>
      <c r="C368" s="119"/>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c r="AA368" s="119"/>
      <c r="AB368" s="119"/>
      <c r="AC368" s="119"/>
      <c r="AD368" s="119"/>
      <c r="AE368" s="119"/>
    </row>
    <row r="369" spans="1:31" ht="14.25" x14ac:dyDescent="0.2">
      <c r="A369" s="119"/>
      <c r="B369" s="119"/>
      <c r="C369" s="119"/>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c r="AA369" s="119"/>
      <c r="AB369" s="119"/>
      <c r="AC369" s="119"/>
      <c r="AD369" s="119"/>
      <c r="AE369" s="119"/>
    </row>
    <row r="370" spans="1:31" ht="14.25" x14ac:dyDescent="0.2">
      <c r="A370" s="119"/>
      <c r="B370" s="119"/>
      <c r="C370" s="119"/>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c r="AA370" s="119"/>
      <c r="AB370" s="119"/>
      <c r="AC370" s="119"/>
      <c r="AD370" s="119"/>
      <c r="AE370" s="119"/>
    </row>
    <row r="371" spans="1:31" ht="14.25" x14ac:dyDescent="0.2">
      <c r="A371" s="119"/>
      <c r="B371" s="119"/>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c r="AA371" s="119"/>
      <c r="AB371" s="119"/>
      <c r="AC371" s="119"/>
      <c r="AD371" s="119"/>
      <c r="AE371" s="119"/>
    </row>
    <row r="372" spans="1:31" ht="14.25" x14ac:dyDescent="0.2">
      <c r="A372" s="119"/>
      <c r="B372" s="119"/>
      <c r="C372" s="119"/>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c r="AA372" s="119"/>
      <c r="AB372" s="119"/>
      <c r="AC372" s="119"/>
      <c r="AD372" s="119"/>
      <c r="AE372" s="119"/>
    </row>
    <row r="373" spans="1:31" ht="14.25" x14ac:dyDescent="0.2">
      <c r="A373" s="119"/>
      <c r="B373" s="119"/>
      <c r="C373" s="119"/>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c r="AA373" s="119"/>
      <c r="AB373" s="119"/>
      <c r="AC373" s="119"/>
      <c r="AD373" s="119"/>
      <c r="AE373" s="119"/>
    </row>
    <row r="374" spans="1:31" ht="14.25" x14ac:dyDescent="0.2">
      <c r="A374" s="119"/>
      <c r="B374" s="119"/>
      <c r="C374" s="119"/>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c r="AA374" s="119"/>
      <c r="AB374" s="119"/>
      <c r="AC374" s="119"/>
      <c r="AD374" s="119"/>
      <c r="AE374" s="119"/>
    </row>
    <row r="375" spans="1:31" ht="14.25" x14ac:dyDescent="0.2">
      <c r="A375" s="119"/>
      <c r="B375" s="119"/>
      <c r="C375" s="119"/>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c r="AA375" s="119"/>
      <c r="AB375" s="119"/>
      <c r="AC375" s="119"/>
      <c r="AD375" s="119"/>
      <c r="AE375" s="119"/>
    </row>
    <row r="376" spans="1:31" ht="14.25" x14ac:dyDescent="0.2">
      <c r="A376" s="119"/>
      <c r="B376" s="119"/>
      <c r="C376" s="119"/>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c r="AA376" s="119"/>
      <c r="AB376" s="119"/>
      <c r="AC376" s="119"/>
      <c r="AD376" s="119"/>
      <c r="AE376" s="119"/>
    </row>
    <row r="377" spans="1:31" ht="14.25" x14ac:dyDescent="0.2">
      <c r="A377" s="119"/>
      <c r="B377" s="119"/>
      <c r="C377" s="119"/>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c r="AA377" s="119"/>
      <c r="AB377" s="119"/>
      <c r="AC377" s="119"/>
      <c r="AD377" s="119"/>
      <c r="AE377" s="119"/>
    </row>
    <row r="378" spans="1:31" ht="14.25" x14ac:dyDescent="0.2">
      <c r="A378" s="119"/>
      <c r="B378" s="119"/>
      <c r="C378" s="119"/>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c r="AA378" s="119"/>
      <c r="AB378" s="119"/>
      <c r="AC378" s="119"/>
      <c r="AD378" s="119"/>
      <c r="AE378" s="119"/>
    </row>
    <row r="379" spans="1:31" ht="14.25" x14ac:dyDescent="0.2">
      <c r="A379" s="119"/>
      <c r="B379" s="119"/>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c r="AA379" s="119"/>
      <c r="AB379" s="119"/>
      <c r="AC379" s="119"/>
      <c r="AD379" s="119"/>
      <c r="AE379" s="119"/>
    </row>
    <row r="380" spans="1:31" ht="14.25" x14ac:dyDescent="0.2">
      <c r="A380" s="119"/>
      <c r="B380" s="119"/>
      <c r="C380" s="119"/>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c r="AA380" s="119"/>
      <c r="AB380" s="119"/>
      <c r="AC380" s="119"/>
      <c r="AD380" s="119"/>
      <c r="AE380" s="119"/>
    </row>
    <row r="381" spans="1:31" ht="14.25" x14ac:dyDescent="0.2">
      <c r="A381" s="119"/>
      <c r="B381" s="119"/>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19"/>
    </row>
    <row r="382" spans="1:31" ht="14.25" x14ac:dyDescent="0.2">
      <c r="A382" s="119"/>
      <c r="B382" s="119"/>
      <c r="C382" s="119"/>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c r="AA382" s="119"/>
      <c r="AB382" s="119"/>
      <c r="AC382" s="119"/>
      <c r="AD382" s="119"/>
      <c r="AE382" s="119"/>
    </row>
    <row r="383" spans="1:31" ht="14.25" x14ac:dyDescent="0.2">
      <c r="A383" s="119"/>
      <c r="B383" s="119"/>
      <c r="C383" s="119"/>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c r="AA383" s="119"/>
      <c r="AB383" s="119"/>
      <c r="AC383" s="119"/>
      <c r="AD383" s="119"/>
      <c r="AE383" s="119"/>
    </row>
    <row r="384" spans="1:31" ht="14.25" x14ac:dyDescent="0.2">
      <c r="A384" s="119"/>
      <c r="B384" s="119"/>
      <c r="C384" s="119"/>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c r="AA384" s="119"/>
      <c r="AB384" s="119"/>
      <c r="AC384" s="119"/>
      <c r="AD384" s="119"/>
      <c r="AE384" s="119"/>
    </row>
    <row r="385" spans="1:31" ht="14.25" x14ac:dyDescent="0.2">
      <c r="A385" s="119"/>
      <c r="B385" s="119"/>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c r="AA385" s="119"/>
      <c r="AB385" s="119"/>
      <c r="AC385" s="119"/>
      <c r="AD385" s="119"/>
      <c r="AE385" s="119"/>
    </row>
    <row r="386" spans="1:31" ht="14.25" x14ac:dyDescent="0.2">
      <c r="A386" s="119"/>
      <c r="B386" s="119"/>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c r="AA386" s="119"/>
      <c r="AB386" s="119"/>
      <c r="AC386" s="119"/>
      <c r="AD386" s="119"/>
      <c r="AE386" s="119"/>
    </row>
    <row r="387" spans="1:31" ht="14.25" x14ac:dyDescent="0.2">
      <c r="A387" s="119"/>
      <c r="B387" s="119"/>
      <c r="C387" s="119"/>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c r="AA387" s="119"/>
      <c r="AB387" s="119"/>
      <c r="AC387" s="119"/>
      <c r="AD387" s="119"/>
      <c r="AE387" s="119"/>
    </row>
    <row r="388" spans="1:31" ht="14.25" x14ac:dyDescent="0.2">
      <c r="A388" s="119"/>
      <c r="B388" s="119"/>
      <c r="C388" s="119"/>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c r="AA388" s="119"/>
      <c r="AB388" s="119"/>
      <c r="AC388" s="119"/>
      <c r="AD388" s="119"/>
      <c r="AE388" s="119"/>
    </row>
    <row r="389" spans="1:31" ht="14.25" x14ac:dyDescent="0.2">
      <c r="A389" s="119"/>
      <c r="B389" s="119"/>
      <c r="C389" s="119"/>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c r="AA389" s="119"/>
      <c r="AB389" s="119"/>
      <c r="AC389" s="119"/>
      <c r="AD389" s="119"/>
      <c r="AE389" s="119"/>
    </row>
    <row r="390" spans="1:31" ht="14.25" x14ac:dyDescent="0.2">
      <c r="A390" s="119"/>
      <c r="B390" s="119"/>
      <c r="C390" s="119"/>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c r="AA390" s="119"/>
      <c r="AB390" s="119"/>
      <c r="AC390" s="119"/>
      <c r="AD390" s="119"/>
      <c r="AE390" s="119"/>
    </row>
    <row r="391" spans="1:31" ht="14.25" x14ac:dyDescent="0.2">
      <c r="A391" s="119"/>
      <c r="B391" s="119"/>
      <c r="C391" s="119"/>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c r="AA391" s="119"/>
      <c r="AB391" s="119"/>
      <c r="AC391" s="119"/>
      <c r="AD391" s="119"/>
      <c r="AE391" s="119"/>
    </row>
    <row r="392" spans="1:31" ht="14.25" x14ac:dyDescent="0.2">
      <c r="A392" s="119"/>
      <c r="B392" s="119"/>
      <c r="C392" s="119"/>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c r="AA392" s="119"/>
      <c r="AB392" s="119"/>
      <c r="AC392" s="119"/>
      <c r="AD392" s="119"/>
      <c r="AE392" s="119"/>
    </row>
    <row r="393" spans="1:31" ht="14.25" x14ac:dyDescent="0.2">
      <c r="A393" s="119"/>
      <c r="B393" s="119"/>
      <c r="C393" s="119"/>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19"/>
    </row>
    <row r="394" spans="1:31" ht="14.25" x14ac:dyDescent="0.2">
      <c r="A394" s="119"/>
      <c r="B394" s="119"/>
      <c r="C394" s="119"/>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c r="AA394" s="119"/>
      <c r="AB394" s="119"/>
      <c r="AC394" s="119"/>
      <c r="AD394" s="119"/>
      <c r="AE394" s="119"/>
    </row>
    <row r="395" spans="1:31" ht="14.25" x14ac:dyDescent="0.2">
      <c r="A395" s="119"/>
      <c r="B395" s="119"/>
      <c r="C395" s="119"/>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c r="AA395" s="119"/>
      <c r="AB395" s="119"/>
      <c r="AC395" s="119"/>
      <c r="AD395" s="119"/>
      <c r="AE395" s="119"/>
    </row>
    <row r="396" spans="1:31" ht="14.25" x14ac:dyDescent="0.2">
      <c r="A396" s="119"/>
      <c r="B396" s="119"/>
      <c r="C396" s="119"/>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c r="AA396" s="119"/>
      <c r="AB396" s="119"/>
      <c r="AC396" s="119"/>
      <c r="AD396" s="119"/>
      <c r="AE396" s="119"/>
    </row>
    <row r="397" spans="1:31" ht="14.25" x14ac:dyDescent="0.2">
      <c r="A397" s="119"/>
      <c r="B397" s="119"/>
      <c r="C397" s="119"/>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c r="AA397" s="119"/>
      <c r="AB397" s="119"/>
      <c r="AC397" s="119"/>
      <c r="AD397" s="119"/>
      <c r="AE397" s="119"/>
    </row>
    <row r="398" spans="1:31" ht="14.25" x14ac:dyDescent="0.2">
      <c r="A398" s="119"/>
      <c r="B398" s="119"/>
      <c r="C398" s="119"/>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c r="AA398" s="119"/>
      <c r="AB398" s="119"/>
      <c r="AC398" s="119"/>
      <c r="AD398" s="119"/>
      <c r="AE398" s="119"/>
    </row>
    <row r="399" spans="1:31" ht="14.25" x14ac:dyDescent="0.2">
      <c r="A399" s="119"/>
      <c r="B399" s="119"/>
      <c r="C399" s="119"/>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c r="AA399" s="119"/>
      <c r="AB399" s="119"/>
      <c r="AC399" s="119"/>
      <c r="AD399" s="119"/>
      <c r="AE399" s="119"/>
    </row>
    <row r="400" spans="1:31" ht="14.25" x14ac:dyDescent="0.2">
      <c r="A400" s="119"/>
      <c r="B400" s="119"/>
      <c r="C400" s="119"/>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c r="AA400" s="119"/>
      <c r="AB400" s="119"/>
      <c r="AC400" s="119"/>
      <c r="AD400" s="119"/>
      <c r="AE400" s="119"/>
    </row>
    <row r="401" spans="1:31" ht="14.25" x14ac:dyDescent="0.2">
      <c r="A401" s="119"/>
      <c r="B401" s="119"/>
      <c r="C401" s="119"/>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c r="AA401" s="119"/>
      <c r="AB401" s="119"/>
      <c r="AC401" s="119"/>
      <c r="AD401" s="119"/>
      <c r="AE401" s="119"/>
    </row>
    <row r="402" spans="1:31" ht="14.25" x14ac:dyDescent="0.2">
      <c r="A402" s="119"/>
      <c r="B402" s="119"/>
      <c r="C402" s="119"/>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c r="AA402" s="119"/>
      <c r="AB402" s="119"/>
      <c r="AC402" s="119"/>
      <c r="AD402" s="119"/>
      <c r="AE402" s="119"/>
    </row>
    <row r="403" spans="1:31" ht="14.25" x14ac:dyDescent="0.2">
      <c r="A403" s="119"/>
      <c r="B403" s="119"/>
      <c r="C403" s="119"/>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c r="AA403" s="119"/>
      <c r="AB403" s="119"/>
      <c r="AC403" s="119"/>
      <c r="AD403" s="119"/>
      <c r="AE403" s="119"/>
    </row>
    <row r="404" spans="1:31" ht="14.25" x14ac:dyDescent="0.2">
      <c r="A404" s="119"/>
      <c r="B404" s="119"/>
      <c r="C404" s="119"/>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c r="AA404" s="119"/>
      <c r="AB404" s="119"/>
      <c r="AC404" s="119"/>
      <c r="AD404" s="119"/>
      <c r="AE404" s="119"/>
    </row>
    <row r="405" spans="1:31" ht="14.25" x14ac:dyDescent="0.2">
      <c r="A405" s="119"/>
      <c r="B405" s="119"/>
      <c r="C405" s="119"/>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c r="AA405" s="119"/>
      <c r="AB405" s="119"/>
      <c r="AC405" s="119"/>
      <c r="AD405" s="119"/>
      <c r="AE405" s="119"/>
    </row>
    <row r="406" spans="1:31" ht="14.25" x14ac:dyDescent="0.2">
      <c r="A406" s="119"/>
      <c r="B406" s="119"/>
      <c r="C406" s="119"/>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c r="AA406" s="119"/>
      <c r="AB406" s="119"/>
      <c r="AC406" s="119"/>
      <c r="AD406" s="119"/>
      <c r="AE406" s="119"/>
    </row>
    <row r="407" spans="1:31" ht="14.25" x14ac:dyDescent="0.2">
      <c r="A407" s="119"/>
      <c r="B407" s="119"/>
      <c r="C407" s="119"/>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c r="AA407" s="119"/>
      <c r="AB407" s="119"/>
      <c r="AC407" s="119"/>
      <c r="AD407" s="119"/>
      <c r="AE407" s="119"/>
    </row>
    <row r="408" spans="1:31" ht="14.25" x14ac:dyDescent="0.2">
      <c r="A408" s="119"/>
      <c r="B408" s="119"/>
      <c r="C408" s="119"/>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c r="AA408" s="119"/>
      <c r="AB408" s="119"/>
      <c r="AC408" s="119"/>
      <c r="AD408" s="119"/>
      <c r="AE408" s="119"/>
    </row>
    <row r="409" spans="1:31" ht="14.25" x14ac:dyDescent="0.2">
      <c r="A409" s="119"/>
      <c r="B409" s="119"/>
      <c r="C409" s="119"/>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c r="AA409" s="119"/>
      <c r="AB409" s="119"/>
      <c r="AC409" s="119"/>
      <c r="AD409" s="119"/>
      <c r="AE409" s="119"/>
    </row>
    <row r="410" spans="1:31" ht="14.25" x14ac:dyDescent="0.2">
      <c r="A410" s="119"/>
      <c r="B410" s="119"/>
      <c r="C410" s="119"/>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c r="AA410" s="119"/>
      <c r="AB410" s="119"/>
      <c r="AC410" s="119"/>
      <c r="AD410" s="119"/>
      <c r="AE410" s="119"/>
    </row>
    <row r="411" spans="1:31" ht="14.25" x14ac:dyDescent="0.2">
      <c r="A411" s="119"/>
      <c r="B411" s="119"/>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c r="AA411" s="119"/>
      <c r="AB411" s="119"/>
      <c r="AC411" s="119"/>
      <c r="AD411" s="119"/>
      <c r="AE411" s="119"/>
    </row>
    <row r="412" spans="1:31" ht="14.25" x14ac:dyDescent="0.2">
      <c r="A412" s="119"/>
      <c r="B412" s="119"/>
      <c r="C412" s="119"/>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c r="AA412" s="119"/>
      <c r="AB412" s="119"/>
      <c r="AC412" s="119"/>
      <c r="AD412" s="119"/>
      <c r="AE412" s="119"/>
    </row>
    <row r="413" spans="1:31" ht="14.25" x14ac:dyDescent="0.2">
      <c r="A413" s="119"/>
      <c r="B413" s="119"/>
      <c r="C413" s="119"/>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c r="AA413" s="119"/>
      <c r="AB413" s="119"/>
      <c r="AC413" s="119"/>
      <c r="AD413" s="119"/>
      <c r="AE413" s="119"/>
    </row>
    <row r="414" spans="1:31" ht="14.25" x14ac:dyDescent="0.2">
      <c r="A414" s="119"/>
      <c r="B414" s="119"/>
      <c r="C414" s="119"/>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c r="AA414" s="119"/>
      <c r="AB414" s="119"/>
      <c r="AC414" s="119"/>
      <c r="AD414" s="119"/>
      <c r="AE414" s="119"/>
    </row>
    <row r="415" spans="1:31" ht="14.25" x14ac:dyDescent="0.2">
      <c r="A415" s="119"/>
      <c r="B415" s="119"/>
      <c r="C415" s="119"/>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c r="AA415" s="119"/>
      <c r="AB415" s="119"/>
      <c r="AC415" s="119"/>
      <c r="AD415" s="119"/>
      <c r="AE415" s="119"/>
    </row>
    <row r="416" spans="1:31" ht="14.25" x14ac:dyDescent="0.2">
      <c r="A416" s="119"/>
      <c r="B416" s="119"/>
      <c r="C416" s="119"/>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c r="AA416" s="119"/>
      <c r="AB416" s="119"/>
      <c r="AC416" s="119"/>
      <c r="AD416" s="119"/>
      <c r="AE416" s="119"/>
    </row>
    <row r="417" spans="1:31" ht="14.25" x14ac:dyDescent="0.2">
      <c r="A417" s="119"/>
      <c r="B417" s="119"/>
      <c r="C417" s="119"/>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c r="AA417" s="119"/>
      <c r="AB417" s="119"/>
      <c r="AC417" s="119"/>
      <c r="AD417" s="119"/>
      <c r="AE417" s="119"/>
    </row>
    <row r="418" spans="1:31" ht="14.25" x14ac:dyDescent="0.2">
      <c r="A418" s="119"/>
      <c r="B418" s="119"/>
      <c r="C418" s="119"/>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c r="AA418" s="119"/>
      <c r="AB418" s="119"/>
      <c r="AC418" s="119"/>
      <c r="AD418" s="119"/>
      <c r="AE418" s="119"/>
    </row>
    <row r="419" spans="1:31" ht="14.25" x14ac:dyDescent="0.2">
      <c r="A419" s="119"/>
      <c r="B419" s="119"/>
      <c r="C419" s="119"/>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c r="AA419" s="119"/>
      <c r="AB419" s="119"/>
      <c r="AC419" s="119"/>
      <c r="AD419" s="119"/>
      <c r="AE419" s="119"/>
    </row>
    <row r="420" spans="1:31" ht="14.25" x14ac:dyDescent="0.2">
      <c r="A420" s="119"/>
      <c r="B420" s="119"/>
      <c r="C420" s="119"/>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c r="AA420" s="119"/>
      <c r="AB420" s="119"/>
      <c r="AC420" s="119"/>
      <c r="AD420" s="119"/>
      <c r="AE420" s="119"/>
    </row>
    <row r="421" spans="1:31" ht="14.25" x14ac:dyDescent="0.2">
      <c r="A421" s="119"/>
      <c r="B421" s="119"/>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c r="AA421" s="119"/>
      <c r="AB421" s="119"/>
      <c r="AC421" s="119"/>
      <c r="AD421" s="119"/>
      <c r="AE421" s="119"/>
    </row>
    <row r="422" spans="1:31" ht="14.25" x14ac:dyDescent="0.2">
      <c r="A422" s="119"/>
      <c r="B422" s="119"/>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c r="AA422" s="119"/>
      <c r="AB422" s="119"/>
      <c r="AC422" s="119"/>
      <c r="AD422" s="119"/>
      <c r="AE422" s="119"/>
    </row>
    <row r="423" spans="1:31" ht="14.25" x14ac:dyDescent="0.2">
      <c r="A423" s="119"/>
      <c r="B423" s="119"/>
      <c r="C423" s="119"/>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c r="AA423" s="119"/>
      <c r="AB423" s="119"/>
      <c r="AC423" s="119"/>
      <c r="AD423" s="119"/>
      <c r="AE423" s="119"/>
    </row>
    <row r="424" spans="1:31" ht="14.25" x14ac:dyDescent="0.2">
      <c r="A424" s="119"/>
      <c r="B424" s="119"/>
      <c r="C424" s="119"/>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c r="AA424" s="119"/>
      <c r="AB424" s="119"/>
      <c r="AC424" s="119"/>
      <c r="AD424" s="119"/>
      <c r="AE424" s="119"/>
    </row>
    <row r="425" spans="1:31" ht="14.25" x14ac:dyDescent="0.2">
      <c r="A425" s="119"/>
      <c r="B425" s="119"/>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c r="AA425" s="119"/>
      <c r="AB425" s="119"/>
      <c r="AC425" s="119"/>
      <c r="AD425" s="119"/>
      <c r="AE425" s="119"/>
    </row>
    <row r="426" spans="1:31" ht="14.25" x14ac:dyDescent="0.2">
      <c r="A426" s="119"/>
      <c r="B426" s="119"/>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c r="AA426" s="119"/>
      <c r="AB426" s="119"/>
      <c r="AC426" s="119"/>
      <c r="AD426" s="119"/>
      <c r="AE426" s="119"/>
    </row>
    <row r="427" spans="1:31" ht="14.25" x14ac:dyDescent="0.2">
      <c r="A427" s="119"/>
      <c r="B427" s="119"/>
      <c r="C427" s="119"/>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c r="AA427" s="119"/>
      <c r="AB427" s="119"/>
      <c r="AC427" s="119"/>
      <c r="AD427" s="119"/>
      <c r="AE427" s="119"/>
    </row>
    <row r="428" spans="1:31" ht="14.25" x14ac:dyDescent="0.2">
      <c r="A428" s="119"/>
      <c r="B428" s="119"/>
      <c r="C428" s="119"/>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c r="AA428" s="119"/>
      <c r="AB428" s="119"/>
      <c r="AC428" s="119"/>
      <c r="AD428" s="119"/>
      <c r="AE428" s="119"/>
    </row>
    <row r="429" spans="1:31" ht="14.25" x14ac:dyDescent="0.2">
      <c r="A429" s="119"/>
      <c r="B429" s="119"/>
      <c r="C429" s="119"/>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c r="AA429" s="119"/>
      <c r="AB429" s="119"/>
      <c r="AC429" s="119"/>
      <c r="AD429" s="119"/>
      <c r="AE429" s="119"/>
    </row>
    <row r="430" spans="1:31" ht="14.25" x14ac:dyDescent="0.2">
      <c r="A430" s="119"/>
      <c r="B430" s="119"/>
      <c r="C430" s="119"/>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c r="AA430" s="119"/>
      <c r="AB430" s="119"/>
      <c r="AC430" s="119"/>
      <c r="AD430" s="119"/>
      <c r="AE430" s="119"/>
    </row>
    <row r="431" spans="1:31" ht="14.25" x14ac:dyDescent="0.2">
      <c r="A431" s="119"/>
      <c r="B431" s="119"/>
      <c r="C431" s="119"/>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c r="AA431" s="119"/>
      <c r="AB431" s="119"/>
      <c r="AC431" s="119"/>
      <c r="AD431" s="119"/>
      <c r="AE431" s="119"/>
    </row>
    <row r="432" spans="1:31" ht="14.25" x14ac:dyDescent="0.2">
      <c r="A432" s="119"/>
      <c r="B432" s="119"/>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c r="AA432" s="119"/>
      <c r="AB432" s="119"/>
      <c r="AC432" s="119"/>
      <c r="AD432" s="119"/>
      <c r="AE432" s="119"/>
    </row>
    <row r="433" spans="1:31" ht="14.25" x14ac:dyDescent="0.2">
      <c r="A433" s="119"/>
      <c r="B433" s="119"/>
      <c r="C433" s="119"/>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c r="AA433" s="119"/>
      <c r="AB433" s="119"/>
      <c r="AC433" s="119"/>
      <c r="AD433" s="119"/>
      <c r="AE433" s="119"/>
    </row>
    <row r="434" spans="1:31" ht="14.25" x14ac:dyDescent="0.2">
      <c r="A434" s="119"/>
      <c r="B434" s="119"/>
      <c r="C434" s="119"/>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c r="AA434" s="119"/>
      <c r="AB434" s="119"/>
      <c r="AC434" s="119"/>
      <c r="AD434" s="119"/>
      <c r="AE434" s="119"/>
    </row>
    <row r="435" spans="1:31" ht="14.25" x14ac:dyDescent="0.2">
      <c r="A435" s="119"/>
      <c r="B435" s="119"/>
      <c r="C435" s="119"/>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c r="AA435" s="119"/>
      <c r="AB435" s="119"/>
      <c r="AC435" s="119"/>
      <c r="AD435" s="119"/>
      <c r="AE435" s="119"/>
    </row>
    <row r="436" spans="1:31" ht="14.25" x14ac:dyDescent="0.2">
      <c r="A436" s="119"/>
      <c r="B436" s="119"/>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c r="AA436" s="119"/>
      <c r="AB436" s="119"/>
      <c r="AC436" s="119"/>
      <c r="AD436" s="119"/>
      <c r="AE436" s="119"/>
    </row>
    <row r="437" spans="1:31" ht="14.25" x14ac:dyDescent="0.2">
      <c r="A437" s="119"/>
      <c r="B437" s="119"/>
      <c r="C437" s="119"/>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c r="AA437" s="119"/>
      <c r="AB437" s="119"/>
      <c r="AC437" s="119"/>
      <c r="AD437" s="119"/>
      <c r="AE437" s="119"/>
    </row>
    <row r="438" spans="1:31" ht="14.25" x14ac:dyDescent="0.2">
      <c r="A438" s="119"/>
      <c r="B438" s="119"/>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c r="AA438" s="119"/>
      <c r="AB438" s="119"/>
      <c r="AC438" s="119"/>
      <c r="AD438" s="119"/>
      <c r="AE438" s="119"/>
    </row>
    <row r="439" spans="1:31" ht="14.25" x14ac:dyDescent="0.2">
      <c r="A439" s="119"/>
      <c r="B439" s="119"/>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c r="AA439" s="119"/>
      <c r="AB439" s="119"/>
      <c r="AC439" s="119"/>
      <c r="AD439" s="119"/>
      <c r="AE439" s="119"/>
    </row>
    <row r="440" spans="1:31" ht="14.25" x14ac:dyDescent="0.2">
      <c r="A440" s="119"/>
      <c r="B440" s="119"/>
      <c r="C440" s="119"/>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c r="AA440" s="119"/>
      <c r="AB440" s="119"/>
      <c r="AC440" s="119"/>
      <c r="AD440" s="119"/>
      <c r="AE440" s="119"/>
    </row>
    <row r="441" spans="1:31" ht="14.25" x14ac:dyDescent="0.2">
      <c r="A441" s="119"/>
      <c r="B441" s="119"/>
      <c r="C441" s="119"/>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c r="AA441" s="119"/>
      <c r="AB441" s="119"/>
      <c r="AC441" s="119"/>
      <c r="AD441" s="119"/>
      <c r="AE441" s="119"/>
    </row>
    <row r="442" spans="1:31" ht="14.25" x14ac:dyDescent="0.2">
      <c r="A442" s="119"/>
      <c r="B442" s="119"/>
      <c r="C442" s="119"/>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c r="AA442" s="119"/>
      <c r="AB442" s="119"/>
      <c r="AC442" s="119"/>
      <c r="AD442" s="119"/>
      <c r="AE442" s="119"/>
    </row>
    <row r="443" spans="1:31" ht="14.25" x14ac:dyDescent="0.2">
      <c r="A443" s="119"/>
      <c r="B443" s="119"/>
      <c r="C443" s="119"/>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c r="AA443" s="119"/>
      <c r="AB443" s="119"/>
      <c r="AC443" s="119"/>
      <c r="AD443" s="119"/>
      <c r="AE443" s="119"/>
    </row>
    <row r="444" spans="1:31" ht="14.25" x14ac:dyDescent="0.2">
      <c r="A444" s="119"/>
      <c r="B444" s="119"/>
      <c r="C444" s="119"/>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c r="AA444" s="119"/>
      <c r="AB444" s="119"/>
      <c r="AC444" s="119"/>
      <c r="AD444" s="119"/>
      <c r="AE444" s="119"/>
    </row>
    <row r="445" spans="1:31" ht="14.25" x14ac:dyDescent="0.2">
      <c r="A445" s="119"/>
      <c r="B445" s="119"/>
      <c r="C445" s="119"/>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c r="AA445" s="119"/>
      <c r="AB445" s="119"/>
      <c r="AC445" s="119"/>
      <c r="AD445" s="119"/>
      <c r="AE445" s="119"/>
    </row>
    <row r="446" spans="1:31" ht="14.25" x14ac:dyDescent="0.2">
      <c r="A446" s="119"/>
      <c r="B446" s="119"/>
      <c r="C446" s="119"/>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c r="AA446" s="119"/>
      <c r="AB446" s="119"/>
      <c r="AC446" s="119"/>
      <c r="AD446" s="119"/>
      <c r="AE446" s="119"/>
    </row>
    <row r="447" spans="1:31" ht="14.25" x14ac:dyDescent="0.2">
      <c r="A447" s="119"/>
      <c r="B447" s="119"/>
      <c r="C447" s="119"/>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c r="AA447" s="119"/>
      <c r="AB447" s="119"/>
      <c r="AC447" s="119"/>
      <c r="AD447" s="119"/>
      <c r="AE447" s="119"/>
    </row>
    <row r="448" spans="1:31" ht="14.25" x14ac:dyDescent="0.2">
      <c r="A448" s="119"/>
      <c r="B448" s="119"/>
      <c r="C448" s="119"/>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c r="AA448" s="119"/>
      <c r="AB448" s="119"/>
      <c r="AC448" s="119"/>
      <c r="AD448" s="119"/>
      <c r="AE448" s="119"/>
    </row>
    <row r="449" spans="1:31" ht="14.25" x14ac:dyDescent="0.2">
      <c r="A449" s="119"/>
      <c r="B449" s="119"/>
      <c r="C449" s="119"/>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c r="AA449" s="119"/>
      <c r="AB449" s="119"/>
      <c r="AC449" s="119"/>
      <c r="AD449" s="119"/>
      <c r="AE449" s="119"/>
    </row>
    <row r="450" spans="1:31" ht="14.25" x14ac:dyDescent="0.2">
      <c r="A450" s="119"/>
      <c r="B450" s="119"/>
      <c r="C450" s="119"/>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c r="AA450" s="119"/>
      <c r="AB450" s="119"/>
      <c r="AC450" s="119"/>
      <c r="AD450" s="119"/>
      <c r="AE450" s="119"/>
    </row>
    <row r="451" spans="1:31" ht="14.25" x14ac:dyDescent="0.2">
      <c r="A451" s="119"/>
      <c r="B451" s="119"/>
      <c r="C451" s="119"/>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c r="AA451" s="119"/>
      <c r="AB451" s="119"/>
      <c r="AC451" s="119"/>
      <c r="AD451" s="119"/>
      <c r="AE451" s="119"/>
    </row>
    <row r="452" spans="1:31" ht="14.25" x14ac:dyDescent="0.2">
      <c r="A452" s="119"/>
      <c r="B452" s="119"/>
      <c r="C452" s="119"/>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c r="AA452" s="119"/>
      <c r="AB452" s="119"/>
      <c r="AC452" s="119"/>
      <c r="AD452" s="119"/>
      <c r="AE452" s="119"/>
    </row>
    <row r="453" spans="1:31" ht="14.25" x14ac:dyDescent="0.2">
      <c r="A453" s="119"/>
      <c r="B453" s="119"/>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c r="AA453" s="119"/>
      <c r="AB453" s="119"/>
      <c r="AC453" s="119"/>
      <c r="AD453" s="119"/>
      <c r="AE453" s="119"/>
    </row>
    <row r="454" spans="1:31" ht="14.25" x14ac:dyDescent="0.2">
      <c r="A454" s="119"/>
      <c r="B454" s="119"/>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c r="AA454" s="119"/>
      <c r="AB454" s="119"/>
      <c r="AC454" s="119"/>
      <c r="AD454" s="119"/>
      <c r="AE454" s="119"/>
    </row>
    <row r="455" spans="1:31" ht="14.25" x14ac:dyDescent="0.2">
      <c r="A455" s="119"/>
      <c r="B455" s="119"/>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c r="AA455" s="119"/>
      <c r="AB455" s="119"/>
      <c r="AC455" s="119"/>
      <c r="AD455" s="119"/>
      <c r="AE455" s="119"/>
    </row>
    <row r="456" spans="1:31" ht="14.25" x14ac:dyDescent="0.2">
      <c r="A456" s="119"/>
      <c r="B456" s="119"/>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c r="AA456" s="119"/>
      <c r="AB456" s="119"/>
      <c r="AC456" s="119"/>
      <c r="AD456" s="119"/>
      <c r="AE456" s="119"/>
    </row>
    <row r="457" spans="1:31" ht="14.25" x14ac:dyDescent="0.2">
      <c r="A457" s="119"/>
      <c r="B457" s="119"/>
      <c r="C457" s="119"/>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c r="AA457" s="119"/>
      <c r="AB457" s="119"/>
      <c r="AC457" s="119"/>
      <c r="AD457" s="119"/>
      <c r="AE457" s="119"/>
    </row>
    <row r="458" spans="1:31" ht="14.25" x14ac:dyDescent="0.2">
      <c r="A458" s="119"/>
      <c r="B458" s="119"/>
      <c r="C458" s="119"/>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c r="AA458" s="119"/>
      <c r="AB458" s="119"/>
      <c r="AC458" s="119"/>
      <c r="AD458" s="119"/>
      <c r="AE458" s="119"/>
    </row>
    <row r="459" spans="1:31" ht="14.25" x14ac:dyDescent="0.2">
      <c r="A459" s="119"/>
      <c r="B459" s="119"/>
      <c r="C459" s="119"/>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c r="AA459" s="119"/>
      <c r="AB459" s="119"/>
      <c r="AC459" s="119"/>
      <c r="AD459" s="119"/>
      <c r="AE459" s="119"/>
    </row>
    <row r="460" spans="1:31" ht="14.25" x14ac:dyDescent="0.2">
      <c r="A460" s="119"/>
      <c r="B460" s="119"/>
      <c r="C460" s="119"/>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c r="AA460" s="119"/>
      <c r="AB460" s="119"/>
      <c r="AC460" s="119"/>
      <c r="AD460" s="119"/>
      <c r="AE460" s="119"/>
    </row>
    <row r="461" spans="1:31" ht="14.25" x14ac:dyDescent="0.2">
      <c r="A461" s="119"/>
      <c r="B461" s="119"/>
      <c r="C461" s="119"/>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c r="AA461" s="119"/>
      <c r="AB461" s="119"/>
      <c r="AC461" s="119"/>
      <c r="AD461" s="119"/>
      <c r="AE461" s="119"/>
    </row>
    <row r="462" spans="1:31" ht="14.25" x14ac:dyDescent="0.2">
      <c r="A462" s="119"/>
      <c r="B462" s="119"/>
      <c r="C462" s="119"/>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c r="AA462" s="119"/>
      <c r="AB462" s="119"/>
      <c r="AC462" s="119"/>
      <c r="AD462" s="119"/>
      <c r="AE462" s="119"/>
    </row>
    <row r="463" spans="1:31" ht="14.25" x14ac:dyDescent="0.2">
      <c r="A463" s="119"/>
      <c r="B463" s="119"/>
      <c r="C463" s="119"/>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c r="AA463" s="119"/>
      <c r="AB463" s="119"/>
      <c r="AC463" s="119"/>
      <c r="AD463" s="119"/>
      <c r="AE463" s="119"/>
    </row>
    <row r="464" spans="1:31" ht="14.25" x14ac:dyDescent="0.2">
      <c r="A464" s="119"/>
      <c r="B464" s="119"/>
      <c r="C464" s="119"/>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c r="AA464" s="119"/>
      <c r="AB464" s="119"/>
      <c r="AC464" s="119"/>
      <c r="AD464" s="119"/>
      <c r="AE464" s="119"/>
    </row>
    <row r="465" spans="1:31" ht="14.25" x14ac:dyDescent="0.2">
      <c r="A465" s="119"/>
      <c r="B465" s="119"/>
      <c r="C465" s="119"/>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c r="AA465" s="119"/>
      <c r="AB465" s="119"/>
      <c r="AC465" s="119"/>
      <c r="AD465" s="119"/>
      <c r="AE465" s="119"/>
    </row>
    <row r="466" spans="1:31" ht="14.25" x14ac:dyDescent="0.2">
      <c r="A466" s="119"/>
      <c r="B466" s="119"/>
      <c r="C466" s="119"/>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c r="AA466" s="119"/>
      <c r="AB466" s="119"/>
      <c r="AC466" s="119"/>
      <c r="AD466" s="119"/>
      <c r="AE466" s="119"/>
    </row>
    <row r="467" spans="1:31" ht="14.25" x14ac:dyDescent="0.2">
      <c r="A467" s="119"/>
      <c r="B467" s="119"/>
      <c r="C467" s="119"/>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c r="AA467" s="119"/>
      <c r="AB467" s="119"/>
      <c r="AC467" s="119"/>
      <c r="AD467" s="119"/>
      <c r="AE467" s="119"/>
    </row>
    <row r="468" spans="1:31" ht="14.25" x14ac:dyDescent="0.2">
      <c r="A468" s="119"/>
      <c r="B468" s="119"/>
      <c r="C468" s="119"/>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c r="AA468" s="119"/>
      <c r="AB468" s="119"/>
      <c r="AC468" s="119"/>
      <c r="AD468" s="119"/>
      <c r="AE468" s="119"/>
    </row>
    <row r="469" spans="1:31" ht="14.25" x14ac:dyDescent="0.2">
      <c r="A469" s="119"/>
      <c r="B469" s="119"/>
      <c r="C469" s="119"/>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c r="AA469" s="119"/>
      <c r="AB469" s="119"/>
      <c r="AC469" s="119"/>
      <c r="AD469" s="119"/>
      <c r="AE469" s="119"/>
    </row>
    <row r="470" spans="1:31" ht="14.25" x14ac:dyDescent="0.2">
      <c r="A470" s="119"/>
      <c r="B470" s="119"/>
      <c r="C470" s="119"/>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c r="AA470" s="119"/>
      <c r="AB470" s="119"/>
      <c r="AC470" s="119"/>
      <c r="AD470" s="119"/>
      <c r="AE470" s="119"/>
    </row>
    <row r="471" spans="1:31" ht="14.25" x14ac:dyDescent="0.2">
      <c r="A471" s="119"/>
      <c r="B471" s="119"/>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c r="AA471" s="119"/>
      <c r="AB471" s="119"/>
      <c r="AC471" s="119"/>
      <c r="AD471" s="119"/>
      <c r="AE471" s="119"/>
    </row>
    <row r="472" spans="1:31" ht="14.25" x14ac:dyDescent="0.2">
      <c r="A472" s="119"/>
      <c r="B472" s="119"/>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c r="AA472" s="119"/>
      <c r="AB472" s="119"/>
      <c r="AC472" s="119"/>
      <c r="AD472" s="119"/>
      <c r="AE472" s="119"/>
    </row>
    <row r="473" spans="1:31" ht="14.25" x14ac:dyDescent="0.2">
      <c r="A473" s="119"/>
      <c r="B473" s="119"/>
      <c r="C473" s="119"/>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c r="AA473" s="119"/>
      <c r="AB473" s="119"/>
      <c r="AC473" s="119"/>
      <c r="AD473" s="119"/>
      <c r="AE473" s="119"/>
    </row>
    <row r="474" spans="1:31" ht="14.25" x14ac:dyDescent="0.2">
      <c r="A474" s="119"/>
      <c r="B474" s="119"/>
      <c r="C474" s="119"/>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c r="AA474" s="119"/>
      <c r="AB474" s="119"/>
      <c r="AC474" s="119"/>
      <c r="AD474" s="119"/>
      <c r="AE474" s="119"/>
    </row>
    <row r="475" spans="1:31" ht="14.25" x14ac:dyDescent="0.2">
      <c r="A475" s="119"/>
      <c r="B475" s="119"/>
      <c r="C475" s="119"/>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c r="AA475" s="119"/>
      <c r="AB475" s="119"/>
      <c r="AC475" s="119"/>
      <c r="AD475" s="119"/>
      <c r="AE475" s="119"/>
    </row>
    <row r="476" spans="1:31" ht="14.25" x14ac:dyDescent="0.2">
      <c r="A476" s="119"/>
      <c r="B476" s="119"/>
      <c r="C476" s="119"/>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c r="AA476" s="119"/>
      <c r="AB476" s="119"/>
      <c r="AC476" s="119"/>
      <c r="AD476" s="119"/>
      <c r="AE476" s="119"/>
    </row>
    <row r="477" spans="1:31" ht="14.25" x14ac:dyDescent="0.2">
      <c r="A477" s="119"/>
      <c r="B477" s="119"/>
      <c r="C477" s="119"/>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c r="AA477" s="119"/>
      <c r="AB477" s="119"/>
      <c r="AC477" s="119"/>
      <c r="AD477" s="119"/>
      <c r="AE477" s="119"/>
    </row>
    <row r="478" spans="1:31" ht="14.25" x14ac:dyDescent="0.2">
      <c r="A478" s="119"/>
      <c r="B478" s="119"/>
      <c r="C478" s="119"/>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c r="AA478" s="119"/>
      <c r="AB478" s="119"/>
      <c r="AC478" s="119"/>
      <c r="AD478" s="119"/>
      <c r="AE478" s="119"/>
    </row>
    <row r="479" spans="1:31" ht="14.25" x14ac:dyDescent="0.2">
      <c r="A479" s="119"/>
      <c r="B479" s="119"/>
      <c r="C479" s="119"/>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c r="AA479" s="119"/>
      <c r="AB479" s="119"/>
      <c r="AC479" s="119"/>
      <c r="AD479" s="119"/>
      <c r="AE479" s="119"/>
    </row>
    <row r="480" spans="1:31" ht="14.25" x14ac:dyDescent="0.2">
      <c r="A480" s="119"/>
      <c r="B480" s="119"/>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c r="AA480" s="119"/>
      <c r="AB480" s="119"/>
      <c r="AC480" s="119"/>
      <c r="AD480" s="119"/>
      <c r="AE480" s="119"/>
    </row>
    <row r="481" spans="1:31" ht="14.25" x14ac:dyDescent="0.2">
      <c r="A481" s="119"/>
      <c r="B481" s="119"/>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c r="AA481" s="119"/>
      <c r="AB481" s="119"/>
      <c r="AC481" s="119"/>
      <c r="AD481" s="119"/>
      <c r="AE481" s="119"/>
    </row>
    <row r="482" spans="1:31" ht="14.25" x14ac:dyDescent="0.2">
      <c r="A482" s="119"/>
      <c r="B482" s="119"/>
      <c r="C482" s="119"/>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c r="AA482" s="119"/>
      <c r="AB482" s="119"/>
      <c r="AC482" s="119"/>
      <c r="AD482" s="119"/>
      <c r="AE482" s="119"/>
    </row>
    <row r="483" spans="1:31" ht="14.25" x14ac:dyDescent="0.2">
      <c r="A483" s="119"/>
      <c r="B483" s="119"/>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c r="AA483" s="119"/>
      <c r="AB483" s="119"/>
      <c r="AC483" s="119"/>
      <c r="AD483" s="119"/>
      <c r="AE483" s="119"/>
    </row>
    <row r="484" spans="1:31" ht="14.25" x14ac:dyDescent="0.2">
      <c r="A484" s="119"/>
      <c r="B484" s="119"/>
      <c r="C484" s="119"/>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c r="AA484" s="119"/>
      <c r="AB484" s="119"/>
      <c r="AC484" s="119"/>
      <c r="AD484" s="119"/>
      <c r="AE484" s="119"/>
    </row>
    <row r="485" spans="1:31" ht="14.25" x14ac:dyDescent="0.2">
      <c r="A485" s="119"/>
      <c r="B485" s="119"/>
      <c r="C485" s="119"/>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c r="AA485" s="119"/>
      <c r="AB485" s="119"/>
      <c r="AC485" s="119"/>
      <c r="AD485" s="119"/>
      <c r="AE485" s="119"/>
    </row>
    <row r="486" spans="1:31" ht="14.25" x14ac:dyDescent="0.2">
      <c r="A486" s="119"/>
      <c r="B486" s="119"/>
      <c r="C486" s="119"/>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c r="AA486" s="119"/>
      <c r="AB486" s="119"/>
      <c r="AC486" s="119"/>
      <c r="AD486" s="119"/>
      <c r="AE486" s="119"/>
    </row>
    <row r="487" spans="1:31" ht="14.25" x14ac:dyDescent="0.2">
      <c r="A487" s="119"/>
      <c r="B487" s="119"/>
      <c r="C487" s="119"/>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c r="AA487" s="119"/>
      <c r="AB487" s="119"/>
      <c r="AC487" s="119"/>
      <c r="AD487" s="119"/>
      <c r="AE487" s="119"/>
    </row>
    <row r="488" spans="1:31" ht="14.25" x14ac:dyDescent="0.2">
      <c r="A488" s="119"/>
      <c r="B488" s="119"/>
      <c r="C488" s="119"/>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c r="AA488" s="119"/>
      <c r="AB488" s="119"/>
      <c r="AC488" s="119"/>
      <c r="AD488" s="119"/>
      <c r="AE488" s="119"/>
    </row>
    <row r="489" spans="1:31" ht="14.25" x14ac:dyDescent="0.2">
      <c r="A489" s="119"/>
      <c r="B489" s="119"/>
      <c r="C489" s="119"/>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c r="AA489" s="119"/>
      <c r="AB489" s="119"/>
      <c r="AC489" s="119"/>
      <c r="AD489" s="119"/>
      <c r="AE489" s="119"/>
    </row>
    <row r="490" spans="1:31" ht="14.25" x14ac:dyDescent="0.2">
      <c r="A490" s="119"/>
      <c r="B490" s="119"/>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c r="AA490" s="119"/>
      <c r="AB490" s="119"/>
      <c r="AC490" s="119"/>
      <c r="AD490" s="119"/>
      <c r="AE490" s="119"/>
    </row>
    <row r="491" spans="1:31" ht="14.25" x14ac:dyDescent="0.2">
      <c r="A491" s="119"/>
      <c r="B491" s="119"/>
      <c r="C491" s="119"/>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c r="AA491" s="119"/>
      <c r="AB491" s="119"/>
      <c r="AC491" s="119"/>
      <c r="AD491" s="119"/>
      <c r="AE491" s="119"/>
    </row>
    <row r="492" spans="1:31" ht="14.25" x14ac:dyDescent="0.2">
      <c r="A492" s="119"/>
      <c r="B492" s="119"/>
      <c r="C492" s="119"/>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c r="AA492" s="119"/>
      <c r="AB492" s="119"/>
      <c r="AC492" s="119"/>
      <c r="AD492" s="119"/>
      <c r="AE492" s="119"/>
    </row>
    <row r="493" spans="1:31" ht="14.25" x14ac:dyDescent="0.2">
      <c r="A493" s="119"/>
      <c r="B493" s="119"/>
      <c r="C493" s="119"/>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c r="AA493" s="119"/>
      <c r="AB493" s="119"/>
      <c r="AC493" s="119"/>
      <c r="AD493" s="119"/>
      <c r="AE493" s="119"/>
    </row>
    <row r="494" spans="1:31" ht="14.25" x14ac:dyDescent="0.2">
      <c r="A494" s="119"/>
      <c r="B494" s="119"/>
      <c r="C494" s="119"/>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c r="AA494" s="119"/>
      <c r="AB494" s="119"/>
      <c r="AC494" s="119"/>
      <c r="AD494" s="119"/>
      <c r="AE494" s="119"/>
    </row>
    <row r="495" spans="1:31" ht="14.25" x14ac:dyDescent="0.2">
      <c r="A495" s="119"/>
      <c r="B495" s="119"/>
      <c r="C495" s="119"/>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c r="AA495" s="119"/>
      <c r="AB495" s="119"/>
      <c r="AC495" s="119"/>
      <c r="AD495" s="119"/>
      <c r="AE495" s="119"/>
    </row>
    <row r="496" spans="1:31" ht="14.25" x14ac:dyDescent="0.2">
      <c r="A496" s="119"/>
      <c r="B496" s="119"/>
      <c r="C496" s="119"/>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c r="AA496" s="119"/>
      <c r="AB496" s="119"/>
      <c r="AC496" s="119"/>
      <c r="AD496" s="119"/>
      <c r="AE496" s="119"/>
    </row>
    <row r="497" spans="1:31" ht="14.25" x14ac:dyDescent="0.2">
      <c r="A497" s="119"/>
      <c r="B497" s="119"/>
      <c r="C497" s="119"/>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c r="AA497" s="119"/>
      <c r="AB497" s="119"/>
      <c r="AC497" s="119"/>
      <c r="AD497" s="119"/>
      <c r="AE497" s="119"/>
    </row>
    <row r="498" spans="1:31" ht="14.25" x14ac:dyDescent="0.2">
      <c r="A498" s="119"/>
      <c r="B498" s="119"/>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c r="AA498" s="119"/>
      <c r="AB498" s="119"/>
      <c r="AC498" s="119"/>
      <c r="AD498" s="119"/>
      <c r="AE498" s="119"/>
    </row>
    <row r="499" spans="1:31" ht="14.25" x14ac:dyDescent="0.2">
      <c r="A499" s="119"/>
      <c r="B499" s="119"/>
      <c r="C499" s="119"/>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c r="AA499" s="119"/>
      <c r="AB499" s="119"/>
      <c r="AC499" s="119"/>
      <c r="AD499" s="119"/>
      <c r="AE499" s="119"/>
    </row>
    <row r="500" spans="1:31" ht="14.25" x14ac:dyDescent="0.2">
      <c r="A500" s="119"/>
      <c r="B500" s="119"/>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c r="AA500" s="119"/>
      <c r="AB500" s="119"/>
      <c r="AC500" s="119"/>
      <c r="AD500" s="119"/>
      <c r="AE500" s="119"/>
    </row>
    <row r="501" spans="1:31" ht="14.25" x14ac:dyDescent="0.2">
      <c r="A501" s="119"/>
      <c r="B501" s="119"/>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c r="AA501" s="119"/>
      <c r="AB501" s="119"/>
      <c r="AC501" s="119"/>
      <c r="AD501" s="119"/>
      <c r="AE501" s="119"/>
    </row>
    <row r="502" spans="1:31" ht="14.25" x14ac:dyDescent="0.2">
      <c r="A502" s="119"/>
      <c r="B502" s="119"/>
      <c r="C502" s="119"/>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c r="AA502" s="119"/>
      <c r="AB502" s="119"/>
      <c r="AC502" s="119"/>
      <c r="AD502" s="119"/>
      <c r="AE502" s="119"/>
    </row>
    <row r="503" spans="1:31" ht="14.25" x14ac:dyDescent="0.2">
      <c r="A503" s="119"/>
      <c r="B503" s="119"/>
      <c r="C503" s="119"/>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c r="AA503" s="119"/>
      <c r="AB503" s="119"/>
      <c r="AC503" s="119"/>
      <c r="AD503" s="119"/>
      <c r="AE503" s="119"/>
    </row>
    <row r="504" spans="1:31" ht="14.25" x14ac:dyDescent="0.2">
      <c r="A504" s="119"/>
      <c r="B504" s="119"/>
      <c r="C504" s="119"/>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c r="AA504" s="119"/>
      <c r="AB504" s="119"/>
      <c r="AC504" s="119"/>
      <c r="AD504" s="119"/>
      <c r="AE504" s="119"/>
    </row>
    <row r="505" spans="1:31" ht="14.25" x14ac:dyDescent="0.2">
      <c r="A505" s="119"/>
      <c r="B505" s="119"/>
      <c r="C505" s="119"/>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c r="AA505" s="119"/>
      <c r="AB505" s="119"/>
      <c r="AC505" s="119"/>
      <c r="AD505" s="119"/>
      <c r="AE505" s="119"/>
    </row>
    <row r="506" spans="1:31" ht="14.25" x14ac:dyDescent="0.2">
      <c r="A506" s="119"/>
      <c r="B506" s="119"/>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c r="AA506" s="119"/>
      <c r="AB506" s="119"/>
      <c r="AC506" s="119"/>
      <c r="AD506" s="119"/>
      <c r="AE506" s="119"/>
    </row>
    <row r="507" spans="1:31" ht="14.25" x14ac:dyDescent="0.2">
      <c r="A507" s="119"/>
      <c r="B507" s="119"/>
      <c r="C507" s="119"/>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c r="AA507" s="119"/>
      <c r="AB507" s="119"/>
      <c r="AC507" s="119"/>
      <c r="AD507" s="119"/>
      <c r="AE507" s="119"/>
    </row>
    <row r="508" spans="1:31" ht="14.25" x14ac:dyDescent="0.2">
      <c r="A508" s="119"/>
      <c r="B508" s="119"/>
      <c r="C508" s="119"/>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c r="AA508" s="119"/>
      <c r="AB508" s="119"/>
      <c r="AC508" s="119"/>
      <c r="AD508" s="119"/>
      <c r="AE508" s="119"/>
    </row>
    <row r="509" spans="1:31" ht="14.25" x14ac:dyDescent="0.2">
      <c r="A509" s="119"/>
      <c r="B509" s="119"/>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c r="AA509" s="119"/>
      <c r="AB509" s="119"/>
      <c r="AC509" s="119"/>
      <c r="AD509" s="119"/>
      <c r="AE509" s="119"/>
    </row>
    <row r="510" spans="1:31" ht="14.25" x14ac:dyDescent="0.2">
      <c r="A510" s="119"/>
      <c r="B510" s="119"/>
      <c r="C510" s="119"/>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c r="AA510" s="119"/>
      <c r="AB510" s="119"/>
      <c r="AC510" s="119"/>
      <c r="AD510" s="119"/>
      <c r="AE510" s="119"/>
    </row>
    <row r="511" spans="1:31" ht="14.25" x14ac:dyDescent="0.2">
      <c r="A511" s="119"/>
      <c r="B511" s="119"/>
      <c r="C511" s="119"/>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c r="AA511" s="119"/>
      <c r="AB511" s="119"/>
      <c r="AC511" s="119"/>
      <c r="AD511" s="119"/>
      <c r="AE511" s="119"/>
    </row>
    <row r="512" spans="1:31" ht="14.25" x14ac:dyDescent="0.2">
      <c r="A512" s="119"/>
      <c r="B512" s="119"/>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c r="AA512" s="119"/>
      <c r="AB512" s="119"/>
      <c r="AC512" s="119"/>
      <c r="AD512" s="119"/>
      <c r="AE512" s="119"/>
    </row>
    <row r="513" spans="1:31" ht="14.25" x14ac:dyDescent="0.2">
      <c r="A513" s="119"/>
      <c r="B513" s="119"/>
      <c r="C513" s="119"/>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c r="AA513" s="119"/>
      <c r="AB513" s="119"/>
      <c r="AC513" s="119"/>
      <c r="AD513" s="119"/>
      <c r="AE513" s="119"/>
    </row>
    <row r="514" spans="1:31" ht="14.25" x14ac:dyDescent="0.2">
      <c r="A514" s="119"/>
      <c r="B514" s="119"/>
      <c r="C514" s="119"/>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c r="AA514" s="119"/>
      <c r="AB514" s="119"/>
      <c r="AC514" s="119"/>
      <c r="AD514" s="119"/>
      <c r="AE514" s="119"/>
    </row>
    <row r="515" spans="1:31" ht="14.25" x14ac:dyDescent="0.2">
      <c r="A515" s="119"/>
      <c r="B515" s="119"/>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c r="AA515" s="119"/>
      <c r="AB515" s="119"/>
      <c r="AC515" s="119"/>
      <c r="AD515" s="119"/>
      <c r="AE515" s="119"/>
    </row>
    <row r="516" spans="1:31" ht="14.25" x14ac:dyDescent="0.2">
      <c r="A516" s="119"/>
      <c r="B516" s="119"/>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c r="AA516" s="119"/>
      <c r="AB516" s="119"/>
      <c r="AC516" s="119"/>
      <c r="AD516" s="119"/>
      <c r="AE516" s="119"/>
    </row>
    <row r="517" spans="1:31" ht="14.25" x14ac:dyDescent="0.2">
      <c r="A517" s="119"/>
      <c r="B517" s="119"/>
      <c r="C517" s="119"/>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c r="AA517" s="119"/>
      <c r="AB517" s="119"/>
      <c r="AC517" s="119"/>
      <c r="AD517" s="119"/>
      <c r="AE517" s="119"/>
    </row>
    <row r="518" spans="1:31" ht="14.25" x14ac:dyDescent="0.2">
      <c r="A518" s="119"/>
      <c r="B518" s="119"/>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c r="AA518" s="119"/>
      <c r="AB518" s="119"/>
      <c r="AC518" s="119"/>
      <c r="AD518" s="119"/>
      <c r="AE518" s="119"/>
    </row>
    <row r="519" spans="1:31" ht="14.25" x14ac:dyDescent="0.2">
      <c r="A519" s="119"/>
      <c r="B519" s="119"/>
      <c r="C519" s="119"/>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c r="AA519" s="119"/>
      <c r="AB519" s="119"/>
      <c r="AC519" s="119"/>
      <c r="AD519" s="119"/>
      <c r="AE519" s="119"/>
    </row>
    <row r="520" spans="1:31" ht="14.25" x14ac:dyDescent="0.2">
      <c r="A520" s="119"/>
      <c r="B520" s="119"/>
      <c r="C520" s="119"/>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c r="AA520" s="119"/>
      <c r="AB520" s="119"/>
      <c r="AC520" s="119"/>
      <c r="AD520" s="119"/>
      <c r="AE520" s="119"/>
    </row>
    <row r="521" spans="1:31" ht="14.25" x14ac:dyDescent="0.2">
      <c r="A521" s="119"/>
      <c r="B521" s="119"/>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c r="AA521" s="119"/>
      <c r="AB521" s="119"/>
      <c r="AC521" s="119"/>
      <c r="AD521" s="119"/>
      <c r="AE521" s="119"/>
    </row>
    <row r="522" spans="1:31" ht="14.25" x14ac:dyDescent="0.2">
      <c r="A522" s="119"/>
      <c r="B522" s="119"/>
      <c r="C522" s="119"/>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c r="AA522" s="119"/>
      <c r="AB522" s="119"/>
      <c r="AC522" s="119"/>
      <c r="AD522" s="119"/>
      <c r="AE522" s="119"/>
    </row>
    <row r="523" spans="1:31" ht="14.25" x14ac:dyDescent="0.2">
      <c r="A523" s="119"/>
      <c r="B523" s="119"/>
      <c r="C523" s="119"/>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c r="AA523" s="119"/>
      <c r="AB523" s="119"/>
      <c r="AC523" s="119"/>
      <c r="AD523" s="119"/>
      <c r="AE523" s="119"/>
    </row>
    <row r="524" spans="1:31" ht="14.25" x14ac:dyDescent="0.2">
      <c r="A524" s="119"/>
      <c r="B524" s="119"/>
      <c r="C524" s="119"/>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c r="AA524" s="119"/>
      <c r="AB524" s="119"/>
      <c r="AC524" s="119"/>
      <c r="AD524" s="119"/>
      <c r="AE524" s="119"/>
    </row>
    <row r="525" spans="1:31" ht="14.25" x14ac:dyDescent="0.2">
      <c r="A525" s="119"/>
      <c r="B525" s="119"/>
      <c r="C525" s="119"/>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c r="AA525" s="119"/>
      <c r="AB525" s="119"/>
      <c r="AC525" s="119"/>
      <c r="AD525" s="119"/>
      <c r="AE525" s="119"/>
    </row>
    <row r="526" spans="1:31" ht="14.25" x14ac:dyDescent="0.2">
      <c r="A526" s="119"/>
      <c r="B526" s="119"/>
      <c r="C526" s="119"/>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c r="AA526" s="119"/>
      <c r="AB526" s="119"/>
      <c r="AC526" s="119"/>
      <c r="AD526" s="119"/>
      <c r="AE526" s="119"/>
    </row>
    <row r="527" spans="1:31" ht="14.25" x14ac:dyDescent="0.2">
      <c r="A527" s="119"/>
      <c r="B527" s="119"/>
      <c r="C527" s="119"/>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c r="AA527" s="119"/>
      <c r="AB527" s="119"/>
      <c r="AC527" s="119"/>
      <c r="AD527" s="119"/>
      <c r="AE527" s="119"/>
    </row>
    <row r="528" spans="1:31" ht="14.25" x14ac:dyDescent="0.2">
      <c r="A528" s="119"/>
      <c r="B528" s="119"/>
      <c r="C528" s="119"/>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c r="AA528" s="119"/>
      <c r="AB528" s="119"/>
      <c r="AC528" s="119"/>
      <c r="AD528" s="119"/>
      <c r="AE528" s="119"/>
    </row>
    <row r="529" spans="1:31" ht="14.25" x14ac:dyDescent="0.2">
      <c r="A529" s="119"/>
      <c r="B529" s="119"/>
      <c r="C529" s="119"/>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c r="AA529" s="119"/>
      <c r="AB529" s="119"/>
      <c r="AC529" s="119"/>
      <c r="AD529" s="119"/>
      <c r="AE529" s="119"/>
    </row>
    <row r="530" spans="1:31" ht="14.25" x14ac:dyDescent="0.2">
      <c r="A530" s="119"/>
      <c r="B530" s="119"/>
      <c r="C530" s="119"/>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c r="AA530" s="119"/>
      <c r="AB530" s="119"/>
      <c r="AC530" s="119"/>
      <c r="AD530" s="119"/>
      <c r="AE530" s="119"/>
    </row>
    <row r="531" spans="1:31" ht="14.25" x14ac:dyDescent="0.2">
      <c r="A531" s="119"/>
      <c r="B531" s="119"/>
      <c r="C531" s="119"/>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c r="AA531" s="119"/>
      <c r="AB531" s="119"/>
      <c r="AC531" s="119"/>
      <c r="AD531" s="119"/>
      <c r="AE531" s="119"/>
    </row>
    <row r="532" spans="1:31" ht="14.25" x14ac:dyDescent="0.2">
      <c r="A532" s="119"/>
      <c r="B532" s="119"/>
      <c r="C532" s="119"/>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c r="AA532" s="119"/>
      <c r="AB532" s="119"/>
      <c r="AC532" s="119"/>
      <c r="AD532" s="119"/>
      <c r="AE532" s="119"/>
    </row>
    <row r="533" spans="1:31" ht="14.25" x14ac:dyDescent="0.2">
      <c r="A533" s="119"/>
      <c r="B533" s="119"/>
      <c r="C533" s="119"/>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c r="AA533" s="119"/>
      <c r="AB533" s="119"/>
      <c r="AC533" s="119"/>
      <c r="AD533" s="119"/>
      <c r="AE533" s="119"/>
    </row>
    <row r="534" spans="1:31" ht="14.25" x14ac:dyDescent="0.2">
      <c r="A534" s="119"/>
      <c r="B534" s="119"/>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c r="AA534" s="119"/>
      <c r="AB534" s="119"/>
      <c r="AC534" s="119"/>
      <c r="AD534" s="119"/>
      <c r="AE534" s="119"/>
    </row>
    <row r="535" spans="1:31" ht="14.25" x14ac:dyDescent="0.2">
      <c r="A535" s="119"/>
      <c r="B535" s="119"/>
      <c r="C535" s="119"/>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c r="AA535" s="119"/>
      <c r="AB535" s="119"/>
      <c r="AC535" s="119"/>
      <c r="AD535" s="119"/>
      <c r="AE535" s="119"/>
    </row>
    <row r="536" spans="1:31" ht="14.25" x14ac:dyDescent="0.2">
      <c r="A536" s="119"/>
      <c r="B536" s="119"/>
      <c r="C536" s="119"/>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c r="AA536" s="119"/>
      <c r="AB536" s="119"/>
      <c r="AC536" s="119"/>
      <c r="AD536" s="119"/>
      <c r="AE536" s="119"/>
    </row>
    <row r="537" spans="1:31" ht="14.25" x14ac:dyDescent="0.2">
      <c r="A537" s="119"/>
      <c r="B537" s="119"/>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c r="AA537" s="119"/>
      <c r="AB537" s="119"/>
      <c r="AC537" s="119"/>
      <c r="AD537" s="119"/>
      <c r="AE537" s="119"/>
    </row>
    <row r="538" spans="1:31" ht="14.25" x14ac:dyDescent="0.2">
      <c r="A538" s="119"/>
      <c r="B538" s="119"/>
      <c r="C538" s="119"/>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c r="AA538" s="119"/>
      <c r="AB538" s="119"/>
      <c r="AC538" s="119"/>
      <c r="AD538" s="119"/>
      <c r="AE538" s="119"/>
    </row>
    <row r="539" spans="1:31" ht="14.25" x14ac:dyDescent="0.2">
      <c r="A539" s="119"/>
      <c r="B539" s="119"/>
      <c r="C539" s="119"/>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c r="AA539" s="119"/>
      <c r="AB539" s="119"/>
      <c r="AC539" s="119"/>
      <c r="AD539" s="119"/>
      <c r="AE539" s="119"/>
    </row>
    <row r="540" spans="1:31" ht="14.25" x14ac:dyDescent="0.2">
      <c r="A540" s="119"/>
      <c r="B540" s="119"/>
      <c r="C540" s="119"/>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c r="AA540" s="119"/>
      <c r="AB540" s="119"/>
      <c r="AC540" s="119"/>
      <c r="AD540" s="119"/>
      <c r="AE540" s="119"/>
    </row>
    <row r="541" spans="1:31" ht="14.25" x14ac:dyDescent="0.2">
      <c r="A541" s="119"/>
      <c r="B541" s="119"/>
      <c r="C541" s="119"/>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c r="AA541" s="119"/>
      <c r="AB541" s="119"/>
      <c r="AC541" s="119"/>
      <c r="AD541" s="119"/>
      <c r="AE541" s="119"/>
    </row>
    <row r="542" spans="1:31" ht="14.25" x14ac:dyDescent="0.2">
      <c r="A542" s="119"/>
      <c r="B542" s="119"/>
      <c r="C542" s="119"/>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c r="AA542" s="119"/>
      <c r="AB542" s="119"/>
      <c r="AC542" s="119"/>
      <c r="AD542" s="119"/>
      <c r="AE542" s="119"/>
    </row>
    <row r="543" spans="1:31" ht="14.25" x14ac:dyDescent="0.2">
      <c r="A543" s="119"/>
      <c r="B543" s="119"/>
      <c r="C543" s="119"/>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c r="AA543" s="119"/>
      <c r="AB543" s="119"/>
      <c r="AC543" s="119"/>
      <c r="AD543" s="119"/>
      <c r="AE543" s="119"/>
    </row>
    <row r="544" spans="1:31" ht="14.25" x14ac:dyDescent="0.2">
      <c r="A544" s="119"/>
      <c r="B544" s="119"/>
      <c r="C544" s="119"/>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c r="AA544" s="119"/>
      <c r="AB544" s="119"/>
      <c r="AC544" s="119"/>
      <c r="AD544" s="119"/>
      <c r="AE544" s="119"/>
    </row>
    <row r="545" spans="1:31" ht="14.25" x14ac:dyDescent="0.2">
      <c r="A545" s="119"/>
      <c r="B545" s="119"/>
      <c r="C545" s="119"/>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c r="AA545" s="119"/>
      <c r="AB545" s="119"/>
      <c r="AC545" s="119"/>
      <c r="AD545" s="119"/>
      <c r="AE545" s="119"/>
    </row>
    <row r="546" spans="1:31" ht="14.25" x14ac:dyDescent="0.2">
      <c r="A546" s="119"/>
      <c r="B546" s="119"/>
      <c r="C546" s="119"/>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c r="AA546" s="119"/>
      <c r="AB546" s="119"/>
      <c r="AC546" s="119"/>
      <c r="AD546" s="119"/>
      <c r="AE546" s="119"/>
    </row>
    <row r="547" spans="1:31" ht="14.25" x14ac:dyDescent="0.2">
      <c r="A547" s="119"/>
      <c r="B547" s="119"/>
      <c r="C547" s="119"/>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c r="AA547" s="119"/>
      <c r="AB547" s="119"/>
      <c r="AC547" s="119"/>
      <c r="AD547" s="119"/>
      <c r="AE547" s="119"/>
    </row>
    <row r="548" spans="1:31" ht="14.25" x14ac:dyDescent="0.2">
      <c r="A548" s="119"/>
      <c r="B548" s="119"/>
      <c r="C548" s="119"/>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c r="AA548" s="119"/>
      <c r="AB548" s="119"/>
      <c r="AC548" s="119"/>
      <c r="AD548" s="119"/>
      <c r="AE548" s="119"/>
    </row>
    <row r="549" spans="1:31" ht="14.25" x14ac:dyDescent="0.2">
      <c r="A549" s="119"/>
      <c r="B549" s="119"/>
      <c r="C549" s="119"/>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c r="AA549" s="119"/>
      <c r="AB549" s="119"/>
      <c r="AC549" s="119"/>
      <c r="AD549" s="119"/>
      <c r="AE549" s="119"/>
    </row>
    <row r="550" spans="1:31" ht="14.25" x14ac:dyDescent="0.2">
      <c r="A550" s="119"/>
      <c r="B550" s="119"/>
      <c r="C550" s="119"/>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c r="AA550" s="119"/>
      <c r="AB550" s="119"/>
      <c r="AC550" s="119"/>
      <c r="AD550" s="119"/>
      <c r="AE550" s="119"/>
    </row>
    <row r="551" spans="1:31" ht="14.25" x14ac:dyDescent="0.2">
      <c r="A551" s="119"/>
      <c r="B551" s="119"/>
      <c r="C551" s="119"/>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c r="AA551" s="119"/>
      <c r="AB551" s="119"/>
      <c r="AC551" s="119"/>
      <c r="AD551" s="119"/>
      <c r="AE551" s="119"/>
    </row>
    <row r="552" spans="1:31" ht="14.25" x14ac:dyDescent="0.2">
      <c r="A552" s="119"/>
      <c r="B552" s="119"/>
      <c r="C552" s="119"/>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19"/>
    </row>
    <row r="553" spans="1:31" ht="14.25" x14ac:dyDescent="0.2">
      <c r="A553" s="119"/>
      <c r="B553" s="119"/>
      <c r="C553" s="119"/>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c r="AA553" s="119"/>
      <c r="AB553" s="119"/>
      <c r="AC553" s="119"/>
      <c r="AD553" s="119"/>
      <c r="AE553" s="119"/>
    </row>
    <row r="554" spans="1:31" ht="14.25" x14ac:dyDescent="0.2">
      <c r="A554" s="119"/>
      <c r="B554" s="119"/>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c r="AA554" s="119"/>
      <c r="AB554" s="119"/>
      <c r="AC554" s="119"/>
      <c r="AD554" s="119"/>
      <c r="AE554" s="119"/>
    </row>
    <row r="555" spans="1:31" ht="14.25" x14ac:dyDescent="0.2">
      <c r="A555" s="119"/>
      <c r="B555" s="119"/>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c r="AA555" s="119"/>
      <c r="AB555" s="119"/>
      <c r="AC555" s="119"/>
      <c r="AD555" s="119"/>
      <c r="AE555" s="119"/>
    </row>
    <row r="556" spans="1:31" ht="14.25" x14ac:dyDescent="0.2">
      <c r="A556" s="119"/>
      <c r="B556" s="119"/>
      <c r="C556" s="119"/>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c r="AA556" s="119"/>
      <c r="AB556" s="119"/>
      <c r="AC556" s="119"/>
      <c r="AD556" s="119"/>
      <c r="AE556" s="119"/>
    </row>
    <row r="557" spans="1:31" ht="14.25" x14ac:dyDescent="0.2">
      <c r="A557" s="119"/>
      <c r="B557" s="119"/>
      <c r="C557" s="119"/>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c r="AA557" s="119"/>
      <c r="AB557" s="119"/>
      <c r="AC557" s="119"/>
      <c r="AD557" s="119"/>
      <c r="AE557" s="119"/>
    </row>
    <row r="558" spans="1:31" ht="14.25" x14ac:dyDescent="0.2">
      <c r="A558" s="119"/>
      <c r="B558" s="119"/>
      <c r="C558" s="119"/>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c r="AA558" s="119"/>
      <c r="AB558" s="119"/>
      <c r="AC558" s="119"/>
      <c r="AD558" s="119"/>
      <c r="AE558" s="119"/>
    </row>
    <row r="559" spans="1:31" ht="14.25" x14ac:dyDescent="0.2">
      <c r="A559" s="119"/>
      <c r="B559" s="119"/>
      <c r="C559" s="119"/>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c r="AA559" s="119"/>
      <c r="AB559" s="119"/>
      <c r="AC559" s="119"/>
      <c r="AD559" s="119"/>
      <c r="AE559" s="119"/>
    </row>
    <row r="560" spans="1:31" ht="14.25" x14ac:dyDescent="0.2">
      <c r="A560" s="119"/>
      <c r="B560" s="119"/>
      <c r="C560" s="119"/>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c r="AA560" s="119"/>
      <c r="AB560" s="119"/>
      <c r="AC560" s="119"/>
      <c r="AD560" s="119"/>
      <c r="AE560" s="119"/>
    </row>
    <row r="561" spans="1:31" ht="14.25" x14ac:dyDescent="0.2">
      <c r="A561" s="119"/>
      <c r="B561" s="119"/>
      <c r="C561" s="119"/>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c r="AA561" s="119"/>
      <c r="AB561" s="119"/>
      <c r="AC561" s="119"/>
      <c r="AD561" s="119"/>
      <c r="AE561" s="119"/>
    </row>
    <row r="562" spans="1:31" ht="14.25" x14ac:dyDescent="0.2">
      <c r="A562" s="119"/>
      <c r="B562" s="119"/>
      <c r="C562" s="119"/>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c r="AA562" s="119"/>
      <c r="AB562" s="119"/>
      <c r="AC562" s="119"/>
      <c r="AD562" s="119"/>
      <c r="AE562" s="119"/>
    </row>
    <row r="563" spans="1:31" ht="14.25" x14ac:dyDescent="0.2">
      <c r="A563" s="119"/>
      <c r="B563" s="119"/>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c r="AA563" s="119"/>
      <c r="AB563" s="119"/>
      <c r="AC563" s="119"/>
      <c r="AD563" s="119"/>
      <c r="AE563" s="119"/>
    </row>
    <row r="564" spans="1:31" ht="14.25" x14ac:dyDescent="0.2">
      <c r="A564" s="119"/>
      <c r="B564" s="119"/>
      <c r="C564" s="119"/>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19"/>
    </row>
    <row r="565" spans="1:31" ht="14.25" x14ac:dyDescent="0.2">
      <c r="A565" s="119"/>
      <c r="B565" s="119"/>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c r="AA565" s="119"/>
      <c r="AB565" s="119"/>
      <c r="AC565" s="119"/>
      <c r="AD565" s="119"/>
      <c r="AE565" s="119"/>
    </row>
    <row r="566" spans="1:31" ht="14.25" x14ac:dyDescent="0.2">
      <c r="A566" s="119"/>
      <c r="B566" s="119"/>
      <c r="C566" s="119"/>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c r="AA566" s="119"/>
      <c r="AB566" s="119"/>
      <c r="AC566" s="119"/>
      <c r="AD566" s="119"/>
      <c r="AE566" s="119"/>
    </row>
    <row r="567" spans="1:31" ht="14.25" x14ac:dyDescent="0.2">
      <c r="A567" s="119"/>
      <c r="B567" s="119"/>
      <c r="C567" s="119"/>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c r="AA567" s="119"/>
      <c r="AB567" s="119"/>
      <c r="AC567" s="119"/>
      <c r="AD567" s="119"/>
      <c r="AE567" s="119"/>
    </row>
    <row r="568" spans="1:31" ht="14.25" x14ac:dyDescent="0.2">
      <c r="A568" s="119"/>
      <c r="B568" s="119"/>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c r="AA568" s="119"/>
      <c r="AB568" s="119"/>
      <c r="AC568" s="119"/>
      <c r="AD568" s="119"/>
      <c r="AE568" s="119"/>
    </row>
    <row r="569" spans="1:31" ht="14.25" x14ac:dyDescent="0.2">
      <c r="A569" s="119"/>
      <c r="B569" s="119"/>
      <c r="C569" s="119"/>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c r="AA569" s="119"/>
      <c r="AB569" s="119"/>
      <c r="AC569" s="119"/>
      <c r="AD569" s="119"/>
      <c r="AE569" s="119"/>
    </row>
    <row r="570" spans="1:31" ht="14.25" x14ac:dyDescent="0.2">
      <c r="A570" s="119"/>
      <c r="B570" s="119"/>
      <c r="C570" s="119"/>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c r="AA570" s="119"/>
      <c r="AB570" s="119"/>
      <c r="AC570" s="119"/>
      <c r="AD570" s="119"/>
      <c r="AE570" s="119"/>
    </row>
    <row r="571" spans="1:31" ht="14.25" x14ac:dyDescent="0.2">
      <c r="A571" s="119"/>
      <c r="B571" s="119"/>
      <c r="C571" s="119"/>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c r="AA571" s="119"/>
      <c r="AB571" s="119"/>
      <c r="AC571" s="119"/>
      <c r="AD571" s="119"/>
      <c r="AE571" s="119"/>
    </row>
    <row r="572" spans="1:31" ht="14.25" x14ac:dyDescent="0.2">
      <c r="A572" s="119"/>
      <c r="B572" s="119"/>
      <c r="C572" s="119"/>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c r="AA572" s="119"/>
      <c r="AB572" s="119"/>
      <c r="AC572" s="119"/>
      <c r="AD572" s="119"/>
      <c r="AE572" s="119"/>
    </row>
    <row r="573" spans="1:31" ht="14.25" x14ac:dyDescent="0.2">
      <c r="A573" s="119"/>
      <c r="B573" s="119"/>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c r="AA573" s="119"/>
      <c r="AB573" s="119"/>
      <c r="AC573" s="119"/>
      <c r="AD573" s="119"/>
      <c r="AE573" s="119"/>
    </row>
    <row r="574" spans="1:31" ht="14.25" x14ac:dyDescent="0.2">
      <c r="A574" s="119"/>
      <c r="B574" s="119"/>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c r="AA574" s="119"/>
      <c r="AB574" s="119"/>
      <c r="AC574" s="119"/>
      <c r="AD574" s="119"/>
      <c r="AE574" s="119"/>
    </row>
    <row r="575" spans="1:31" ht="14.25" x14ac:dyDescent="0.2">
      <c r="A575" s="119"/>
      <c r="B575" s="119"/>
      <c r="C575" s="119"/>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c r="AA575" s="119"/>
      <c r="AB575" s="119"/>
      <c r="AC575" s="119"/>
      <c r="AD575" s="119"/>
      <c r="AE575" s="119"/>
    </row>
    <row r="576" spans="1:31" ht="14.25" x14ac:dyDescent="0.2">
      <c r="A576" s="119"/>
      <c r="B576" s="119"/>
      <c r="C576" s="119"/>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c r="AA576" s="119"/>
      <c r="AB576" s="119"/>
      <c r="AC576" s="119"/>
      <c r="AD576" s="119"/>
      <c r="AE576" s="119"/>
    </row>
    <row r="577" spans="1:31" ht="14.25" x14ac:dyDescent="0.2">
      <c r="A577" s="119"/>
      <c r="B577" s="119"/>
      <c r="C577" s="119"/>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c r="AA577" s="119"/>
      <c r="AB577" s="119"/>
      <c r="AC577" s="119"/>
      <c r="AD577" s="119"/>
      <c r="AE577" s="119"/>
    </row>
    <row r="578" spans="1:31" ht="14.25" x14ac:dyDescent="0.2">
      <c r="A578" s="119"/>
      <c r="B578" s="119"/>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c r="AA578" s="119"/>
      <c r="AB578" s="119"/>
      <c r="AC578" s="119"/>
      <c r="AD578" s="119"/>
      <c r="AE578" s="119"/>
    </row>
    <row r="579" spans="1:31" ht="14.25" x14ac:dyDescent="0.2">
      <c r="A579" s="119"/>
      <c r="B579" s="119"/>
      <c r="C579" s="119"/>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c r="AA579" s="119"/>
      <c r="AB579" s="119"/>
      <c r="AC579" s="119"/>
      <c r="AD579" s="119"/>
      <c r="AE579" s="119"/>
    </row>
    <row r="580" spans="1:31" ht="14.25" x14ac:dyDescent="0.2">
      <c r="A580" s="119"/>
      <c r="B580" s="119"/>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c r="AA580" s="119"/>
      <c r="AB580" s="119"/>
      <c r="AC580" s="119"/>
      <c r="AD580" s="119"/>
      <c r="AE580" s="119"/>
    </row>
    <row r="581" spans="1:31" ht="14.25" x14ac:dyDescent="0.2">
      <c r="A581" s="119"/>
      <c r="B581" s="119"/>
      <c r="C581" s="119"/>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c r="AA581" s="119"/>
      <c r="AB581" s="119"/>
      <c r="AC581" s="119"/>
      <c r="AD581" s="119"/>
      <c r="AE581" s="119"/>
    </row>
    <row r="582" spans="1:31" ht="14.25" x14ac:dyDescent="0.2">
      <c r="A582" s="119"/>
      <c r="B582" s="119"/>
      <c r="C582" s="119"/>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c r="AA582" s="119"/>
      <c r="AB582" s="119"/>
      <c r="AC582" s="119"/>
      <c r="AD582" s="119"/>
      <c r="AE582" s="119"/>
    </row>
    <row r="583" spans="1:31" ht="14.25" x14ac:dyDescent="0.2">
      <c r="A583" s="119"/>
      <c r="B583" s="119"/>
      <c r="C583" s="119"/>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c r="AA583" s="119"/>
      <c r="AB583" s="119"/>
      <c r="AC583" s="119"/>
      <c r="AD583" s="119"/>
      <c r="AE583" s="119"/>
    </row>
    <row r="584" spans="1:31" ht="14.25" x14ac:dyDescent="0.2">
      <c r="A584" s="119"/>
      <c r="B584" s="119"/>
      <c r="C584" s="119"/>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c r="AA584" s="119"/>
      <c r="AB584" s="119"/>
      <c r="AC584" s="119"/>
      <c r="AD584" s="119"/>
      <c r="AE584" s="119"/>
    </row>
    <row r="585" spans="1:31" ht="14.25" x14ac:dyDescent="0.2">
      <c r="A585" s="119"/>
      <c r="B585" s="119"/>
      <c r="C585" s="119"/>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c r="AA585" s="119"/>
      <c r="AB585" s="119"/>
      <c r="AC585" s="119"/>
      <c r="AD585" s="119"/>
      <c r="AE585" s="119"/>
    </row>
    <row r="586" spans="1:31" ht="14.25" x14ac:dyDescent="0.2">
      <c r="A586" s="119"/>
      <c r="B586" s="119"/>
      <c r="C586" s="119"/>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c r="AA586" s="119"/>
      <c r="AB586" s="119"/>
      <c r="AC586" s="119"/>
      <c r="AD586" s="119"/>
      <c r="AE586" s="119"/>
    </row>
    <row r="587" spans="1:31" ht="14.25" x14ac:dyDescent="0.2">
      <c r="A587" s="119"/>
      <c r="B587" s="119"/>
      <c r="C587" s="119"/>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c r="AA587" s="119"/>
      <c r="AB587" s="119"/>
      <c r="AC587" s="119"/>
      <c r="AD587" s="119"/>
      <c r="AE587" s="119"/>
    </row>
    <row r="588" spans="1:31" ht="14.25" x14ac:dyDescent="0.2">
      <c r="A588" s="119"/>
      <c r="B588" s="119"/>
      <c r="C588" s="119"/>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c r="AA588" s="119"/>
      <c r="AB588" s="119"/>
      <c r="AC588" s="119"/>
      <c r="AD588" s="119"/>
      <c r="AE588" s="119"/>
    </row>
    <row r="589" spans="1:31" ht="14.25" x14ac:dyDescent="0.2">
      <c r="A589" s="119"/>
      <c r="B589" s="119"/>
      <c r="C589" s="119"/>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c r="AA589" s="119"/>
      <c r="AB589" s="119"/>
      <c r="AC589" s="119"/>
      <c r="AD589" s="119"/>
      <c r="AE589" s="119"/>
    </row>
    <row r="590" spans="1:31" ht="14.25" x14ac:dyDescent="0.2">
      <c r="A590" s="119"/>
      <c r="B590" s="119"/>
      <c r="C590" s="119"/>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c r="AA590" s="119"/>
      <c r="AB590" s="119"/>
      <c r="AC590" s="119"/>
      <c r="AD590" s="119"/>
      <c r="AE590" s="119"/>
    </row>
    <row r="591" spans="1:31" ht="14.25" x14ac:dyDescent="0.2">
      <c r="A591" s="119"/>
      <c r="B591" s="119"/>
      <c r="C591" s="119"/>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c r="AA591" s="119"/>
      <c r="AB591" s="119"/>
      <c r="AC591" s="119"/>
      <c r="AD591" s="119"/>
      <c r="AE591" s="119"/>
    </row>
    <row r="592" spans="1:31" ht="14.25" x14ac:dyDescent="0.2">
      <c r="A592" s="119"/>
      <c r="B592" s="119"/>
      <c r="C592" s="119"/>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c r="AA592" s="119"/>
      <c r="AB592" s="119"/>
      <c r="AC592" s="119"/>
      <c r="AD592" s="119"/>
      <c r="AE592" s="119"/>
    </row>
    <row r="593" spans="1:31" ht="14.25" x14ac:dyDescent="0.2">
      <c r="A593" s="119"/>
      <c r="B593" s="119"/>
      <c r="C593" s="119"/>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c r="AA593" s="119"/>
      <c r="AB593" s="119"/>
      <c r="AC593" s="119"/>
      <c r="AD593" s="119"/>
      <c r="AE593" s="119"/>
    </row>
    <row r="594" spans="1:31" ht="14.25" x14ac:dyDescent="0.2">
      <c r="A594" s="119"/>
      <c r="B594" s="119"/>
      <c r="C594" s="119"/>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c r="AA594" s="119"/>
      <c r="AB594" s="119"/>
      <c r="AC594" s="119"/>
      <c r="AD594" s="119"/>
      <c r="AE594" s="119"/>
    </row>
    <row r="595" spans="1:31" ht="14.25" x14ac:dyDescent="0.2">
      <c r="A595" s="119"/>
      <c r="B595" s="119"/>
      <c r="C595" s="119"/>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c r="AA595" s="119"/>
      <c r="AB595" s="119"/>
      <c r="AC595" s="119"/>
      <c r="AD595" s="119"/>
      <c r="AE595" s="119"/>
    </row>
    <row r="596" spans="1:31" ht="14.25" x14ac:dyDescent="0.2">
      <c r="A596" s="119"/>
      <c r="B596" s="119"/>
      <c r="C596" s="119"/>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c r="AA596" s="119"/>
      <c r="AB596" s="119"/>
      <c r="AC596" s="119"/>
      <c r="AD596" s="119"/>
      <c r="AE596" s="119"/>
    </row>
    <row r="597" spans="1:31" ht="14.25" x14ac:dyDescent="0.2">
      <c r="A597" s="119"/>
      <c r="B597" s="119"/>
      <c r="C597" s="119"/>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c r="AA597" s="119"/>
      <c r="AB597" s="119"/>
      <c r="AC597" s="119"/>
      <c r="AD597" s="119"/>
      <c r="AE597" s="119"/>
    </row>
    <row r="598" spans="1:31" ht="14.25" x14ac:dyDescent="0.2">
      <c r="A598" s="119"/>
      <c r="B598" s="119"/>
      <c r="C598" s="119"/>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c r="AA598" s="119"/>
      <c r="AB598" s="119"/>
      <c r="AC598" s="119"/>
      <c r="AD598" s="119"/>
      <c r="AE598" s="119"/>
    </row>
    <row r="599" spans="1:31" ht="14.25" x14ac:dyDescent="0.2">
      <c r="A599" s="119"/>
      <c r="B599" s="119"/>
      <c r="C599" s="119"/>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c r="AA599" s="119"/>
      <c r="AB599" s="119"/>
      <c r="AC599" s="119"/>
      <c r="AD599" s="119"/>
      <c r="AE599" s="119"/>
    </row>
    <row r="600" spans="1:31" ht="14.25" x14ac:dyDescent="0.2">
      <c r="A600" s="119"/>
      <c r="B600" s="119"/>
      <c r="C600" s="119"/>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c r="AA600" s="119"/>
      <c r="AB600" s="119"/>
      <c r="AC600" s="119"/>
      <c r="AD600" s="119"/>
      <c r="AE600" s="119"/>
    </row>
    <row r="601" spans="1:31" ht="14.25" x14ac:dyDescent="0.2">
      <c r="A601" s="119"/>
      <c r="B601" s="119"/>
      <c r="C601" s="119"/>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c r="AA601" s="119"/>
      <c r="AB601" s="119"/>
      <c r="AC601" s="119"/>
      <c r="AD601" s="119"/>
      <c r="AE601" s="119"/>
    </row>
    <row r="602" spans="1:31" ht="14.25" x14ac:dyDescent="0.2">
      <c r="A602" s="119"/>
      <c r="B602" s="119"/>
      <c r="C602" s="119"/>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c r="AA602" s="119"/>
      <c r="AB602" s="119"/>
      <c r="AC602" s="119"/>
      <c r="AD602" s="119"/>
      <c r="AE602" s="119"/>
    </row>
    <row r="603" spans="1:31" ht="14.25" x14ac:dyDescent="0.2">
      <c r="A603" s="119"/>
      <c r="B603" s="119"/>
      <c r="C603" s="119"/>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c r="AA603" s="119"/>
      <c r="AB603" s="119"/>
      <c r="AC603" s="119"/>
      <c r="AD603" s="119"/>
      <c r="AE603" s="119"/>
    </row>
    <row r="604" spans="1:31" ht="14.25" x14ac:dyDescent="0.2">
      <c r="A604" s="119"/>
      <c r="B604" s="119"/>
      <c r="C604" s="119"/>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c r="AA604" s="119"/>
      <c r="AB604" s="119"/>
      <c r="AC604" s="119"/>
      <c r="AD604" s="119"/>
      <c r="AE604" s="119"/>
    </row>
    <row r="605" spans="1:31" ht="14.25" x14ac:dyDescent="0.2">
      <c r="A605" s="119"/>
      <c r="B605" s="119"/>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c r="AA605" s="119"/>
      <c r="AB605" s="119"/>
      <c r="AC605" s="119"/>
      <c r="AD605" s="119"/>
      <c r="AE605" s="119"/>
    </row>
    <row r="606" spans="1:31" ht="14.25" x14ac:dyDescent="0.2">
      <c r="A606" s="119"/>
      <c r="B606" s="119"/>
      <c r="C606" s="119"/>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c r="AA606" s="119"/>
      <c r="AB606" s="119"/>
      <c r="AC606" s="119"/>
      <c r="AD606" s="119"/>
      <c r="AE606" s="119"/>
    </row>
    <row r="607" spans="1:31" ht="14.25" x14ac:dyDescent="0.2">
      <c r="A607" s="119"/>
      <c r="B607" s="119"/>
      <c r="C607" s="119"/>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c r="AA607" s="119"/>
      <c r="AB607" s="119"/>
      <c r="AC607" s="119"/>
      <c r="AD607" s="119"/>
      <c r="AE607" s="119"/>
    </row>
    <row r="608" spans="1:31" ht="14.25" x14ac:dyDescent="0.2">
      <c r="A608" s="119"/>
      <c r="B608" s="119"/>
      <c r="C608" s="119"/>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c r="AA608" s="119"/>
      <c r="AB608" s="119"/>
      <c r="AC608" s="119"/>
      <c r="AD608" s="119"/>
      <c r="AE608" s="119"/>
    </row>
    <row r="609" spans="1:31" ht="14.25" x14ac:dyDescent="0.2">
      <c r="A609" s="119"/>
      <c r="B609" s="119"/>
      <c r="C609" s="119"/>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c r="AA609" s="119"/>
      <c r="AB609" s="119"/>
      <c r="AC609" s="119"/>
      <c r="AD609" s="119"/>
      <c r="AE609" s="119"/>
    </row>
    <row r="610" spans="1:31" ht="14.25" x14ac:dyDescent="0.2">
      <c r="A610" s="119"/>
      <c r="B610" s="119"/>
      <c r="C610" s="119"/>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c r="AA610" s="119"/>
      <c r="AB610" s="119"/>
      <c r="AC610" s="119"/>
      <c r="AD610" s="119"/>
      <c r="AE610" s="119"/>
    </row>
    <row r="611" spans="1:31" ht="14.25" x14ac:dyDescent="0.2">
      <c r="A611" s="119"/>
      <c r="B611" s="119"/>
      <c r="C611" s="119"/>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c r="AA611" s="119"/>
      <c r="AB611" s="119"/>
      <c r="AC611" s="119"/>
      <c r="AD611" s="119"/>
      <c r="AE611" s="119"/>
    </row>
    <row r="612" spans="1:31" ht="14.25" x14ac:dyDescent="0.2">
      <c r="A612" s="119"/>
      <c r="B612" s="119"/>
      <c r="C612" s="119"/>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c r="AA612" s="119"/>
      <c r="AB612" s="119"/>
      <c r="AC612" s="119"/>
      <c r="AD612" s="119"/>
      <c r="AE612" s="119"/>
    </row>
    <row r="613" spans="1:31" ht="14.25" x14ac:dyDescent="0.2">
      <c r="A613" s="119"/>
      <c r="B613" s="119"/>
      <c r="C613" s="119"/>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c r="AA613" s="119"/>
      <c r="AB613" s="119"/>
      <c r="AC613" s="119"/>
      <c r="AD613" s="119"/>
      <c r="AE613" s="119"/>
    </row>
    <row r="614" spans="1:31" ht="14.25" x14ac:dyDescent="0.2">
      <c r="A614" s="119"/>
      <c r="B614" s="119"/>
      <c r="C614" s="119"/>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c r="AA614" s="119"/>
      <c r="AB614" s="119"/>
      <c r="AC614" s="119"/>
      <c r="AD614" s="119"/>
      <c r="AE614" s="119"/>
    </row>
    <row r="615" spans="1:31" ht="14.25" x14ac:dyDescent="0.2">
      <c r="A615" s="119"/>
      <c r="B615" s="119"/>
      <c r="C615" s="119"/>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c r="AA615" s="119"/>
      <c r="AB615" s="119"/>
      <c r="AC615" s="119"/>
      <c r="AD615" s="119"/>
      <c r="AE615" s="119"/>
    </row>
    <row r="616" spans="1:31" ht="14.25" x14ac:dyDescent="0.2">
      <c r="A616" s="119"/>
      <c r="B616" s="119"/>
      <c r="C616" s="119"/>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c r="AA616" s="119"/>
      <c r="AB616" s="119"/>
      <c r="AC616" s="119"/>
      <c r="AD616" s="119"/>
      <c r="AE616" s="119"/>
    </row>
    <row r="617" spans="1:31" ht="14.25" x14ac:dyDescent="0.2">
      <c r="A617" s="119"/>
      <c r="B617" s="119"/>
      <c r="C617" s="119"/>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c r="AA617" s="119"/>
      <c r="AB617" s="119"/>
      <c r="AC617" s="119"/>
      <c r="AD617" s="119"/>
      <c r="AE617" s="119"/>
    </row>
    <row r="618" spans="1:31" ht="14.25" x14ac:dyDescent="0.2">
      <c r="A618" s="119"/>
      <c r="B618" s="119"/>
      <c r="C618" s="119"/>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c r="AA618" s="119"/>
      <c r="AB618" s="119"/>
      <c r="AC618" s="119"/>
      <c r="AD618" s="119"/>
      <c r="AE618" s="119"/>
    </row>
    <row r="619" spans="1:31" ht="14.25" x14ac:dyDescent="0.2">
      <c r="A619" s="119"/>
      <c r="B619" s="119"/>
      <c r="C619" s="119"/>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c r="AA619" s="119"/>
      <c r="AB619" s="119"/>
      <c r="AC619" s="119"/>
      <c r="AD619" s="119"/>
      <c r="AE619" s="119"/>
    </row>
    <row r="620" spans="1:31" ht="14.25" x14ac:dyDescent="0.2">
      <c r="A620" s="119"/>
      <c r="B620" s="119"/>
      <c r="C620" s="119"/>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c r="AA620" s="119"/>
      <c r="AB620" s="119"/>
      <c r="AC620" s="119"/>
      <c r="AD620" s="119"/>
      <c r="AE620" s="119"/>
    </row>
    <row r="621" spans="1:31" ht="14.25" x14ac:dyDescent="0.2">
      <c r="A621" s="119"/>
      <c r="B621" s="119"/>
      <c r="C621" s="119"/>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c r="AA621" s="119"/>
      <c r="AB621" s="119"/>
      <c r="AC621" s="119"/>
      <c r="AD621" s="119"/>
      <c r="AE621" s="119"/>
    </row>
    <row r="622" spans="1:31" ht="14.25" x14ac:dyDescent="0.2">
      <c r="A622" s="119"/>
      <c r="B622" s="119"/>
      <c r="C622" s="119"/>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c r="AA622" s="119"/>
      <c r="AB622" s="119"/>
      <c r="AC622" s="119"/>
      <c r="AD622" s="119"/>
      <c r="AE622" s="119"/>
    </row>
    <row r="623" spans="1:31" ht="14.25" x14ac:dyDescent="0.2">
      <c r="A623" s="119"/>
      <c r="B623" s="119"/>
      <c r="C623" s="119"/>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c r="AA623" s="119"/>
      <c r="AB623" s="119"/>
      <c r="AC623" s="119"/>
      <c r="AD623" s="119"/>
      <c r="AE623" s="119"/>
    </row>
    <row r="624" spans="1:31" ht="14.25" x14ac:dyDescent="0.2">
      <c r="A624" s="119"/>
      <c r="B624" s="119"/>
      <c r="C624" s="119"/>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c r="AA624" s="119"/>
      <c r="AB624" s="119"/>
      <c r="AC624" s="119"/>
      <c r="AD624" s="119"/>
      <c r="AE624" s="119"/>
    </row>
    <row r="625" spans="1:31" ht="14.25" x14ac:dyDescent="0.2">
      <c r="A625" s="119"/>
      <c r="B625" s="119"/>
      <c r="C625" s="119"/>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c r="AA625" s="119"/>
      <c r="AB625" s="119"/>
      <c r="AC625" s="119"/>
      <c r="AD625" s="119"/>
      <c r="AE625" s="119"/>
    </row>
    <row r="626" spans="1:31" ht="14.25" x14ac:dyDescent="0.2">
      <c r="A626" s="119"/>
      <c r="B626" s="119"/>
      <c r="C626" s="119"/>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c r="AA626" s="119"/>
      <c r="AB626" s="119"/>
      <c r="AC626" s="119"/>
      <c r="AD626" s="119"/>
      <c r="AE626" s="119"/>
    </row>
    <row r="627" spans="1:31" ht="14.25" x14ac:dyDescent="0.2">
      <c r="A627" s="119"/>
      <c r="B627" s="119"/>
      <c r="C627" s="119"/>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c r="AA627" s="119"/>
      <c r="AB627" s="119"/>
      <c r="AC627" s="119"/>
      <c r="AD627" s="119"/>
      <c r="AE627" s="119"/>
    </row>
    <row r="628" spans="1:31" ht="14.25" x14ac:dyDescent="0.2">
      <c r="A628" s="119"/>
      <c r="B628" s="119"/>
      <c r="C628" s="119"/>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c r="AA628" s="119"/>
      <c r="AB628" s="119"/>
      <c r="AC628" s="119"/>
      <c r="AD628" s="119"/>
      <c r="AE628" s="119"/>
    </row>
    <row r="629" spans="1:31" ht="14.25" x14ac:dyDescent="0.2">
      <c r="A629" s="119"/>
      <c r="B629" s="119"/>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c r="AA629" s="119"/>
      <c r="AB629" s="119"/>
      <c r="AC629" s="119"/>
      <c r="AD629" s="119"/>
      <c r="AE629" s="119"/>
    </row>
    <row r="630" spans="1:31" ht="14.25" x14ac:dyDescent="0.2">
      <c r="A630" s="119"/>
      <c r="B630" s="119"/>
      <c r="C630" s="119"/>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c r="AA630" s="119"/>
      <c r="AB630" s="119"/>
      <c r="AC630" s="119"/>
      <c r="AD630" s="119"/>
      <c r="AE630" s="119"/>
    </row>
    <row r="631" spans="1:31" ht="14.25" x14ac:dyDescent="0.2">
      <c r="A631" s="119"/>
      <c r="B631" s="119"/>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c r="AA631" s="119"/>
      <c r="AB631" s="119"/>
      <c r="AC631" s="119"/>
      <c r="AD631" s="119"/>
      <c r="AE631" s="119"/>
    </row>
    <row r="632" spans="1:31" ht="14.25" x14ac:dyDescent="0.2">
      <c r="A632" s="119"/>
      <c r="B632" s="119"/>
      <c r="C632" s="119"/>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c r="AA632" s="119"/>
      <c r="AB632" s="119"/>
      <c r="AC632" s="119"/>
      <c r="AD632" s="119"/>
      <c r="AE632" s="119"/>
    </row>
    <row r="633" spans="1:31" ht="14.25" x14ac:dyDescent="0.2">
      <c r="A633" s="119"/>
      <c r="B633" s="119"/>
      <c r="C633" s="119"/>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c r="AA633" s="119"/>
      <c r="AB633" s="119"/>
      <c r="AC633" s="119"/>
      <c r="AD633" s="119"/>
      <c r="AE633" s="119"/>
    </row>
    <row r="634" spans="1:31" ht="14.25" x14ac:dyDescent="0.2">
      <c r="A634" s="119"/>
      <c r="B634" s="119"/>
      <c r="C634" s="119"/>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c r="AA634" s="119"/>
      <c r="AB634" s="119"/>
      <c r="AC634" s="119"/>
      <c r="AD634" s="119"/>
      <c r="AE634" s="119"/>
    </row>
    <row r="635" spans="1:31" ht="14.25" x14ac:dyDescent="0.2">
      <c r="A635" s="119"/>
      <c r="B635" s="119"/>
      <c r="C635" s="119"/>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c r="AA635" s="119"/>
      <c r="AB635" s="119"/>
      <c r="AC635" s="119"/>
      <c r="AD635" s="119"/>
      <c r="AE635" s="119"/>
    </row>
    <row r="636" spans="1:31" ht="14.25" x14ac:dyDescent="0.2">
      <c r="A636" s="119"/>
      <c r="B636" s="119"/>
      <c r="C636" s="119"/>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c r="AA636" s="119"/>
      <c r="AB636" s="119"/>
      <c r="AC636" s="119"/>
      <c r="AD636" s="119"/>
      <c r="AE636" s="119"/>
    </row>
    <row r="637" spans="1:31" ht="14.25" x14ac:dyDescent="0.2">
      <c r="A637" s="119"/>
      <c r="B637" s="119"/>
      <c r="C637" s="119"/>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c r="AA637" s="119"/>
      <c r="AB637" s="119"/>
      <c r="AC637" s="119"/>
      <c r="AD637" s="119"/>
      <c r="AE637" s="119"/>
    </row>
    <row r="638" spans="1:31" ht="14.25" x14ac:dyDescent="0.2">
      <c r="A638" s="119"/>
      <c r="B638" s="119"/>
      <c r="C638" s="119"/>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c r="AA638" s="119"/>
      <c r="AB638" s="119"/>
      <c r="AC638" s="119"/>
      <c r="AD638" s="119"/>
      <c r="AE638" s="119"/>
    </row>
    <row r="639" spans="1:31" ht="14.25" x14ac:dyDescent="0.2">
      <c r="A639" s="119"/>
      <c r="B639" s="119"/>
      <c r="C639" s="119"/>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c r="AA639" s="119"/>
      <c r="AB639" s="119"/>
      <c r="AC639" s="119"/>
      <c r="AD639" s="119"/>
      <c r="AE639" s="119"/>
    </row>
    <row r="640" spans="1:31" ht="14.25" x14ac:dyDescent="0.2">
      <c r="A640" s="119"/>
      <c r="B640" s="119"/>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c r="AA640" s="119"/>
      <c r="AB640" s="119"/>
      <c r="AC640" s="119"/>
      <c r="AD640" s="119"/>
      <c r="AE640" s="119"/>
    </row>
    <row r="641" spans="1:31" ht="14.25" x14ac:dyDescent="0.2">
      <c r="A641" s="119"/>
      <c r="B641" s="119"/>
      <c r="C641" s="119"/>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c r="AA641" s="119"/>
      <c r="AB641" s="119"/>
      <c r="AC641" s="119"/>
      <c r="AD641" s="119"/>
      <c r="AE641" s="119"/>
    </row>
    <row r="642" spans="1:31" ht="14.25" x14ac:dyDescent="0.2">
      <c r="A642" s="119"/>
      <c r="B642" s="119"/>
      <c r="C642" s="119"/>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c r="AA642" s="119"/>
      <c r="AB642" s="119"/>
      <c r="AC642" s="119"/>
      <c r="AD642" s="119"/>
      <c r="AE642" s="119"/>
    </row>
    <row r="643" spans="1:31" ht="14.25" x14ac:dyDescent="0.2">
      <c r="A643" s="119"/>
      <c r="B643" s="119"/>
      <c r="C643" s="119"/>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c r="AA643" s="119"/>
      <c r="AB643" s="119"/>
      <c r="AC643" s="119"/>
      <c r="AD643" s="119"/>
      <c r="AE643" s="119"/>
    </row>
    <row r="644" spans="1:31" ht="14.25" x14ac:dyDescent="0.2">
      <c r="A644" s="119"/>
      <c r="B644" s="119"/>
      <c r="C644" s="119"/>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c r="AA644" s="119"/>
      <c r="AB644" s="119"/>
      <c r="AC644" s="119"/>
      <c r="AD644" s="119"/>
      <c r="AE644" s="119"/>
    </row>
    <row r="645" spans="1:31" ht="14.25" x14ac:dyDescent="0.2">
      <c r="A645" s="119"/>
      <c r="B645" s="119"/>
      <c r="C645" s="119"/>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c r="AA645" s="119"/>
      <c r="AB645" s="119"/>
      <c r="AC645" s="119"/>
      <c r="AD645" s="119"/>
      <c r="AE645" s="119"/>
    </row>
    <row r="646" spans="1:31" ht="14.25" x14ac:dyDescent="0.2">
      <c r="A646" s="119"/>
      <c r="B646" s="119"/>
      <c r="C646" s="119"/>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c r="AA646" s="119"/>
      <c r="AB646" s="119"/>
      <c r="AC646" s="119"/>
      <c r="AD646" s="119"/>
      <c r="AE646" s="119"/>
    </row>
    <row r="647" spans="1:31" ht="14.25" x14ac:dyDescent="0.2">
      <c r="A647" s="119"/>
      <c r="B647" s="119"/>
      <c r="C647" s="119"/>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c r="AA647" s="119"/>
      <c r="AB647" s="119"/>
      <c r="AC647" s="119"/>
      <c r="AD647" s="119"/>
      <c r="AE647" s="119"/>
    </row>
    <row r="648" spans="1:31" ht="14.25" x14ac:dyDescent="0.2">
      <c r="A648" s="119"/>
      <c r="B648" s="119"/>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c r="AA648" s="119"/>
      <c r="AB648" s="119"/>
      <c r="AC648" s="119"/>
      <c r="AD648" s="119"/>
      <c r="AE648" s="119"/>
    </row>
    <row r="649" spans="1:31" ht="14.25" x14ac:dyDescent="0.2">
      <c r="A649" s="119"/>
      <c r="B649" s="119"/>
      <c r="C649" s="119"/>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c r="AA649" s="119"/>
      <c r="AB649" s="119"/>
      <c r="AC649" s="119"/>
      <c r="AD649" s="119"/>
      <c r="AE649" s="119"/>
    </row>
    <row r="650" spans="1:31" ht="14.25" x14ac:dyDescent="0.2">
      <c r="A650" s="119"/>
      <c r="B650" s="119"/>
      <c r="C650" s="119"/>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c r="AA650" s="119"/>
      <c r="AB650" s="119"/>
      <c r="AC650" s="119"/>
      <c r="AD650" s="119"/>
      <c r="AE650" s="119"/>
    </row>
    <row r="651" spans="1:31" ht="14.25" x14ac:dyDescent="0.2">
      <c r="A651" s="119"/>
      <c r="B651" s="119"/>
      <c r="C651" s="119"/>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c r="AA651" s="119"/>
      <c r="AB651" s="119"/>
      <c r="AC651" s="119"/>
      <c r="AD651" s="119"/>
      <c r="AE651" s="119"/>
    </row>
    <row r="652" spans="1:31" ht="14.25" x14ac:dyDescent="0.2">
      <c r="A652" s="119"/>
      <c r="B652" s="119"/>
      <c r="C652" s="119"/>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c r="AA652" s="119"/>
      <c r="AB652" s="119"/>
      <c r="AC652" s="119"/>
      <c r="AD652" s="119"/>
      <c r="AE652" s="119"/>
    </row>
    <row r="653" spans="1:31" ht="14.25" x14ac:dyDescent="0.2">
      <c r="A653" s="119"/>
      <c r="B653" s="119"/>
      <c r="C653" s="119"/>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c r="AA653" s="119"/>
      <c r="AB653" s="119"/>
      <c r="AC653" s="119"/>
      <c r="AD653" s="119"/>
      <c r="AE653" s="119"/>
    </row>
    <row r="654" spans="1:31" ht="14.25" x14ac:dyDescent="0.2">
      <c r="A654" s="119"/>
      <c r="B654" s="119"/>
      <c r="C654" s="119"/>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c r="AA654" s="119"/>
      <c r="AB654" s="119"/>
      <c r="AC654" s="119"/>
      <c r="AD654" s="119"/>
      <c r="AE654" s="119"/>
    </row>
    <row r="655" spans="1:31" ht="14.25" x14ac:dyDescent="0.2">
      <c r="A655" s="119"/>
      <c r="B655" s="119"/>
      <c r="C655" s="119"/>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c r="AA655" s="119"/>
      <c r="AB655" s="119"/>
      <c r="AC655" s="119"/>
      <c r="AD655" s="119"/>
      <c r="AE655" s="119"/>
    </row>
    <row r="656" spans="1:31" ht="14.25" x14ac:dyDescent="0.2">
      <c r="A656" s="119"/>
      <c r="B656" s="119"/>
      <c r="C656" s="119"/>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c r="AA656" s="119"/>
      <c r="AB656" s="119"/>
      <c r="AC656" s="119"/>
      <c r="AD656" s="119"/>
      <c r="AE656" s="119"/>
    </row>
    <row r="657" spans="1:31" ht="14.25" x14ac:dyDescent="0.2">
      <c r="A657" s="119"/>
      <c r="B657" s="119"/>
      <c r="C657" s="119"/>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c r="AA657" s="119"/>
      <c r="AB657" s="119"/>
      <c r="AC657" s="119"/>
      <c r="AD657" s="119"/>
      <c r="AE657" s="119"/>
    </row>
    <row r="658" spans="1:31" ht="14.25" x14ac:dyDescent="0.2">
      <c r="A658" s="119"/>
      <c r="B658" s="119"/>
      <c r="C658" s="119"/>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c r="AA658" s="119"/>
      <c r="AB658" s="119"/>
      <c r="AC658" s="119"/>
      <c r="AD658" s="119"/>
      <c r="AE658" s="119"/>
    </row>
    <row r="659" spans="1:31" ht="14.25" x14ac:dyDescent="0.2">
      <c r="A659" s="119"/>
      <c r="B659" s="119"/>
      <c r="C659" s="119"/>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c r="AA659" s="119"/>
      <c r="AB659" s="119"/>
      <c r="AC659" s="119"/>
      <c r="AD659" s="119"/>
      <c r="AE659" s="119"/>
    </row>
    <row r="660" spans="1:31" ht="14.25" x14ac:dyDescent="0.2">
      <c r="A660" s="119"/>
      <c r="B660" s="119"/>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c r="AA660" s="119"/>
      <c r="AB660" s="119"/>
      <c r="AC660" s="119"/>
      <c r="AD660" s="119"/>
      <c r="AE660" s="119"/>
    </row>
    <row r="661" spans="1:31" ht="14.25" x14ac:dyDescent="0.2">
      <c r="A661" s="119"/>
      <c r="B661" s="119"/>
      <c r="C661" s="119"/>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c r="AA661" s="119"/>
      <c r="AB661" s="119"/>
      <c r="AC661" s="119"/>
      <c r="AD661" s="119"/>
      <c r="AE661" s="119"/>
    </row>
    <row r="662" spans="1:31" ht="14.25" x14ac:dyDescent="0.2">
      <c r="A662" s="119"/>
      <c r="B662" s="119"/>
      <c r="C662" s="119"/>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c r="AA662" s="119"/>
      <c r="AB662" s="119"/>
      <c r="AC662" s="119"/>
      <c r="AD662" s="119"/>
      <c r="AE662" s="119"/>
    </row>
    <row r="663" spans="1:31" ht="14.25" x14ac:dyDescent="0.2">
      <c r="A663" s="119"/>
      <c r="B663" s="119"/>
      <c r="C663" s="119"/>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c r="AA663" s="119"/>
      <c r="AB663" s="119"/>
      <c r="AC663" s="119"/>
      <c r="AD663" s="119"/>
      <c r="AE663" s="119"/>
    </row>
    <row r="664" spans="1:31" ht="14.25" x14ac:dyDescent="0.2">
      <c r="A664" s="119"/>
      <c r="B664" s="119"/>
      <c r="C664" s="119"/>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c r="AA664" s="119"/>
      <c r="AB664" s="119"/>
      <c r="AC664" s="119"/>
      <c r="AD664" s="119"/>
      <c r="AE664" s="119"/>
    </row>
    <row r="665" spans="1:31" ht="14.25" x14ac:dyDescent="0.2">
      <c r="A665" s="119"/>
      <c r="B665" s="119"/>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c r="AA665" s="119"/>
      <c r="AB665" s="119"/>
      <c r="AC665" s="119"/>
      <c r="AD665" s="119"/>
      <c r="AE665" s="119"/>
    </row>
    <row r="666" spans="1:31" ht="14.25" x14ac:dyDescent="0.2">
      <c r="A666" s="119"/>
      <c r="B666" s="119"/>
      <c r="C666" s="119"/>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c r="AA666" s="119"/>
      <c r="AB666" s="119"/>
      <c r="AC666" s="119"/>
      <c r="AD666" s="119"/>
      <c r="AE666" s="119"/>
    </row>
    <row r="667" spans="1:31" ht="14.25" x14ac:dyDescent="0.2">
      <c r="A667" s="119"/>
      <c r="B667" s="119"/>
      <c r="C667" s="119"/>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c r="AA667" s="119"/>
      <c r="AB667" s="119"/>
      <c r="AC667" s="119"/>
      <c r="AD667" s="119"/>
      <c r="AE667" s="119"/>
    </row>
    <row r="668" spans="1:31" ht="14.25" x14ac:dyDescent="0.2">
      <c r="A668" s="119"/>
      <c r="B668" s="119"/>
      <c r="C668" s="119"/>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c r="AA668" s="119"/>
      <c r="AB668" s="119"/>
      <c r="AC668" s="119"/>
      <c r="AD668" s="119"/>
      <c r="AE668" s="119"/>
    </row>
    <row r="669" spans="1:31" ht="14.25" x14ac:dyDescent="0.2">
      <c r="A669" s="119"/>
      <c r="B669" s="119"/>
      <c r="C669" s="119"/>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c r="AA669" s="119"/>
      <c r="AB669" s="119"/>
      <c r="AC669" s="119"/>
      <c r="AD669" s="119"/>
      <c r="AE669" s="119"/>
    </row>
    <row r="670" spans="1:31" ht="14.25" x14ac:dyDescent="0.2">
      <c r="A670" s="119"/>
      <c r="B670" s="119"/>
      <c r="C670" s="119"/>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c r="AA670" s="119"/>
      <c r="AB670" s="119"/>
      <c r="AC670" s="119"/>
      <c r="AD670" s="119"/>
      <c r="AE670" s="119"/>
    </row>
    <row r="671" spans="1:31" ht="14.25" x14ac:dyDescent="0.2">
      <c r="A671" s="119"/>
      <c r="B671" s="119"/>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c r="AA671" s="119"/>
      <c r="AB671" s="119"/>
      <c r="AC671" s="119"/>
      <c r="AD671" s="119"/>
      <c r="AE671" s="119"/>
    </row>
    <row r="672" spans="1:31" ht="14.25" x14ac:dyDescent="0.2">
      <c r="A672" s="119"/>
      <c r="B672" s="119"/>
      <c r="C672" s="119"/>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c r="AA672" s="119"/>
      <c r="AB672" s="119"/>
      <c r="AC672" s="119"/>
      <c r="AD672" s="119"/>
      <c r="AE672" s="119"/>
    </row>
    <row r="673" spans="1:31" ht="14.25" x14ac:dyDescent="0.2">
      <c r="A673" s="119"/>
      <c r="B673" s="119"/>
      <c r="C673" s="119"/>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c r="AA673" s="119"/>
      <c r="AB673" s="119"/>
      <c r="AC673" s="119"/>
      <c r="AD673" s="119"/>
      <c r="AE673" s="119"/>
    </row>
    <row r="674" spans="1:31" ht="14.25" x14ac:dyDescent="0.2">
      <c r="A674" s="119"/>
      <c r="B674" s="119"/>
      <c r="C674" s="119"/>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c r="AA674" s="119"/>
      <c r="AB674" s="119"/>
      <c r="AC674" s="119"/>
      <c r="AD674" s="119"/>
      <c r="AE674" s="119"/>
    </row>
    <row r="675" spans="1:31" ht="14.25" x14ac:dyDescent="0.2">
      <c r="A675" s="119"/>
      <c r="B675" s="119"/>
      <c r="C675" s="119"/>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c r="AA675" s="119"/>
      <c r="AB675" s="119"/>
      <c r="AC675" s="119"/>
      <c r="AD675" s="119"/>
      <c r="AE675" s="119"/>
    </row>
    <row r="676" spans="1:31" ht="14.25" x14ac:dyDescent="0.2">
      <c r="A676" s="119"/>
      <c r="B676" s="119"/>
      <c r="C676" s="119"/>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c r="AA676" s="119"/>
      <c r="AB676" s="119"/>
      <c r="AC676" s="119"/>
      <c r="AD676" s="119"/>
      <c r="AE676" s="119"/>
    </row>
    <row r="677" spans="1:31" ht="14.25" x14ac:dyDescent="0.2">
      <c r="A677" s="119"/>
      <c r="B677" s="119"/>
      <c r="C677" s="119"/>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c r="AA677" s="119"/>
      <c r="AB677" s="119"/>
      <c r="AC677" s="119"/>
      <c r="AD677" s="119"/>
      <c r="AE677" s="119"/>
    </row>
    <row r="678" spans="1:31" ht="14.25" x14ac:dyDescent="0.2">
      <c r="A678" s="119"/>
      <c r="B678" s="119"/>
      <c r="C678" s="119"/>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c r="AA678" s="119"/>
      <c r="AB678" s="119"/>
      <c r="AC678" s="119"/>
      <c r="AD678" s="119"/>
      <c r="AE678" s="119"/>
    </row>
    <row r="679" spans="1:31" ht="14.25" x14ac:dyDescent="0.2">
      <c r="A679" s="119"/>
      <c r="B679" s="119"/>
      <c r="C679" s="119"/>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c r="AA679" s="119"/>
      <c r="AB679" s="119"/>
      <c r="AC679" s="119"/>
      <c r="AD679" s="119"/>
      <c r="AE679" s="119"/>
    </row>
    <row r="680" spans="1:31" ht="14.25" x14ac:dyDescent="0.2">
      <c r="A680" s="119"/>
      <c r="B680" s="119"/>
      <c r="C680" s="119"/>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c r="AA680" s="119"/>
      <c r="AB680" s="119"/>
      <c r="AC680" s="119"/>
      <c r="AD680" s="119"/>
      <c r="AE680" s="119"/>
    </row>
    <row r="681" spans="1:31" ht="14.25" x14ac:dyDescent="0.2">
      <c r="A681" s="119"/>
      <c r="B681" s="119"/>
      <c r="C681" s="119"/>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c r="AA681" s="119"/>
      <c r="AB681" s="119"/>
      <c r="AC681" s="119"/>
      <c r="AD681" s="119"/>
      <c r="AE681" s="119"/>
    </row>
    <row r="682" spans="1:31" ht="14.25" x14ac:dyDescent="0.2">
      <c r="A682" s="119"/>
      <c r="B682" s="119"/>
      <c r="C682" s="119"/>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c r="AA682" s="119"/>
      <c r="AB682" s="119"/>
      <c r="AC682" s="119"/>
      <c r="AD682" s="119"/>
      <c r="AE682" s="119"/>
    </row>
    <row r="683" spans="1:31" ht="14.25" x14ac:dyDescent="0.2">
      <c r="A683" s="119"/>
      <c r="B683" s="119"/>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c r="AA683" s="119"/>
      <c r="AB683" s="119"/>
      <c r="AC683" s="119"/>
      <c r="AD683" s="119"/>
      <c r="AE683" s="119"/>
    </row>
    <row r="684" spans="1:31" ht="14.25" x14ac:dyDescent="0.2">
      <c r="A684" s="119"/>
      <c r="B684" s="119"/>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c r="AA684" s="119"/>
      <c r="AB684" s="119"/>
      <c r="AC684" s="119"/>
      <c r="AD684" s="119"/>
      <c r="AE684" s="119"/>
    </row>
    <row r="685" spans="1:31" ht="14.25" x14ac:dyDescent="0.2">
      <c r="A685" s="119"/>
      <c r="B685" s="119"/>
      <c r="C685" s="119"/>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c r="AA685" s="119"/>
      <c r="AB685" s="119"/>
      <c r="AC685" s="119"/>
      <c r="AD685" s="119"/>
      <c r="AE685" s="119"/>
    </row>
    <row r="686" spans="1:31" ht="14.25" x14ac:dyDescent="0.2">
      <c r="A686" s="119"/>
      <c r="B686" s="119"/>
      <c r="C686" s="119"/>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c r="AA686" s="119"/>
      <c r="AB686" s="119"/>
      <c r="AC686" s="119"/>
      <c r="AD686" s="119"/>
      <c r="AE686" s="119"/>
    </row>
    <row r="687" spans="1:31" ht="14.25" x14ac:dyDescent="0.2">
      <c r="A687" s="119"/>
      <c r="B687" s="119"/>
      <c r="C687" s="119"/>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c r="AA687" s="119"/>
      <c r="AB687" s="119"/>
      <c r="AC687" s="119"/>
      <c r="AD687" s="119"/>
      <c r="AE687" s="119"/>
    </row>
    <row r="688" spans="1:31" ht="14.25" x14ac:dyDescent="0.2">
      <c r="A688" s="119"/>
      <c r="B688" s="119"/>
      <c r="C688" s="119"/>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c r="AA688" s="119"/>
      <c r="AB688" s="119"/>
      <c r="AC688" s="119"/>
      <c r="AD688" s="119"/>
      <c r="AE688" s="119"/>
    </row>
    <row r="689" spans="1:31" ht="14.25" x14ac:dyDescent="0.2">
      <c r="A689" s="119"/>
      <c r="B689" s="119"/>
      <c r="C689" s="119"/>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c r="AA689" s="119"/>
      <c r="AB689" s="119"/>
      <c r="AC689" s="119"/>
      <c r="AD689" s="119"/>
      <c r="AE689" s="119"/>
    </row>
    <row r="690" spans="1:31" ht="14.25" x14ac:dyDescent="0.2">
      <c r="A690" s="119"/>
      <c r="B690" s="119"/>
      <c r="C690" s="119"/>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c r="AA690" s="119"/>
      <c r="AB690" s="119"/>
      <c r="AC690" s="119"/>
      <c r="AD690" s="119"/>
      <c r="AE690" s="119"/>
    </row>
    <row r="691" spans="1:31" ht="14.25" x14ac:dyDescent="0.2">
      <c r="A691" s="119"/>
      <c r="B691" s="119"/>
      <c r="C691" s="119"/>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c r="AA691" s="119"/>
      <c r="AB691" s="119"/>
      <c r="AC691" s="119"/>
      <c r="AD691" s="119"/>
      <c r="AE691" s="119"/>
    </row>
    <row r="692" spans="1:31" ht="14.25" x14ac:dyDescent="0.2">
      <c r="A692" s="119"/>
      <c r="B692" s="119"/>
      <c r="C692" s="119"/>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c r="AA692" s="119"/>
      <c r="AB692" s="119"/>
      <c r="AC692" s="119"/>
      <c r="AD692" s="119"/>
      <c r="AE692" s="119"/>
    </row>
    <row r="693" spans="1:31" ht="14.25" x14ac:dyDescent="0.2">
      <c r="A693" s="119"/>
      <c r="B693" s="119"/>
      <c r="C693" s="119"/>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c r="AA693" s="119"/>
      <c r="AB693" s="119"/>
      <c r="AC693" s="119"/>
      <c r="AD693" s="119"/>
      <c r="AE693" s="119"/>
    </row>
    <row r="694" spans="1:31" ht="14.25" x14ac:dyDescent="0.2">
      <c r="A694" s="119"/>
      <c r="B694" s="119"/>
      <c r="C694" s="119"/>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c r="AA694" s="119"/>
      <c r="AB694" s="119"/>
      <c r="AC694" s="119"/>
      <c r="AD694" s="119"/>
      <c r="AE694" s="119"/>
    </row>
    <row r="695" spans="1:31" ht="14.25" x14ac:dyDescent="0.2">
      <c r="A695" s="119"/>
      <c r="B695" s="119"/>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c r="AA695" s="119"/>
      <c r="AB695" s="119"/>
      <c r="AC695" s="119"/>
      <c r="AD695" s="119"/>
      <c r="AE695" s="119"/>
    </row>
    <row r="696" spans="1:31" ht="14.25" x14ac:dyDescent="0.2">
      <c r="A696" s="119"/>
      <c r="B696" s="119"/>
      <c r="C696" s="119"/>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c r="AA696" s="119"/>
      <c r="AB696" s="119"/>
      <c r="AC696" s="119"/>
      <c r="AD696" s="119"/>
      <c r="AE696" s="119"/>
    </row>
    <row r="697" spans="1:31" ht="14.25" x14ac:dyDescent="0.2">
      <c r="A697" s="119"/>
      <c r="B697" s="119"/>
      <c r="C697" s="119"/>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c r="AA697" s="119"/>
      <c r="AB697" s="119"/>
      <c r="AC697" s="119"/>
      <c r="AD697" s="119"/>
      <c r="AE697" s="119"/>
    </row>
    <row r="698" spans="1:31" ht="14.25" x14ac:dyDescent="0.2">
      <c r="A698" s="119"/>
      <c r="B698" s="119"/>
      <c r="C698" s="119"/>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c r="AA698" s="119"/>
      <c r="AB698" s="119"/>
      <c r="AC698" s="119"/>
      <c r="AD698" s="119"/>
      <c r="AE698" s="119"/>
    </row>
    <row r="699" spans="1:31" ht="14.25" x14ac:dyDescent="0.2">
      <c r="A699" s="119"/>
      <c r="B699" s="119"/>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c r="AA699" s="119"/>
      <c r="AB699" s="119"/>
      <c r="AC699" s="119"/>
      <c r="AD699" s="119"/>
      <c r="AE699" s="119"/>
    </row>
    <row r="700" spans="1:31" ht="14.25" x14ac:dyDescent="0.2">
      <c r="A700" s="119"/>
      <c r="B700" s="119"/>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c r="AA700" s="119"/>
      <c r="AB700" s="119"/>
      <c r="AC700" s="119"/>
      <c r="AD700" s="119"/>
      <c r="AE700" s="119"/>
    </row>
    <row r="701" spans="1:31" ht="14.25" x14ac:dyDescent="0.2">
      <c r="A701" s="119"/>
      <c r="B701" s="119"/>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c r="AA701" s="119"/>
      <c r="AB701" s="119"/>
      <c r="AC701" s="119"/>
      <c r="AD701" s="119"/>
      <c r="AE701" s="119"/>
    </row>
    <row r="702" spans="1:31" ht="14.25" x14ac:dyDescent="0.2">
      <c r="A702" s="119"/>
      <c r="B702" s="119"/>
      <c r="C702" s="119"/>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c r="AA702" s="119"/>
      <c r="AB702" s="119"/>
      <c r="AC702" s="119"/>
      <c r="AD702" s="119"/>
      <c r="AE702" s="119"/>
    </row>
    <row r="703" spans="1:31" ht="14.25" x14ac:dyDescent="0.2">
      <c r="A703" s="119"/>
      <c r="B703" s="119"/>
      <c r="C703" s="119"/>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c r="AA703" s="119"/>
      <c r="AB703" s="119"/>
      <c r="AC703" s="119"/>
      <c r="AD703" s="119"/>
      <c r="AE703" s="119"/>
    </row>
    <row r="704" spans="1:31" ht="14.25" x14ac:dyDescent="0.2">
      <c r="A704" s="119"/>
      <c r="B704" s="119"/>
      <c r="C704" s="119"/>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c r="AA704" s="119"/>
      <c r="AB704" s="119"/>
      <c r="AC704" s="119"/>
      <c r="AD704" s="119"/>
      <c r="AE704" s="119"/>
    </row>
    <row r="705" spans="1:31" ht="14.25" x14ac:dyDescent="0.2">
      <c r="A705" s="119"/>
      <c r="B705" s="119"/>
      <c r="C705" s="119"/>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c r="AA705" s="119"/>
      <c r="AB705" s="119"/>
      <c r="AC705" s="119"/>
      <c r="AD705" s="119"/>
      <c r="AE705" s="119"/>
    </row>
    <row r="706" spans="1:31" ht="14.25" x14ac:dyDescent="0.2">
      <c r="A706" s="119"/>
      <c r="B706" s="119"/>
      <c r="C706" s="119"/>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c r="AA706" s="119"/>
      <c r="AB706" s="119"/>
      <c r="AC706" s="119"/>
      <c r="AD706" s="119"/>
      <c r="AE706" s="119"/>
    </row>
    <row r="707" spans="1:31" ht="14.25" x14ac:dyDescent="0.2">
      <c r="A707" s="119"/>
      <c r="B707" s="119"/>
      <c r="C707" s="119"/>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c r="AA707" s="119"/>
      <c r="AB707" s="119"/>
      <c r="AC707" s="119"/>
      <c r="AD707" s="119"/>
      <c r="AE707" s="119"/>
    </row>
    <row r="708" spans="1:31" ht="14.25" x14ac:dyDescent="0.2">
      <c r="A708" s="119"/>
      <c r="B708" s="119"/>
      <c r="C708" s="119"/>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c r="AA708" s="119"/>
      <c r="AB708" s="119"/>
      <c r="AC708" s="119"/>
      <c r="AD708" s="119"/>
      <c r="AE708" s="119"/>
    </row>
    <row r="709" spans="1:31" ht="14.25" x14ac:dyDescent="0.2">
      <c r="A709" s="119"/>
      <c r="B709" s="119"/>
      <c r="C709" s="119"/>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c r="AA709" s="119"/>
      <c r="AB709" s="119"/>
      <c r="AC709" s="119"/>
      <c r="AD709" s="119"/>
      <c r="AE709" s="119"/>
    </row>
    <row r="710" spans="1:31" ht="14.25" x14ac:dyDescent="0.2">
      <c r="A710" s="119"/>
      <c r="B710" s="119"/>
      <c r="C710" s="119"/>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c r="AA710" s="119"/>
      <c r="AB710" s="119"/>
      <c r="AC710" s="119"/>
      <c r="AD710" s="119"/>
      <c r="AE710" s="119"/>
    </row>
    <row r="711" spans="1:31" ht="14.25" x14ac:dyDescent="0.2">
      <c r="A711" s="119"/>
      <c r="B711" s="119"/>
      <c r="C711" s="119"/>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c r="AA711" s="119"/>
      <c r="AB711" s="119"/>
      <c r="AC711" s="119"/>
      <c r="AD711" s="119"/>
      <c r="AE711" s="119"/>
    </row>
    <row r="712" spans="1:31" ht="14.25" x14ac:dyDescent="0.2">
      <c r="A712" s="119"/>
      <c r="B712" s="119"/>
      <c r="C712" s="119"/>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c r="AA712" s="119"/>
      <c r="AB712" s="119"/>
      <c r="AC712" s="119"/>
      <c r="AD712" s="119"/>
      <c r="AE712" s="119"/>
    </row>
    <row r="713" spans="1:31" ht="14.25" x14ac:dyDescent="0.2">
      <c r="A713" s="119"/>
      <c r="B713" s="119"/>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c r="AA713" s="119"/>
      <c r="AB713" s="119"/>
      <c r="AC713" s="119"/>
      <c r="AD713" s="119"/>
      <c r="AE713" s="119"/>
    </row>
    <row r="714" spans="1:31" ht="14.25" x14ac:dyDescent="0.2">
      <c r="A714" s="119"/>
      <c r="B714" s="119"/>
      <c r="C714" s="119"/>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c r="AA714" s="119"/>
      <c r="AB714" s="119"/>
      <c r="AC714" s="119"/>
      <c r="AD714" s="119"/>
      <c r="AE714" s="119"/>
    </row>
    <row r="715" spans="1:31" ht="14.25" x14ac:dyDescent="0.2">
      <c r="A715" s="119"/>
      <c r="B715" s="119"/>
      <c r="C715" s="119"/>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c r="AA715" s="119"/>
      <c r="AB715" s="119"/>
      <c r="AC715" s="119"/>
      <c r="AD715" s="119"/>
      <c r="AE715" s="119"/>
    </row>
    <row r="716" spans="1:31" ht="14.25" x14ac:dyDescent="0.2">
      <c r="A716" s="119"/>
      <c r="B716" s="119"/>
      <c r="C716" s="119"/>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c r="AA716" s="119"/>
      <c r="AB716" s="119"/>
      <c r="AC716" s="119"/>
      <c r="AD716" s="119"/>
      <c r="AE716" s="119"/>
    </row>
    <row r="717" spans="1:31" ht="14.25" x14ac:dyDescent="0.2">
      <c r="A717" s="119"/>
      <c r="B717" s="119"/>
      <c r="C717" s="119"/>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c r="AA717" s="119"/>
      <c r="AB717" s="119"/>
      <c r="AC717" s="119"/>
      <c r="AD717" s="119"/>
      <c r="AE717" s="119"/>
    </row>
    <row r="718" spans="1:31" ht="14.25" x14ac:dyDescent="0.2">
      <c r="A718" s="119"/>
      <c r="B718" s="119"/>
      <c r="C718" s="119"/>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c r="AA718" s="119"/>
      <c r="AB718" s="119"/>
      <c r="AC718" s="119"/>
      <c r="AD718" s="119"/>
      <c r="AE718" s="119"/>
    </row>
    <row r="719" spans="1:31" ht="14.25" x14ac:dyDescent="0.2">
      <c r="A719" s="119"/>
      <c r="B719" s="119"/>
      <c r="C719" s="119"/>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c r="AA719" s="119"/>
      <c r="AB719" s="119"/>
      <c r="AC719" s="119"/>
      <c r="AD719" s="119"/>
      <c r="AE719" s="119"/>
    </row>
    <row r="720" spans="1:31" ht="14.25" x14ac:dyDescent="0.2">
      <c r="A720" s="119"/>
      <c r="B720" s="119"/>
      <c r="C720" s="119"/>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c r="AA720" s="119"/>
      <c r="AB720" s="119"/>
      <c r="AC720" s="119"/>
      <c r="AD720" s="119"/>
      <c r="AE720" s="119"/>
    </row>
    <row r="721" spans="1:31" ht="14.25" x14ac:dyDescent="0.2">
      <c r="A721" s="119"/>
      <c r="B721" s="119"/>
      <c r="C721" s="119"/>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c r="AA721" s="119"/>
      <c r="AB721" s="119"/>
      <c r="AC721" s="119"/>
      <c r="AD721" s="119"/>
      <c r="AE721" s="119"/>
    </row>
    <row r="722" spans="1:31" ht="14.25" x14ac:dyDescent="0.2">
      <c r="A722" s="119"/>
      <c r="B722" s="119"/>
      <c r="C722" s="119"/>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c r="AA722" s="119"/>
      <c r="AB722" s="119"/>
      <c r="AC722" s="119"/>
      <c r="AD722" s="119"/>
      <c r="AE722" s="119"/>
    </row>
    <row r="723" spans="1:31" ht="14.25" x14ac:dyDescent="0.2">
      <c r="A723" s="119"/>
      <c r="B723" s="119"/>
      <c r="C723" s="119"/>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c r="AA723" s="119"/>
      <c r="AB723" s="119"/>
      <c r="AC723" s="119"/>
      <c r="AD723" s="119"/>
      <c r="AE723" s="119"/>
    </row>
    <row r="724" spans="1:31" ht="14.25" x14ac:dyDescent="0.2">
      <c r="A724" s="119"/>
      <c r="B724" s="119"/>
      <c r="C724" s="119"/>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c r="AA724" s="119"/>
      <c r="AB724" s="119"/>
      <c r="AC724" s="119"/>
      <c r="AD724" s="119"/>
      <c r="AE724" s="119"/>
    </row>
    <row r="725" spans="1:31" ht="14.25" x14ac:dyDescent="0.2">
      <c r="A725" s="119"/>
      <c r="B725" s="119"/>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c r="AA725" s="119"/>
      <c r="AB725" s="119"/>
      <c r="AC725" s="119"/>
      <c r="AD725" s="119"/>
      <c r="AE725" s="119"/>
    </row>
    <row r="726" spans="1:31" ht="14.25" x14ac:dyDescent="0.2">
      <c r="A726" s="119"/>
      <c r="B726" s="119"/>
      <c r="C726" s="119"/>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c r="AA726" s="119"/>
      <c r="AB726" s="119"/>
      <c r="AC726" s="119"/>
      <c r="AD726" s="119"/>
      <c r="AE726" s="119"/>
    </row>
    <row r="727" spans="1:31" ht="14.25" x14ac:dyDescent="0.2">
      <c r="A727" s="119"/>
      <c r="B727" s="119"/>
      <c r="C727" s="119"/>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c r="AA727" s="119"/>
      <c r="AB727" s="119"/>
      <c r="AC727" s="119"/>
      <c r="AD727" s="119"/>
      <c r="AE727" s="119"/>
    </row>
    <row r="728" spans="1:31" ht="14.25" x14ac:dyDescent="0.2">
      <c r="A728" s="119"/>
      <c r="B728" s="119"/>
      <c r="C728" s="119"/>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c r="AA728" s="119"/>
      <c r="AB728" s="119"/>
      <c r="AC728" s="119"/>
      <c r="AD728" s="119"/>
      <c r="AE728" s="119"/>
    </row>
    <row r="729" spans="1:31" ht="14.25" x14ac:dyDescent="0.2">
      <c r="A729" s="119"/>
      <c r="B729" s="119"/>
      <c r="C729" s="119"/>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c r="AA729" s="119"/>
      <c r="AB729" s="119"/>
      <c r="AC729" s="119"/>
      <c r="AD729" s="119"/>
      <c r="AE729" s="119"/>
    </row>
    <row r="730" spans="1:31" ht="14.25" x14ac:dyDescent="0.2">
      <c r="A730" s="119"/>
      <c r="B730" s="119"/>
      <c r="C730" s="119"/>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c r="AA730" s="119"/>
      <c r="AB730" s="119"/>
      <c r="AC730" s="119"/>
      <c r="AD730" s="119"/>
      <c r="AE730" s="119"/>
    </row>
    <row r="731" spans="1:31" ht="14.25" x14ac:dyDescent="0.2">
      <c r="A731" s="119"/>
      <c r="B731" s="119"/>
      <c r="C731" s="119"/>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c r="AA731" s="119"/>
      <c r="AB731" s="119"/>
      <c r="AC731" s="119"/>
      <c r="AD731" s="119"/>
      <c r="AE731" s="119"/>
    </row>
    <row r="732" spans="1:31" ht="14.25" x14ac:dyDescent="0.2">
      <c r="A732" s="119"/>
      <c r="B732" s="119"/>
      <c r="C732" s="119"/>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c r="AA732" s="119"/>
      <c r="AB732" s="119"/>
      <c r="AC732" s="119"/>
      <c r="AD732" s="119"/>
      <c r="AE732" s="119"/>
    </row>
    <row r="733" spans="1:31" ht="14.25" x14ac:dyDescent="0.2">
      <c r="A733" s="119"/>
      <c r="B733" s="119"/>
      <c r="C733" s="119"/>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c r="AA733" s="119"/>
      <c r="AB733" s="119"/>
      <c r="AC733" s="119"/>
      <c r="AD733" s="119"/>
      <c r="AE733" s="119"/>
    </row>
    <row r="734" spans="1:31" ht="14.25" x14ac:dyDescent="0.2">
      <c r="A734" s="119"/>
      <c r="B734" s="119"/>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c r="AA734" s="119"/>
      <c r="AB734" s="119"/>
      <c r="AC734" s="119"/>
      <c r="AD734" s="119"/>
      <c r="AE734" s="119"/>
    </row>
    <row r="735" spans="1:31" ht="14.25" x14ac:dyDescent="0.2">
      <c r="A735" s="119"/>
      <c r="B735" s="119"/>
      <c r="C735" s="119"/>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c r="AA735" s="119"/>
      <c r="AB735" s="119"/>
      <c r="AC735" s="119"/>
      <c r="AD735" s="119"/>
      <c r="AE735" s="119"/>
    </row>
    <row r="736" spans="1:31" ht="14.25" x14ac:dyDescent="0.2">
      <c r="A736" s="119"/>
      <c r="B736" s="119"/>
      <c r="C736" s="119"/>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c r="AA736" s="119"/>
      <c r="AB736" s="119"/>
      <c r="AC736" s="119"/>
      <c r="AD736" s="119"/>
      <c r="AE736" s="119"/>
    </row>
    <row r="737" spans="1:31" ht="14.25" x14ac:dyDescent="0.2">
      <c r="A737" s="119"/>
      <c r="B737" s="119"/>
      <c r="C737" s="119"/>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c r="AA737" s="119"/>
      <c r="AB737" s="119"/>
      <c r="AC737" s="119"/>
      <c r="AD737" s="119"/>
      <c r="AE737" s="119"/>
    </row>
    <row r="738" spans="1:31" ht="14.25" x14ac:dyDescent="0.2">
      <c r="A738" s="119"/>
      <c r="B738" s="119"/>
      <c r="C738" s="119"/>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c r="AA738" s="119"/>
      <c r="AB738" s="119"/>
      <c r="AC738" s="119"/>
      <c r="AD738" s="119"/>
      <c r="AE738" s="119"/>
    </row>
    <row r="739" spans="1:31" ht="14.25" x14ac:dyDescent="0.2">
      <c r="A739" s="119"/>
      <c r="B739" s="119"/>
      <c r="C739" s="119"/>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c r="AA739" s="119"/>
      <c r="AB739" s="119"/>
      <c r="AC739" s="119"/>
      <c r="AD739" s="119"/>
      <c r="AE739" s="119"/>
    </row>
    <row r="740" spans="1:31" ht="14.25" x14ac:dyDescent="0.2">
      <c r="A740" s="119"/>
      <c r="B740" s="119"/>
      <c r="C740" s="119"/>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c r="AA740" s="119"/>
      <c r="AB740" s="119"/>
      <c r="AC740" s="119"/>
      <c r="AD740" s="119"/>
      <c r="AE740" s="119"/>
    </row>
    <row r="741" spans="1:31" ht="14.25" x14ac:dyDescent="0.2">
      <c r="A741" s="119"/>
      <c r="B741" s="119"/>
      <c r="C741" s="119"/>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c r="AA741" s="119"/>
      <c r="AB741" s="119"/>
      <c r="AC741" s="119"/>
      <c r="AD741" s="119"/>
      <c r="AE741" s="119"/>
    </row>
    <row r="742" spans="1:31" ht="14.25" x14ac:dyDescent="0.2">
      <c r="A742" s="119"/>
      <c r="B742" s="119"/>
      <c r="C742" s="119"/>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c r="AA742" s="119"/>
      <c r="AB742" s="119"/>
      <c r="AC742" s="119"/>
      <c r="AD742" s="119"/>
      <c r="AE742" s="119"/>
    </row>
    <row r="743" spans="1:31" ht="14.25" x14ac:dyDescent="0.2">
      <c r="A743" s="119"/>
      <c r="B743" s="119"/>
      <c r="C743" s="119"/>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c r="AA743" s="119"/>
      <c r="AB743" s="119"/>
      <c r="AC743" s="119"/>
      <c r="AD743" s="119"/>
      <c r="AE743" s="119"/>
    </row>
    <row r="744" spans="1:31" ht="14.25" x14ac:dyDescent="0.2">
      <c r="A744" s="119"/>
      <c r="B744" s="119"/>
      <c r="C744" s="119"/>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c r="AA744" s="119"/>
      <c r="AB744" s="119"/>
      <c r="AC744" s="119"/>
      <c r="AD744" s="119"/>
      <c r="AE744" s="119"/>
    </row>
    <row r="745" spans="1:31" ht="14.25" x14ac:dyDescent="0.2">
      <c r="A745" s="119"/>
      <c r="B745" s="119"/>
      <c r="C745" s="119"/>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c r="AA745" s="119"/>
      <c r="AB745" s="119"/>
      <c r="AC745" s="119"/>
      <c r="AD745" s="119"/>
      <c r="AE745" s="119"/>
    </row>
    <row r="746" spans="1:31" ht="14.25" x14ac:dyDescent="0.2">
      <c r="A746" s="119"/>
      <c r="B746" s="119"/>
      <c r="C746" s="11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c r="AA746" s="119"/>
      <c r="AB746" s="119"/>
      <c r="AC746" s="119"/>
      <c r="AD746" s="119"/>
      <c r="AE746" s="119"/>
    </row>
    <row r="747" spans="1:31" ht="14.25" x14ac:dyDescent="0.2">
      <c r="A747" s="119"/>
      <c r="B747" s="119"/>
      <c r="C747" s="119"/>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c r="AA747" s="119"/>
      <c r="AB747" s="119"/>
      <c r="AC747" s="119"/>
      <c r="AD747" s="119"/>
      <c r="AE747" s="119"/>
    </row>
    <row r="748" spans="1:31" ht="14.25" x14ac:dyDescent="0.2">
      <c r="A748" s="119"/>
      <c r="B748" s="119"/>
      <c r="C748" s="119"/>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c r="AA748" s="119"/>
      <c r="AB748" s="119"/>
      <c r="AC748" s="119"/>
      <c r="AD748" s="119"/>
      <c r="AE748" s="119"/>
    </row>
    <row r="749" spans="1:31" ht="14.25" x14ac:dyDescent="0.2">
      <c r="A749" s="119"/>
      <c r="B749" s="119"/>
      <c r="C749" s="119"/>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c r="AA749" s="119"/>
      <c r="AB749" s="119"/>
      <c r="AC749" s="119"/>
      <c r="AD749" s="119"/>
      <c r="AE749" s="119"/>
    </row>
    <row r="750" spans="1:31" ht="14.25" x14ac:dyDescent="0.2">
      <c r="A750" s="119"/>
      <c r="B750" s="119"/>
      <c r="C750" s="119"/>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c r="AA750" s="119"/>
      <c r="AB750" s="119"/>
      <c r="AC750" s="119"/>
      <c r="AD750" s="119"/>
      <c r="AE750" s="119"/>
    </row>
    <row r="751" spans="1:31" ht="14.25" x14ac:dyDescent="0.2">
      <c r="A751" s="119"/>
      <c r="B751" s="119"/>
      <c r="C751" s="119"/>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c r="AA751" s="119"/>
      <c r="AB751" s="119"/>
      <c r="AC751" s="119"/>
      <c r="AD751" s="119"/>
      <c r="AE751" s="119"/>
    </row>
    <row r="752" spans="1:31" ht="14.25" x14ac:dyDescent="0.2">
      <c r="A752" s="119"/>
      <c r="B752" s="119"/>
      <c r="C752" s="119"/>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c r="AA752" s="119"/>
      <c r="AB752" s="119"/>
      <c r="AC752" s="119"/>
      <c r="AD752" s="119"/>
      <c r="AE752" s="119"/>
    </row>
    <row r="753" spans="1:31" ht="14.25" x14ac:dyDescent="0.2">
      <c r="A753" s="119"/>
      <c r="B753" s="119"/>
      <c r="C753" s="119"/>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c r="AA753" s="119"/>
      <c r="AB753" s="119"/>
      <c r="AC753" s="119"/>
      <c r="AD753" s="119"/>
      <c r="AE753" s="119"/>
    </row>
    <row r="754" spans="1:31" ht="14.25" x14ac:dyDescent="0.2">
      <c r="A754" s="119"/>
      <c r="B754" s="119"/>
      <c r="C754" s="119"/>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c r="AA754" s="119"/>
      <c r="AB754" s="119"/>
      <c r="AC754" s="119"/>
      <c r="AD754" s="119"/>
      <c r="AE754" s="119"/>
    </row>
    <row r="755" spans="1:31" ht="14.25" x14ac:dyDescent="0.2">
      <c r="A755" s="119"/>
      <c r="B755" s="119"/>
      <c r="C755" s="119"/>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c r="AA755" s="119"/>
      <c r="AB755" s="119"/>
      <c r="AC755" s="119"/>
      <c r="AD755" s="119"/>
      <c r="AE755" s="119"/>
    </row>
    <row r="756" spans="1:31" ht="14.25" x14ac:dyDescent="0.2">
      <c r="A756" s="119"/>
      <c r="B756" s="119"/>
      <c r="C756" s="119"/>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c r="AA756" s="119"/>
      <c r="AB756" s="119"/>
      <c r="AC756" s="119"/>
      <c r="AD756" s="119"/>
      <c r="AE756" s="119"/>
    </row>
    <row r="757" spans="1:31" ht="14.25" x14ac:dyDescent="0.2">
      <c r="A757" s="119"/>
      <c r="B757" s="119"/>
      <c r="C757" s="119"/>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c r="AA757" s="119"/>
      <c r="AB757" s="119"/>
      <c r="AC757" s="119"/>
      <c r="AD757" s="119"/>
      <c r="AE757" s="119"/>
    </row>
    <row r="758" spans="1:31" ht="14.25" x14ac:dyDescent="0.2">
      <c r="A758" s="119"/>
      <c r="B758" s="119"/>
      <c r="C758" s="119"/>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c r="AA758" s="119"/>
      <c r="AB758" s="119"/>
      <c r="AC758" s="119"/>
      <c r="AD758" s="119"/>
      <c r="AE758" s="119"/>
    </row>
    <row r="759" spans="1:31" ht="14.25" x14ac:dyDescent="0.2">
      <c r="A759" s="119"/>
      <c r="B759" s="119"/>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c r="AA759" s="119"/>
      <c r="AB759" s="119"/>
      <c r="AC759" s="119"/>
      <c r="AD759" s="119"/>
      <c r="AE759" s="119"/>
    </row>
    <row r="760" spans="1:31" ht="14.25" x14ac:dyDescent="0.2">
      <c r="A760" s="119"/>
      <c r="B760" s="119"/>
      <c r="C760" s="119"/>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c r="AA760" s="119"/>
      <c r="AB760" s="119"/>
      <c r="AC760" s="119"/>
      <c r="AD760" s="119"/>
      <c r="AE760" s="119"/>
    </row>
    <row r="761" spans="1:31" ht="14.25" x14ac:dyDescent="0.2">
      <c r="A761" s="119"/>
      <c r="B761" s="119"/>
      <c r="C761" s="119"/>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c r="AA761" s="119"/>
      <c r="AB761" s="119"/>
      <c r="AC761" s="119"/>
      <c r="AD761" s="119"/>
      <c r="AE761" s="119"/>
    </row>
    <row r="762" spans="1:31" ht="14.25" x14ac:dyDescent="0.2">
      <c r="A762" s="119"/>
      <c r="B762" s="119"/>
      <c r="C762" s="119"/>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c r="AA762" s="119"/>
      <c r="AB762" s="119"/>
      <c r="AC762" s="119"/>
      <c r="AD762" s="119"/>
      <c r="AE762" s="119"/>
    </row>
    <row r="763" spans="1:31" ht="14.25" x14ac:dyDescent="0.2">
      <c r="A763" s="119"/>
      <c r="B763" s="119"/>
      <c r="C763" s="119"/>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c r="AA763" s="119"/>
      <c r="AB763" s="119"/>
      <c r="AC763" s="119"/>
      <c r="AD763" s="119"/>
      <c r="AE763" s="119"/>
    </row>
    <row r="764" spans="1:31" ht="14.25" x14ac:dyDescent="0.2">
      <c r="A764" s="119"/>
      <c r="B764" s="119"/>
      <c r="C764" s="119"/>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c r="AA764" s="119"/>
      <c r="AB764" s="119"/>
      <c r="AC764" s="119"/>
      <c r="AD764" s="119"/>
      <c r="AE764" s="119"/>
    </row>
    <row r="765" spans="1:31" ht="14.25" x14ac:dyDescent="0.2">
      <c r="A765" s="119"/>
      <c r="B765" s="119"/>
      <c r="C765" s="119"/>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c r="AA765" s="119"/>
      <c r="AB765" s="119"/>
      <c r="AC765" s="119"/>
      <c r="AD765" s="119"/>
      <c r="AE765" s="119"/>
    </row>
    <row r="766" spans="1:31" ht="14.25" x14ac:dyDescent="0.2">
      <c r="A766" s="119"/>
      <c r="B766" s="119"/>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c r="AA766" s="119"/>
      <c r="AB766" s="119"/>
      <c r="AC766" s="119"/>
      <c r="AD766" s="119"/>
      <c r="AE766" s="119"/>
    </row>
    <row r="767" spans="1:31" ht="14.25" x14ac:dyDescent="0.2">
      <c r="A767" s="119"/>
      <c r="B767" s="119"/>
      <c r="C767" s="119"/>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c r="AA767" s="119"/>
      <c r="AB767" s="119"/>
      <c r="AC767" s="119"/>
      <c r="AD767" s="119"/>
      <c r="AE767" s="119"/>
    </row>
    <row r="768" spans="1:31" ht="14.25" x14ac:dyDescent="0.2">
      <c r="A768" s="119"/>
      <c r="B768" s="119"/>
      <c r="C768" s="119"/>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c r="AA768" s="119"/>
      <c r="AB768" s="119"/>
      <c r="AC768" s="119"/>
      <c r="AD768" s="119"/>
      <c r="AE768" s="119"/>
    </row>
    <row r="769" spans="1:31" ht="14.25" x14ac:dyDescent="0.2">
      <c r="A769" s="119"/>
      <c r="B769" s="119"/>
      <c r="C769" s="119"/>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c r="AA769" s="119"/>
      <c r="AB769" s="119"/>
      <c r="AC769" s="119"/>
      <c r="AD769" s="119"/>
      <c r="AE769" s="119"/>
    </row>
    <row r="770" spans="1:31" ht="14.25" x14ac:dyDescent="0.2">
      <c r="A770" s="119"/>
      <c r="B770" s="119"/>
      <c r="C770" s="119"/>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c r="AA770" s="119"/>
      <c r="AB770" s="119"/>
      <c r="AC770" s="119"/>
      <c r="AD770" s="119"/>
      <c r="AE770" s="119"/>
    </row>
    <row r="771" spans="1:31" ht="14.25" x14ac:dyDescent="0.2">
      <c r="A771" s="119"/>
      <c r="B771" s="119"/>
      <c r="C771" s="119"/>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c r="AA771" s="119"/>
      <c r="AB771" s="119"/>
      <c r="AC771" s="119"/>
      <c r="AD771" s="119"/>
      <c r="AE771" s="119"/>
    </row>
    <row r="772" spans="1:31" ht="14.25" x14ac:dyDescent="0.2">
      <c r="A772" s="119"/>
      <c r="B772" s="119"/>
      <c r="C772" s="119"/>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c r="AA772" s="119"/>
      <c r="AB772" s="119"/>
      <c r="AC772" s="119"/>
      <c r="AD772" s="119"/>
      <c r="AE772" s="119"/>
    </row>
    <row r="773" spans="1:31" ht="14.25" x14ac:dyDescent="0.2">
      <c r="A773" s="119"/>
      <c r="B773" s="119"/>
      <c r="C773" s="119"/>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c r="AA773" s="119"/>
      <c r="AB773" s="119"/>
      <c r="AC773" s="119"/>
      <c r="AD773" s="119"/>
      <c r="AE773" s="119"/>
    </row>
    <row r="774" spans="1:31" ht="14.25" x14ac:dyDescent="0.2">
      <c r="A774" s="119"/>
      <c r="B774" s="119"/>
      <c r="C774" s="119"/>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c r="AA774" s="119"/>
      <c r="AB774" s="119"/>
      <c r="AC774" s="119"/>
      <c r="AD774" s="119"/>
      <c r="AE774" s="119"/>
    </row>
    <row r="775" spans="1:31" ht="14.25" x14ac:dyDescent="0.2">
      <c r="A775" s="119"/>
      <c r="B775" s="119"/>
      <c r="C775" s="119"/>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c r="AA775" s="119"/>
      <c r="AB775" s="119"/>
      <c r="AC775" s="119"/>
      <c r="AD775" s="119"/>
      <c r="AE775" s="119"/>
    </row>
    <row r="776" spans="1:31" ht="14.25" x14ac:dyDescent="0.2">
      <c r="A776" s="119"/>
      <c r="B776" s="119"/>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c r="AA776" s="119"/>
      <c r="AB776" s="119"/>
      <c r="AC776" s="119"/>
      <c r="AD776" s="119"/>
      <c r="AE776" s="119"/>
    </row>
    <row r="777" spans="1:31" ht="14.25" x14ac:dyDescent="0.2">
      <c r="A777" s="119"/>
      <c r="B777" s="119"/>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c r="AA777" s="119"/>
      <c r="AB777" s="119"/>
      <c r="AC777" s="119"/>
      <c r="AD777" s="119"/>
      <c r="AE777" s="119"/>
    </row>
    <row r="778" spans="1:31" ht="14.25" x14ac:dyDescent="0.2">
      <c r="A778" s="119"/>
      <c r="B778" s="119"/>
      <c r="C778" s="119"/>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c r="AA778" s="119"/>
      <c r="AB778" s="119"/>
      <c r="AC778" s="119"/>
      <c r="AD778" s="119"/>
      <c r="AE778" s="119"/>
    </row>
    <row r="779" spans="1:31" ht="14.25" x14ac:dyDescent="0.2">
      <c r="A779" s="119"/>
      <c r="B779" s="119"/>
      <c r="C779" s="119"/>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c r="AA779" s="119"/>
      <c r="AB779" s="119"/>
      <c r="AC779" s="119"/>
      <c r="AD779" s="119"/>
      <c r="AE779" s="119"/>
    </row>
    <row r="780" spans="1:31" ht="14.25" x14ac:dyDescent="0.2">
      <c r="A780" s="119"/>
      <c r="B780" s="119"/>
      <c r="C780" s="119"/>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c r="AA780" s="119"/>
      <c r="AB780" s="119"/>
      <c r="AC780" s="119"/>
      <c r="AD780" s="119"/>
      <c r="AE780" s="119"/>
    </row>
    <row r="781" spans="1:31" ht="14.25" x14ac:dyDescent="0.2">
      <c r="A781" s="119"/>
      <c r="B781" s="119"/>
      <c r="C781" s="119"/>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c r="AA781" s="119"/>
      <c r="AB781" s="119"/>
      <c r="AC781" s="119"/>
      <c r="AD781" s="119"/>
      <c r="AE781" s="119"/>
    </row>
    <row r="782" spans="1:31" ht="14.25" x14ac:dyDescent="0.2">
      <c r="A782" s="119"/>
      <c r="B782" s="119"/>
      <c r="C782" s="119"/>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c r="AA782" s="119"/>
      <c r="AB782" s="119"/>
      <c r="AC782" s="119"/>
      <c r="AD782" s="119"/>
      <c r="AE782" s="119"/>
    </row>
    <row r="783" spans="1:31" ht="14.25" x14ac:dyDescent="0.2">
      <c r="A783" s="119"/>
      <c r="B783" s="119"/>
      <c r="C783" s="119"/>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c r="AA783" s="119"/>
      <c r="AB783" s="119"/>
      <c r="AC783" s="119"/>
      <c r="AD783" s="119"/>
      <c r="AE783" s="119"/>
    </row>
    <row r="784" spans="1:31" ht="14.25" x14ac:dyDescent="0.2">
      <c r="A784" s="119"/>
      <c r="B784" s="119"/>
      <c r="C784" s="119"/>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c r="AA784" s="119"/>
      <c r="AB784" s="119"/>
      <c r="AC784" s="119"/>
      <c r="AD784" s="119"/>
      <c r="AE784" s="119"/>
    </row>
    <row r="785" spans="1:31" ht="14.25" x14ac:dyDescent="0.2">
      <c r="A785" s="119"/>
      <c r="B785" s="119"/>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c r="AA785" s="119"/>
      <c r="AB785" s="119"/>
      <c r="AC785" s="119"/>
      <c r="AD785" s="119"/>
      <c r="AE785" s="119"/>
    </row>
    <row r="786" spans="1:31" ht="14.25" x14ac:dyDescent="0.2">
      <c r="A786" s="119"/>
      <c r="B786" s="119"/>
      <c r="C786" s="119"/>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c r="AA786" s="119"/>
      <c r="AB786" s="119"/>
      <c r="AC786" s="119"/>
      <c r="AD786" s="119"/>
      <c r="AE786" s="119"/>
    </row>
    <row r="787" spans="1:31" ht="14.25" x14ac:dyDescent="0.2">
      <c r="A787" s="119"/>
      <c r="B787" s="119"/>
      <c r="C787" s="119"/>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c r="AA787" s="119"/>
      <c r="AB787" s="119"/>
      <c r="AC787" s="119"/>
      <c r="AD787" s="119"/>
      <c r="AE787" s="119"/>
    </row>
    <row r="788" spans="1:31" ht="14.25" x14ac:dyDescent="0.2">
      <c r="A788" s="119"/>
      <c r="B788" s="119"/>
      <c r="C788" s="119"/>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c r="AA788" s="119"/>
      <c r="AB788" s="119"/>
      <c r="AC788" s="119"/>
      <c r="AD788" s="119"/>
      <c r="AE788" s="119"/>
    </row>
    <row r="789" spans="1:31" ht="14.25" x14ac:dyDescent="0.2">
      <c r="A789" s="119"/>
      <c r="B789" s="119"/>
      <c r="C789" s="119"/>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c r="AA789" s="119"/>
      <c r="AB789" s="119"/>
      <c r="AC789" s="119"/>
      <c r="AD789" s="119"/>
      <c r="AE789" s="119"/>
    </row>
    <row r="790" spans="1:31" ht="14.25" x14ac:dyDescent="0.2">
      <c r="A790" s="119"/>
      <c r="B790" s="119"/>
      <c r="C790" s="119"/>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c r="AA790" s="119"/>
      <c r="AB790" s="119"/>
      <c r="AC790" s="119"/>
      <c r="AD790" s="119"/>
      <c r="AE790" s="119"/>
    </row>
    <row r="791" spans="1:31" ht="14.25" x14ac:dyDescent="0.2">
      <c r="A791" s="119"/>
      <c r="B791" s="119"/>
      <c r="C791" s="119"/>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c r="AA791" s="119"/>
      <c r="AB791" s="119"/>
      <c r="AC791" s="119"/>
      <c r="AD791" s="119"/>
      <c r="AE791" s="119"/>
    </row>
    <row r="792" spans="1:31" ht="14.25" x14ac:dyDescent="0.2">
      <c r="A792" s="119"/>
      <c r="B792" s="119"/>
      <c r="C792" s="119"/>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c r="AA792" s="119"/>
      <c r="AB792" s="119"/>
      <c r="AC792" s="119"/>
      <c r="AD792" s="119"/>
      <c r="AE792" s="119"/>
    </row>
    <row r="793" spans="1:31" ht="14.25" x14ac:dyDescent="0.2">
      <c r="A793" s="119"/>
      <c r="B793" s="119"/>
      <c r="C793" s="119"/>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c r="AA793" s="119"/>
      <c r="AB793" s="119"/>
      <c r="AC793" s="119"/>
      <c r="AD793" s="119"/>
      <c r="AE793" s="119"/>
    </row>
    <row r="794" spans="1:31" ht="14.25" x14ac:dyDescent="0.2">
      <c r="A794" s="119"/>
      <c r="B794" s="119"/>
      <c r="C794" s="119"/>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c r="AA794" s="119"/>
      <c r="AB794" s="119"/>
      <c r="AC794" s="119"/>
      <c r="AD794" s="119"/>
      <c r="AE794" s="119"/>
    </row>
    <row r="795" spans="1:31" ht="14.25" x14ac:dyDescent="0.2">
      <c r="A795" s="119"/>
      <c r="B795" s="119"/>
      <c r="C795" s="119"/>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c r="AA795" s="119"/>
      <c r="AB795" s="119"/>
      <c r="AC795" s="119"/>
      <c r="AD795" s="119"/>
      <c r="AE795" s="119"/>
    </row>
    <row r="796" spans="1:31" ht="14.25" x14ac:dyDescent="0.2">
      <c r="A796" s="119"/>
      <c r="B796" s="119"/>
      <c r="C796" s="119"/>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c r="AA796" s="119"/>
      <c r="AB796" s="119"/>
      <c r="AC796" s="119"/>
      <c r="AD796" s="119"/>
      <c r="AE796" s="119"/>
    </row>
    <row r="797" spans="1:31" ht="14.25" x14ac:dyDescent="0.2">
      <c r="A797" s="119"/>
      <c r="B797" s="119"/>
      <c r="C797" s="119"/>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c r="AA797" s="119"/>
      <c r="AB797" s="119"/>
      <c r="AC797" s="119"/>
      <c r="AD797" s="119"/>
      <c r="AE797" s="119"/>
    </row>
    <row r="798" spans="1:31" ht="14.25" x14ac:dyDescent="0.2">
      <c r="A798" s="119"/>
      <c r="B798" s="119"/>
      <c r="C798" s="119"/>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c r="AA798" s="119"/>
      <c r="AB798" s="119"/>
      <c r="AC798" s="119"/>
      <c r="AD798" s="119"/>
      <c r="AE798" s="119"/>
    </row>
    <row r="799" spans="1:31" ht="14.25" x14ac:dyDescent="0.2">
      <c r="A799" s="119"/>
      <c r="B799" s="119"/>
      <c r="C799" s="119"/>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c r="AA799" s="119"/>
      <c r="AB799" s="119"/>
      <c r="AC799" s="119"/>
      <c r="AD799" s="119"/>
      <c r="AE799" s="119"/>
    </row>
    <row r="800" spans="1:31" ht="14.25" x14ac:dyDescent="0.2">
      <c r="A800" s="119"/>
      <c r="B800" s="119"/>
      <c r="C800" s="119"/>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c r="AA800" s="119"/>
      <c r="AB800" s="119"/>
      <c r="AC800" s="119"/>
      <c r="AD800" s="119"/>
      <c r="AE800" s="119"/>
    </row>
    <row r="801" spans="1:31" ht="14.25" x14ac:dyDescent="0.2">
      <c r="A801" s="119"/>
      <c r="B801" s="119"/>
      <c r="C801" s="119"/>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c r="AA801" s="119"/>
      <c r="AB801" s="119"/>
      <c r="AC801" s="119"/>
      <c r="AD801" s="119"/>
      <c r="AE801" s="119"/>
    </row>
    <row r="802" spans="1:31" ht="14.25" x14ac:dyDescent="0.2">
      <c r="A802" s="119"/>
      <c r="B802" s="119"/>
      <c r="C802" s="119"/>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c r="AA802" s="119"/>
      <c r="AB802" s="119"/>
      <c r="AC802" s="119"/>
      <c r="AD802" s="119"/>
      <c r="AE802" s="119"/>
    </row>
    <row r="803" spans="1:31" ht="14.25" x14ac:dyDescent="0.2">
      <c r="A803" s="119"/>
      <c r="B803" s="119"/>
      <c r="C803" s="119"/>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c r="AA803" s="119"/>
      <c r="AB803" s="119"/>
      <c r="AC803" s="119"/>
      <c r="AD803" s="119"/>
      <c r="AE803" s="119"/>
    </row>
    <row r="804" spans="1:31" ht="14.25" x14ac:dyDescent="0.2">
      <c r="A804" s="119"/>
      <c r="B804" s="119"/>
      <c r="C804" s="119"/>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c r="AA804" s="119"/>
      <c r="AB804" s="119"/>
      <c r="AC804" s="119"/>
      <c r="AD804" s="119"/>
      <c r="AE804" s="119"/>
    </row>
    <row r="805" spans="1:31" ht="14.25" x14ac:dyDescent="0.2">
      <c r="A805" s="119"/>
      <c r="B805" s="119"/>
      <c r="C805" s="119"/>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c r="AA805" s="119"/>
      <c r="AB805" s="119"/>
      <c r="AC805" s="119"/>
      <c r="AD805" s="119"/>
      <c r="AE805" s="119"/>
    </row>
    <row r="806" spans="1:31" ht="14.25" x14ac:dyDescent="0.2">
      <c r="A806" s="119"/>
      <c r="B806" s="119"/>
      <c r="C806" s="119"/>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c r="AA806" s="119"/>
      <c r="AB806" s="119"/>
      <c r="AC806" s="119"/>
      <c r="AD806" s="119"/>
      <c r="AE806" s="119"/>
    </row>
    <row r="807" spans="1:31" ht="14.25" x14ac:dyDescent="0.2">
      <c r="A807" s="119"/>
      <c r="B807" s="119"/>
      <c r="C807" s="119"/>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c r="AA807" s="119"/>
      <c r="AB807" s="119"/>
      <c r="AC807" s="119"/>
      <c r="AD807" s="119"/>
      <c r="AE807" s="119"/>
    </row>
    <row r="808" spans="1:31" ht="14.25" x14ac:dyDescent="0.2">
      <c r="A808" s="119"/>
      <c r="B808" s="119"/>
      <c r="C808" s="119"/>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c r="AA808" s="119"/>
      <c r="AB808" s="119"/>
      <c r="AC808" s="119"/>
      <c r="AD808" s="119"/>
      <c r="AE808" s="119"/>
    </row>
    <row r="809" spans="1:31" ht="14.25" x14ac:dyDescent="0.2">
      <c r="A809" s="119"/>
      <c r="B809" s="119"/>
      <c r="C809" s="119"/>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c r="AA809" s="119"/>
      <c r="AB809" s="119"/>
      <c r="AC809" s="119"/>
      <c r="AD809" s="119"/>
      <c r="AE809" s="119"/>
    </row>
    <row r="810" spans="1:31" ht="14.25" x14ac:dyDescent="0.2">
      <c r="A810" s="119"/>
      <c r="B810" s="119"/>
      <c r="C810" s="119"/>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c r="AA810" s="119"/>
      <c r="AB810" s="119"/>
      <c r="AC810" s="119"/>
      <c r="AD810" s="119"/>
      <c r="AE810" s="119"/>
    </row>
    <row r="811" spans="1:31" ht="14.25" x14ac:dyDescent="0.2">
      <c r="A811" s="119"/>
      <c r="B811" s="119"/>
      <c r="C811" s="119"/>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c r="AA811" s="119"/>
      <c r="AB811" s="119"/>
      <c r="AC811" s="119"/>
      <c r="AD811" s="119"/>
      <c r="AE811" s="119"/>
    </row>
    <row r="812" spans="1:31" ht="14.25" x14ac:dyDescent="0.2">
      <c r="A812" s="119"/>
      <c r="B812" s="119"/>
      <c r="C812" s="119"/>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c r="AA812" s="119"/>
      <c r="AB812" s="119"/>
      <c r="AC812" s="119"/>
      <c r="AD812" s="119"/>
      <c r="AE812" s="119"/>
    </row>
    <row r="813" spans="1:31" ht="14.25" x14ac:dyDescent="0.2">
      <c r="A813" s="119"/>
      <c r="B813" s="119"/>
      <c r="C813" s="119"/>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c r="AA813" s="119"/>
      <c r="AB813" s="119"/>
      <c r="AC813" s="119"/>
      <c r="AD813" s="119"/>
      <c r="AE813" s="119"/>
    </row>
    <row r="814" spans="1:31" ht="14.25" x14ac:dyDescent="0.2">
      <c r="A814" s="119"/>
      <c r="B814" s="119"/>
      <c r="C814" s="119"/>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c r="AA814" s="119"/>
      <c r="AB814" s="119"/>
      <c r="AC814" s="119"/>
      <c r="AD814" s="119"/>
      <c r="AE814" s="119"/>
    </row>
    <row r="815" spans="1:31" ht="14.25" x14ac:dyDescent="0.2">
      <c r="A815" s="119"/>
      <c r="B815" s="119"/>
      <c r="C815" s="119"/>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c r="AA815" s="119"/>
      <c r="AB815" s="119"/>
      <c r="AC815" s="119"/>
      <c r="AD815" s="119"/>
      <c r="AE815" s="119"/>
    </row>
    <row r="816" spans="1:31" ht="14.25" x14ac:dyDescent="0.2">
      <c r="A816" s="119"/>
      <c r="B816" s="119"/>
      <c r="C816" s="119"/>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c r="AA816" s="119"/>
      <c r="AB816" s="119"/>
      <c r="AC816" s="119"/>
      <c r="AD816" s="119"/>
      <c r="AE816" s="119"/>
    </row>
    <row r="817" spans="1:31" ht="14.25" x14ac:dyDescent="0.2">
      <c r="A817" s="119"/>
      <c r="B817" s="119"/>
      <c r="C817" s="119"/>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c r="AA817" s="119"/>
      <c r="AB817" s="119"/>
      <c r="AC817" s="119"/>
      <c r="AD817" s="119"/>
      <c r="AE817" s="119"/>
    </row>
    <row r="818" spans="1:31" ht="14.25" x14ac:dyDescent="0.2">
      <c r="A818" s="119"/>
      <c r="B818" s="119"/>
      <c r="C818" s="119"/>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c r="AA818" s="119"/>
      <c r="AB818" s="119"/>
      <c r="AC818" s="119"/>
      <c r="AD818" s="119"/>
      <c r="AE818" s="119"/>
    </row>
    <row r="819" spans="1:31" ht="14.25" x14ac:dyDescent="0.2">
      <c r="A819" s="119"/>
      <c r="B819" s="119"/>
      <c r="C819" s="119"/>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c r="AA819" s="119"/>
      <c r="AB819" s="119"/>
      <c r="AC819" s="119"/>
      <c r="AD819" s="119"/>
      <c r="AE819" s="119"/>
    </row>
    <row r="820" spans="1:31" ht="14.25" x14ac:dyDescent="0.2">
      <c r="A820" s="119"/>
      <c r="B820" s="119"/>
      <c r="C820" s="119"/>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19"/>
    </row>
    <row r="821" spans="1:31" ht="14.25" x14ac:dyDescent="0.2">
      <c r="A821" s="119"/>
      <c r="B821" s="119"/>
      <c r="C821" s="119"/>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c r="AA821" s="119"/>
      <c r="AB821" s="119"/>
      <c r="AC821" s="119"/>
      <c r="AD821" s="119"/>
      <c r="AE821" s="119"/>
    </row>
    <row r="822" spans="1:31" ht="14.25" x14ac:dyDescent="0.2">
      <c r="A822" s="119"/>
      <c r="B822" s="119"/>
      <c r="C822" s="119"/>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c r="AA822" s="119"/>
      <c r="AB822" s="119"/>
      <c r="AC822" s="119"/>
      <c r="AD822" s="119"/>
      <c r="AE822" s="119"/>
    </row>
    <row r="823" spans="1:31" ht="14.25" x14ac:dyDescent="0.2">
      <c r="A823" s="119"/>
      <c r="B823" s="119"/>
      <c r="C823" s="119"/>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c r="AA823" s="119"/>
      <c r="AB823" s="119"/>
      <c r="AC823" s="119"/>
      <c r="AD823" s="119"/>
      <c r="AE823" s="119"/>
    </row>
    <row r="824" spans="1:31" ht="14.25" x14ac:dyDescent="0.2">
      <c r="A824" s="119"/>
      <c r="B824" s="119"/>
      <c r="C824" s="119"/>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c r="AA824" s="119"/>
      <c r="AB824" s="119"/>
      <c r="AC824" s="119"/>
      <c r="AD824" s="119"/>
      <c r="AE824" s="119"/>
    </row>
    <row r="825" spans="1:31" ht="14.25" x14ac:dyDescent="0.2">
      <c r="A825" s="119"/>
      <c r="B825" s="119"/>
      <c r="C825" s="119"/>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c r="AA825" s="119"/>
      <c r="AB825" s="119"/>
      <c r="AC825" s="119"/>
      <c r="AD825" s="119"/>
      <c r="AE825" s="119"/>
    </row>
    <row r="826" spans="1:31" ht="14.25" x14ac:dyDescent="0.2">
      <c r="A826" s="119"/>
      <c r="B826" s="119"/>
      <c r="C826" s="119"/>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c r="AA826" s="119"/>
      <c r="AB826" s="119"/>
      <c r="AC826" s="119"/>
      <c r="AD826" s="119"/>
      <c r="AE826" s="119"/>
    </row>
    <row r="827" spans="1:31" ht="14.25" x14ac:dyDescent="0.2">
      <c r="A827" s="119"/>
      <c r="B827" s="119"/>
      <c r="C827" s="119"/>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c r="AA827" s="119"/>
      <c r="AB827" s="119"/>
      <c r="AC827" s="119"/>
      <c r="AD827" s="119"/>
      <c r="AE827" s="119"/>
    </row>
    <row r="828" spans="1:31" ht="14.25" x14ac:dyDescent="0.2">
      <c r="A828" s="119"/>
      <c r="B828" s="119"/>
      <c r="C828" s="119"/>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c r="AA828" s="119"/>
      <c r="AB828" s="119"/>
      <c r="AC828" s="119"/>
      <c r="AD828" s="119"/>
      <c r="AE828" s="119"/>
    </row>
    <row r="829" spans="1:31" ht="14.25" x14ac:dyDescent="0.2">
      <c r="A829" s="119"/>
      <c r="B829" s="119"/>
      <c r="C829" s="119"/>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c r="AA829" s="119"/>
      <c r="AB829" s="119"/>
      <c r="AC829" s="119"/>
      <c r="AD829" s="119"/>
      <c r="AE829" s="119"/>
    </row>
    <row r="830" spans="1:31" ht="14.25" x14ac:dyDescent="0.2">
      <c r="A830" s="119"/>
      <c r="B830" s="119"/>
      <c r="C830" s="119"/>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c r="AA830" s="119"/>
      <c r="AB830" s="119"/>
      <c r="AC830" s="119"/>
      <c r="AD830" s="119"/>
      <c r="AE830" s="119"/>
    </row>
    <row r="831" spans="1:31" ht="14.25" x14ac:dyDescent="0.2">
      <c r="A831" s="119"/>
      <c r="B831" s="119"/>
      <c r="C831" s="119"/>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c r="AA831" s="119"/>
      <c r="AB831" s="119"/>
      <c r="AC831" s="119"/>
      <c r="AD831" s="119"/>
      <c r="AE831" s="119"/>
    </row>
    <row r="832" spans="1:31" ht="14.25" x14ac:dyDescent="0.2">
      <c r="A832" s="119"/>
      <c r="B832" s="119"/>
      <c r="C832" s="119"/>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c r="AA832" s="119"/>
      <c r="AB832" s="119"/>
      <c r="AC832" s="119"/>
      <c r="AD832" s="119"/>
      <c r="AE832" s="119"/>
    </row>
    <row r="833" spans="1:31" ht="14.25" x14ac:dyDescent="0.2">
      <c r="A833" s="119"/>
      <c r="B833" s="119"/>
      <c r="C833" s="119"/>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c r="AA833" s="119"/>
      <c r="AB833" s="119"/>
      <c r="AC833" s="119"/>
      <c r="AD833" s="119"/>
      <c r="AE833" s="119"/>
    </row>
    <row r="834" spans="1:31" ht="14.25" x14ac:dyDescent="0.2">
      <c r="A834" s="119"/>
      <c r="B834" s="119"/>
      <c r="C834" s="119"/>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c r="AA834" s="119"/>
      <c r="AB834" s="119"/>
      <c r="AC834" s="119"/>
      <c r="AD834" s="119"/>
      <c r="AE834" s="119"/>
    </row>
    <row r="835" spans="1:31" ht="14.25" x14ac:dyDescent="0.2">
      <c r="A835" s="119"/>
      <c r="B835" s="119"/>
      <c r="C835" s="119"/>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c r="AA835" s="119"/>
      <c r="AB835" s="119"/>
      <c r="AC835" s="119"/>
      <c r="AD835" s="119"/>
      <c r="AE835" s="119"/>
    </row>
    <row r="836" spans="1:31" ht="14.25" x14ac:dyDescent="0.2">
      <c r="A836" s="119"/>
      <c r="B836" s="119"/>
      <c r="C836" s="119"/>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c r="AA836" s="119"/>
      <c r="AB836" s="119"/>
      <c r="AC836" s="119"/>
      <c r="AD836" s="119"/>
      <c r="AE836" s="119"/>
    </row>
    <row r="837" spans="1:31" ht="14.25" x14ac:dyDescent="0.2">
      <c r="A837" s="119"/>
      <c r="B837" s="119"/>
      <c r="C837" s="119"/>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c r="AA837" s="119"/>
      <c r="AB837" s="119"/>
      <c r="AC837" s="119"/>
      <c r="AD837" s="119"/>
      <c r="AE837" s="119"/>
    </row>
    <row r="838" spans="1:31" ht="14.25" x14ac:dyDescent="0.2">
      <c r="A838" s="119"/>
      <c r="B838" s="119"/>
      <c r="C838" s="119"/>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c r="AA838" s="119"/>
      <c r="AB838" s="119"/>
      <c r="AC838" s="119"/>
      <c r="AD838" s="119"/>
      <c r="AE838" s="119"/>
    </row>
    <row r="839" spans="1:31" ht="14.25" x14ac:dyDescent="0.2">
      <c r="A839" s="119"/>
      <c r="B839" s="119"/>
      <c r="C839" s="119"/>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c r="AA839" s="119"/>
      <c r="AB839" s="119"/>
      <c r="AC839" s="119"/>
      <c r="AD839" s="119"/>
      <c r="AE839" s="119"/>
    </row>
    <row r="840" spans="1:31" ht="14.25" x14ac:dyDescent="0.2">
      <c r="A840" s="119"/>
      <c r="B840" s="119"/>
      <c r="C840" s="119"/>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c r="AA840" s="119"/>
      <c r="AB840" s="119"/>
      <c r="AC840" s="119"/>
      <c r="AD840" s="119"/>
      <c r="AE840" s="119"/>
    </row>
    <row r="841" spans="1:31" ht="14.25" x14ac:dyDescent="0.2">
      <c r="A841" s="119"/>
      <c r="B841" s="119"/>
      <c r="C841" s="119"/>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c r="AA841" s="119"/>
      <c r="AB841" s="119"/>
      <c r="AC841" s="119"/>
      <c r="AD841" s="119"/>
      <c r="AE841" s="119"/>
    </row>
    <row r="842" spans="1:31" ht="14.25" x14ac:dyDescent="0.2">
      <c r="A842" s="119"/>
      <c r="B842" s="119"/>
      <c r="C842" s="119"/>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c r="AA842" s="119"/>
      <c r="AB842" s="119"/>
      <c r="AC842" s="119"/>
      <c r="AD842" s="119"/>
      <c r="AE842" s="119"/>
    </row>
    <row r="843" spans="1:31" ht="14.25" x14ac:dyDescent="0.2">
      <c r="A843" s="119"/>
      <c r="B843" s="119"/>
      <c r="C843" s="119"/>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c r="AA843" s="119"/>
      <c r="AB843" s="119"/>
      <c r="AC843" s="119"/>
      <c r="AD843" s="119"/>
      <c r="AE843" s="119"/>
    </row>
    <row r="844" spans="1:31" ht="14.25" x14ac:dyDescent="0.2">
      <c r="A844" s="119"/>
      <c r="B844" s="119"/>
      <c r="C844" s="119"/>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c r="AA844" s="119"/>
      <c r="AB844" s="119"/>
      <c r="AC844" s="119"/>
      <c r="AD844" s="119"/>
      <c r="AE844" s="119"/>
    </row>
    <row r="845" spans="1:31" ht="14.25" x14ac:dyDescent="0.2">
      <c r="A845" s="119"/>
      <c r="B845" s="119"/>
      <c r="C845" s="119"/>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c r="AA845" s="119"/>
      <c r="AB845" s="119"/>
      <c r="AC845" s="119"/>
      <c r="AD845" s="119"/>
      <c r="AE845" s="119"/>
    </row>
    <row r="846" spans="1:31" ht="14.25" x14ac:dyDescent="0.2">
      <c r="A846" s="119"/>
      <c r="B846" s="119"/>
      <c r="C846" s="119"/>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c r="AA846" s="119"/>
      <c r="AB846" s="119"/>
      <c r="AC846" s="119"/>
      <c r="AD846" s="119"/>
      <c r="AE846" s="119"/>
    </row>
    <row r="847" spans="1:31" ht="14.25" x14ac:dyDescent="0.2">
      <c r="A847" s="119"/>
      <c r="B847" s="119"/>
      <c r="C847" s="119"/>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c r="AA847" s="119"/>
      <c r="AB847" s="119"/>
      <c r="AC847" s="119"/>
      <c r="AD847" s="119"/>
      <c r="AE847" s="119"/>
    </row>
    <row r="848" spans="1:31" ht="14.25" x14ac:dyDescent="0.2">
      <c r="A848" s="119"/>
      <c r="B848" s="119"/>
      <c r="C848" s="119"/>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c r="AA848" s="119"/>
      <c r="AB848" s="119"/>
      <c r="AC848" s="119"/>
      <c r="AD848" s="119"/>
      <c r="AE848" s="119"/>
    </row>
    <row r="849" spans="1:31" ht="14.25" x14ac:dyDescent="0.2">
      <c r="A849" s="119"/>
      <c r="B849" s="119"/>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c r="AA849" s="119"/>
      <c r="AB849" s="119"/>
      <c r="AC849" s="119"/>
      <c r="AD849" s="119"/>
      <c r="AE849" s="119"/>
    </row>
    <row r="850" spans="1:31" ht="14.25" x14ac:dyDescent="0.2">
      <c r="A850" s="119"/>
      <c r="B850" s="119"/>
      <c r="C850" s="119"/>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c r="AA850" s="119"/>
      <c r="AB850" s="119"/>
      <c r="AC850" s="119"/>
      <c r="AD850" s="119"/>
      <c r="AE850" s="119"/>
    </row>
    <row r="851" spans="1:31" ht="14.25" x14ac:dyDescent="0.2">
      <c r="A851" s="119"/>
      <c r="B851" s="119"/>
      <c r="C851" s="119"/>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c r="AA851" s="119"/>
      <c r="AB851" s="119"/>
      <c r="AC851" s="119"/>
      <c r="AD851" s="119"/>
      <c r="AE851" s="119"/>
    </row>
    <row r="852" spans="1:31" ht="14.25" x14ac:dyDescent="0.2">
      <c r="A852" s="119"/>
      <c r="B852" s="119"/>
      <c r="C852" s="119"/>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c r="AA852" s="119"/>
      <c r="AB852" s="119"/>
      <c r="AC852" s="119"/>
      <c r="AD852" s="119"/>
      <c r="AE852" s="119"/>
    </row>
    <row r="853" spans="1:31" ht="14.25" x14ac:dyDescent="0.2">
      <c r="A853" s="119"/>
      <c r="B853" s="119"/>
      <c r="C853" s="119"/>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c r="AA853" s="119"/>
      <c r="AB853" s="119"/>
      <c r="AC853" s="119"/>
      <c r="AD853" s="119"/>
      <c r="AE853" s="119"/>
    </row>
    <row r="854" spans="1:31" ht="14.25" x14ac:dyDescent="0.2">
      <c r="A854" s="119"/>
      <c r="B854" s="119"/>
      <c r="C854" s="119"/>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c r="AA854" s="119"/>
      <c r="AB854" s="119"/>
      <c r="AC854" s="119"/>
      <c r="AD854" s="119"/>
      <c r="AE854" s="119"/>
    </row>
    <row r="855" spans="1:31" ht="14.25" x14ac:dyDescent="0.2">
      <c r="A855" s="119"/>
      <c r="B855" s="119"/>
      <c r="C855" s="119"/>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c r="AA855" s="119"/>
      <c r="AB855" s="119"/>
      <c r="AC855" s="119"/>
      <c r="AD855" s="119"/>
      <c r="AE855" s="119"/>
    </row>
    <row r="856" spans="1:31" ht="14.25" x14ac:dyDescent="0.2">
      <c r="A856" s="119"/>
      <c r="B856" s="119"/>
      <c r="C856" s="119"/>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c r="AA856" s="119"/>
      <c r="AB856" s="119"/>
      <c r="AC856" s="119"/>
      <c r="AD856" s="119"/>
      <c r="AE856" s="119"/>
    </row>
    <row r="857" spans="1:31" ht="14.25" x14ac:dyDescent="0.2">
      <c r="A857" s="119"/>
      <c r="B857" s="119"/>
      <c r="C857" s="119"/>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c r="AA857" s="119"/>
      <c r="AB857" s="119"/>
      <c r="AC857" s="119"/>
      <c r="AD857" s="119"/>
      <c r="AE857" s="119"/>
    </row>
    <row r="858" spans="1:31" ht="14.25" x14ac:dyDescent="0.2">
      <c r="A858" s="119"/>
      <c r="B858" s="119"/>
      <c r="C858" s="119"/>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c r="AA858" s="119"/>
      <c r="AB858" s="119"/>
      <c r="AC858" s="119"/>
      <c r="AD858" s="119"/>
      <c r="AE858" s="119"/>
    </row>
    <row r="859" spans="1:31" ht="14.25" x14ac:dyDescent="0.2">
      <c r="A859" s="119"/>
      <c r="B859" s="119"/>
      <c r="C859" s="119"/>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c r="AA859" s="119"/>
      <c r="AB859" s="119"/>
      <c r="AC859" s="119"/>
      <c r="AD859" s="119"/>
      <c r="AE859" s="119"/>
    </row>
    <row r="860" spans="1:31" ht="14.25" x14ac:dyDescent="0.2">
      <c r="A860" s="119"/>
      <c r="B860" s="119"/>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c r="AA860" s="119"/>
      <c r="AB860" s="119"/>
      <c r="AC860" s="119"/>
      <c r="AD860" s="119"/>
      <c r="AE860" s="119"/>
    </row>
    <row r="861" spans="1:31" ht="14.25" x14ac:dyDescent="0.2">
      <c r="A861" s="119"/>
      <c r="B861" s="119"/>
      <c r="C861" s="119"/>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c r="AA861" s="119"/>
      <c r="AB861" s="119"/>
      <c r="AC861" s="119"/>
      <c r="AD861" s="119"/>
      <c r="AE861" s="119"/>
    </row>
    <row r="862" spans="1:31" ht="14.25" x14ac:dyDescent="0.2">
      <c r="A862" s="119"/>
      <c r="B862" s="119"/>
      <c r="C862" s="119"/>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c r="AA862" s="119"/>
      <c r="AB862" s="119"/>
      <c r="AC862" s="119"/>
      <c r="AD862" s="119"/>
      <c r="AE862" s="119"/>
    </row>
    <row r="863" spans="1:31" ht="14.25" x14ac:dyDescent="0.2">
      <c r="A863" s="119"/>
      <c r="B863" s="119"/>
      <c r="C863" s="119"/>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c r="AA863" s="119"/>
      <c r="AB863" s="119"/>
      <c r="AC863" s="119"/>
      <c r="AD863" s="119"/>
      <c r="AE863" s="119"/>
    </row>
    <row r="864" spans="1:31" ht="14.25" x14ac:dyDescent="0.2">
      <c r="A864" s="119"/>
      <c r="B864" s="119"/>
      <c r="C864" s="119"/>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c r="AA864" s="119"/>
      <c r="AB864" s="119"/>
      <c r="AC864" s="119"/>
      <c r="AD864" s="119"/>
      <c r="AE864" s="119"/>
    </row>
    <row r="865" spans="1:31" ht="14.25" x14ac:dyDescent="0.2">
      <c r="A865" s="119"/>
      <c r="B865" s="119"/>
      <c r="C865" s="119"/>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c r="AA865" s="119"/>
      <c r="AB865" s="119"/>
      <c r="AC865" s="119"/>
      <c r="AD865" s="119"/>
      <c r="AE865" s="119"/>
    </row>
    <row r="866" spans="1:31" ht="14.25" x14ac:dyDescent="0.2">
      <c r="A866" s="119"/>
      <c r="B866" s="119"/>
      <c r="C866" s="119"/>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c r="AA866" s="119"/>
      <c r="AB866" s="119"/>
      <c r="AC866" s="119"/>
      <c r="AD866" s="119"/>
      <c r="AE866" s="119"/>
    </row>
    <row r="867" spans="1:31" ht="14.25" x14ac:dyDescent="0.2">
      <c r="A867" s="119"/>
      <c r="B867" s="119"/>
      <c r="C867" s="119"/>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c r="AA867" s="119"/>
      <c r="AB867" s="119"/>
      <c r="AC867" s="119"/>
      <c r="AD867" s="119"/>
      <c r="AE867" s="119"/>
    </row>
    <row r="868" spans="1:31" ht="14.25" x14ac:dyDescent="0.2">
      <c r="A868" s="119"/>
      <c r="B868" s="119"/>
      <c r="C868" s="119"/>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c r="AA868" s="119"/>
      <c r="AB868" s="119"/>
      <c r="AC868" s="119"/>
      <c r="AD868" s="119"/>
      <c r="AE868" s="119"/>
    </row>
    <row r="869" spans="1:31" ht="14.25" x14ac:dyDescent="0.2">
      <c r="A869" s="119"/>
      <c r="B869" s="119"/>
      <c r="C869" s="119"/>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c r="AA869" s="119"/>
      <c r="AB869" s="119"/>
      <c r="AC869" s="119"/>
      <c r="AD869" s="119"/>
      <c r="AE869" s="119"/>
    </row>
    <row r="870" spans="1:31" ht="14.25" x14ac:dyDescent="0.2">
      <c r="A870" s="119"/>
      <c r="B870" s="119"/>
      <c r="C870" s="119"/>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c r="AA870" s="119"/>
      <c r="AB870" s="119"/>
      <c r="AC870" s="119"/>
      <c r="AD870" s="119"/>
      <c r="AE870" s="119"/>
    </row>
    <row r="871" spans="1:31" ht="14.25" x14ac:dyDescent="0.2">
      <c r="A871" s="119"/>
      <c r="B871" s="119"/>
      <c r="C871" s="119"/>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c r="AA871" s="119"/>
      <c r="AB871" s="119"/>
      <c r="AC871" s="119"/>
      <c r="AD871" s="119"/>
      <c r="AE871" s="119"/>
    </row>
    <row r="872" spans="1:31" ht="14.25" x14ac:dyDescent="0.2">
      <c r="A872" s="119"/>
      <c r="B872" s="119"/>
      <c r="C872" s="119"/>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c r="AA872" s="119"/>
      <c r="AB872" s="119"/>
      <c r="AC872" s="119"/>
      <c r="AD872" s="119"/>
      <c r="AE872" s="119"/>
    </row>
    <row r="873" spans="1:31" ht="14.25" x14ac:dyDescent="0.2">
      <c r="A873" s="119"/>
      <c r="B873" s="119"/>
      <c r="C873" s="119"/>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c r="AA873" s="119"/>
      <c r="AB873" s="119"/>
      <c r="AC873" s="119"/>
      <c r="AD873" s="119"/>
      <c r="AE873" s="119"/>
    </row>
    <row r="874" spans="1:31" ht="14.25" x14ac:dyDescent="0.2">
      <c r="A874" s="119"/>
      <c r="B874" s="119"/>
      <c r="C874" s="119"/>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c r="AA874" s="119"/>
      <c r="AB874" s="119"/>
      <c r="AC874" s="119"/>
      <c r="AD874" s="119"/>
      <c r="AE874" s="119"/>
    </row>
    <row r="875" spans="1:31" ht="14.25" x14ac:dyDescent="0.2">
      <c r="A875" s="119"/>
      <c r="B875" s="119"/>
      <c r="C875" s="119"/>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c r="AA875" s="119"/>
      <c r="AB875" s="119"/>
      <c r="AC875" s="119"/>
      <c r="AD875" s="119"/>
      <c r="AE875" s="119"/>
    </row>
    <row r="876" spans="1:31" ht="14.25" x14ac:dyDescent="0.2">
      <c r="A876" s="119"/>
      <c r="B876" s="119"/>
      <c r="C876" s="119"/>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c r="AA876" s="119"/>
      <c r="AB876" s="119"/>
      <c r="AC876" s="119"/>
      <c r="AD876" s="119"/>
      <c r="AE876" s="119"/>
    </row>
    <row r="877" spans="1:31" ht="14.25" x14ac:dyDescent="0.2">
      <c r="A877" s="119"/>
      <c r="B877" s="119"/>
      <c r="C877" s="119"/>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c r="AA877" s="119"/>
      <c r="AB877" s="119"/>
      <c r="AC877" s="119"/>
      <c r="AD877" s="119"/>
      <c r="AE877" s="119"/>
    </row>
    <row r="878" spans="1:31" ht="14.25" x14ac:dyDescent="0.2">
      <c r="A878" s="119"/>
      <c r="B878" s="119"/>
      <c r="C878" s="119"/>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c r="AA878" s="119"/>
      <c r="AB878" s="119"/>
      <c r="AC878" s="119"/>
      <c r="AD878" s="119"/>
      <c r="AE878" s="119"/>
    </row>
    <row r="879" spans="1:31" ht="14.25" x14ac:dyDescent="0.2">
      <c r="A879" s="119"/>
      <c r="B879" s="119"/>
      <c r="C879" s="119"/>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c r="AA879" s="119"/>
      <c r="AB879" s="119"/>
      <c r="AC879" s="119"/>
      <c r="AD879" s="119"/>
      <c r="AE879" s="119"/>
    </row>
    <row r="880" spans="1:31" ht="14.25" x14ac:dyDescent="0.2">
      <c r="A880" s="119"/>
      <c r="B880" s="119"/>
      <c r="C880" s="119"/>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c r="AA880" s="119"/>
      <c r="AB880" s="119"/>
      <c r="AC880" s="119"/>
      <c r="AD880" s="119"/>
      <c r="AE880" s="119"/>
    </row>
    <row r="881" spans="1:31" ht="14.25" x14ac:dyDescent="0.2">
      <c r="A881" s="119"/>
      <c r="B881" s="119"/>
      <c r="C881" s="119"/>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c r="AA881" s="119"/>
      <c r="AB881" s="119"/>
      <c r="AC881" s="119"/>
      <c r="AD881" s="119"/>
      <c r="AE881" s="119"/>
    </row>
    <row r="882" spans="1:31" ht="14.25" x14ac:dyDescent="0.2">
      <c r="A882" s="119"/>
      <c r="B882" s="119"/>
      <c r="C882" s="119"/>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c r="AA882" s="119"/>
      <c r="AB882" s="119"/>
      <c r="AC882" s="119"/>
      <c r="AD882" s="119"/>
      <c r="AE882" s="119"/>
    </row>
    <row r="883" spans="1:31" ht="14.25" x14ac:dyDescent="0.2">
      <c r="A883" s="119"/>
      <c r="B883" s="119"/>
      <c r="C883" s="119"/>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c r="AA883" s="119"/>
      <c r="AB883" s="119"/>
      <c r="AC883" s="119"/>
      <c r="AD883" s="119"/>
      <c r="AE883" s="119"/>
    </row>
    <row r="884" spans="1:31" ht="14.25" x14ac:dyDescent="0.2">
      <c r="A884" s="119"/>
      <c r="B884" s="119"/>
      <c r="C884" s="119"/>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c r="AA884" s="119"/>
      <c r="AB884" s="119"/>
      <c r="AC884" s="119"/>
      <c r="AD884" s="119"/>
      <c r="AE884" s="119"/>
    </row>
    <row r="885" spans="1:31" ht="14.25" x14ac:dyDescent="0.2">
      <c r="A885" s="119"/>
      <c r="B885" s="119"/>
      <c r="C885" s="119"/>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c r="AA885" s="119"/>
      <c r="AB885" s="119"/>
      <c r="AC885" s="119"/>
      <c r="AD885" s="119"/>
      <c r="AE885" s="119"/>
    </row>
    <row r="886" spans="1:31" ht="14.25" x14ac:dyDescent="0.2">
      <c r="A886" s="119"/>
      <c r="B886" s="119"/>
      <c r="C886" s="119"/>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c r="AA886" s="119"/>
      <c r="AB886" s="119"/>
      <c r="AC886" s="119"/>
      <c r="AD886" s="119"/>
      <c r="AE886" s="119"/>
    </row>
    <row r="887" spans="1:31" ht="14.25" x14ac:dyDescent="0.2">
      <c r="A887" s="119"/>
      <c r="B887" s="119"/>
      <c r="C887" s="119"/>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c r="AA887" s="119"/>
      <c r="AB887" s="119"/>
      <c r="AC887" s="119"/>
      <c r="AD887" s="119"/>
      <c r="AE887" s="119"/>
    </row>
    <row r="888" spans="1:31" ht="14.25" x14ac:dyDescent="0.2">
      <c r="A888" s="119"/>
      <c r="B888" s="119"/>
      <c r="C888" s="119"/>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c r="AA888" s="119"/>
      <c r="AB888" s="119"/>
      <c r="AC888" s="119"/>
      <c r="AD888" s="119"/>
      <c r="AE888" s="119"/>
    </row>
    <row r="889" spans="1:31" ht="14.25" x14ac:dyDescent="0.2">
      <c r="A889" s="119"/>
      <c r="B889" s="119"/>
      <c r="C889" s="119"/>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c r="AA889" s="119"/>
      <c r="AB889" s="119"/>
      <c r="AC889" s="119"/>
      <c r="AD889" s="119"/>
      <c r="AE889" s="119"/>
    </row>
    <row r="890" spans="1:31" ht="14.25" x14ac:dyDescent="0.2">
      <c r="A890" s="119"/>
      <c r="B890" s="119"/>
      <c r="C890" s="119"/>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c r="AA890" s="119"/>
      <c r="AB890" s="119"/>
      <c r="AC890" s="119"/>
      <c r="AD890" s="119"/>
      <c r="AE890" s="119"/>
    </row>
    <row r="891" spans="1:31" ht="14.25" x14ac:dyDescent="0.2">
      <c r="A891" s="119"/>
      <c r="B891" s="119"/>
      <c r="C891" s="119"/>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c r="AA891" s="119"/>
      <c r="AB891" s="119"/>
      <c r="AC891" s="119"/>
      <c r="AD891" s="119"/>
      <c r="AE891" s="119"/>
    </row>
    <row r="892" spans="1:31" ht="14.25" x14ac:dyDescent="0.2">
      <c r="A892" s="119"/>
      <c r="B892" s="119"/>
      <c r="C892" s="119"/>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c r="AA892" s="119"/>
      <c r="AB892" s="119"/>
      <c r="AC892" s="119"/>
      <c r="AD892" s="119"/>
      <c r="AE892" s="119"/>
    </row>
    <row r="893" spans="1:31" ht="14.25" x14ac:dyDescent="0.2">
      <c r="A893" s="119"/>
      <c r="B893" s="119"/>
      <c r="C893" s="119"/>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c r="AA893" s="119"/>
      <c r="AB893" s="119"/>
      <c r="AC893" s="119"/>
      <c r="AD893" s="119"/>
      <c r="AE893" s="119"/>
    </row>
    <row r="894" spans="1:31" ht="14.25" x14ac:dyDescent="0.2">
      <c r="A894" s="119"/>
      <c r="B894" s="119"/>
      <c r="C894" s="119"/>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c r="AA894" s="119"/>
      <c r="AB894" s="119"/>
      <c r="AC894" s="119"/>
      <c r="AD894" s="119"/>
      <c r="AE894" s="119"/>
    </row>
    <row r="895" spans="1:31" ht="14.25" x14ac:dyDescent="0.2">
      <c r="A895" s="119"/>
      <c r="B895" s="119"/>
      <c r="C895" s="119"/>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c r="AA895" s="119"/>
      <c r="AB895" s="119"/>
      <c r="AC895" s="119"/>
      <c r="AD895" s="119"/>
      <c r="AE895" s="119"/>
    </row>
    <row r="896" spans="1:31" ht="14.25" x14ac:dyDescent="0.2">
      <c r="A896" s="119"/>
      <c r="B896" s="119"/>
      <c r="C896" s="119"/>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c r="AA896" s="119"/>
      <c r="AB896" s="119"/>
      <c r="AC896" s="119"/>
      <c r="AD896" s="119"/>
      <c r="AE896" s="119"/>
    </row>
    <row r="897" spans="1:31" ht="14.25" x14ac:dyDescent="0.2">
      <c r="A897" s="119"/>
      <c r="B897" s="119"/>
      <c r="C897" s="119"/>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c r="AA897" s="119"/>
      <c r="AB897" s="119"/>
      <c r="AC897" s="119"/>
      <c r="AD897" s="119"/>
      <c r="AE897" s="119"/>
    </row>
    <row r="898" spans="1:31" ht="14.25" x14ac:dyDescent="0.2">
      <c r="A898" s="119"/>
      <c r="B898" s="119"/>
      <c r="C898" s="119"/>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c r="AA898" s="119"/>
      <c r="AB898" s="119"/>
      <c r="AC898" s="119"/>
      <c r="AD898" s="119"/>
      <c r="AE898" s="119"/>
    </row>
    <row r="899" spans="1:31" ht="14.25" x14ac:dyDescent="0.2">
      <c r="A899" s="119"/>
      <c r="B899" s="119"/>
      <c r="C899" s="119"/>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c r="AA899" s="119"/>
      <c r="AB899" s="119"/>
      <c r="AC899" s="119"/>
      <c r="AD899" s="119"/>
      <c r="AE899" s="119"/>
    </row>
    <row r="900" spans="1:31" ht="14.25" x14ac:dyDescent="0.2">
      <c r="A900" s="119"/>
      <c r="B900" s="119"/>
      <c r="C900" s="119"/>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c r="AA900" s="119"/>
      <c r="AB900" s="119"/>
      <c r="AC900" s="119"/>
      <c r="AD900" s="119"/>
      <c r="AE900" s="119"/>
    </row>
    <row r="901" spans="1:31" ht="14.25" x14ac:dyDescent="0.2">
      <c r="A901" s="119"/>
      <c r="B901" s="119"/>
      <c r="C901" s="119"/>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c r="AA901" s="119"/>
      <c r="AB901" s="119"/>
      <c r="AC901" s="119"/>
      <c r="AD901" s="119"/>
      <c r="AE901" s="119"/>
    </row>
    <row r="902" spans="1:31" ht="14.25" x14ac:dyDescent="0.2">
      <c r="A902" s="119"/>
      <c r="B902" s="119"/>
      <c r="C902" s="119"/>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c r="AA902" s="119"/>
      <c r="AB902" s="119"/>
      <c r="AC902" s="119"/>
      <c r="AD902" s="119"/>
      <c r="AE902" s="119"/>
    </row>
    <row r="903" spans="1:31" ht="14.25" x14ac:dyDescent="0.2">
      <c r="A903" s="119"/>
      <c r="B903" s="119"/>
      <c r="C903" s="119"/>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c r="AA903" s="119"/>
      <c r="AB903" s="119"/>
      <c r="AC903" s="119"/>
      <c r="AD903" s="119"/>
      <c r="AE903" s="119"/>
    </row>
    <row r="904" spans="1:31" ht="14.25" x14ac:dyDescent="0.2">
      <c r="A904" s="119"/>
      <c r="B904" s="119"/>
      <c r="C904" s="119"/>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c r="AA904" s="119"/>
      <c r="AB904" s="119"/>
      <c r="AC904" s="119"/>
      <c r="AD904" s="119"/>
      <c r="AE904" s="119"/>
    </row>
    <row r="905" spans="1:31" ht="14.25" x14ac:dyDescent="0.2">
      <c r="A905" s="119"/>
      <c r="B905" s="119"/>
      <c r="C905" s="119"/>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c r="AA905" s="119"/>
      <c r="AB905" s="119"/>
      <c r="AC905" s="119"/>
      <c r="AD905" s="119"/>
      <c r="AE905" s="119"/>
    </row>
    <row r="906" spans="1:31" ht="14.25" x14ac:dyDescent="0.2">
      <c r="A906" s="119"/>
      <c r="B906" s="119"/>
      <c r="C906" s="119"/>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c r="AA906" s="119"/>
      <c r="AB906" s="119"/>
      <c r="AC906" s="119"/>
      <c r="AD906" s="119"/>
      <c r="AE906" s="119"/>
    </row>
    <row r="907" spans="1:31" ht="14.25" x14ac:dyDescent="0.2">
      <c r="A907" s="119"/>
      <c r="B907" s="119"/>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c r="AA907" s="119"/>
      <c r="AB907" s="119"/>
      <c r="AC907" s="119"/>
      <c r="AD907" s="119"/>
      <c r="AE907" s="119"/>
    </row>
    <row r="908" spans="1:31" ht="14.25" x14ac:dyDescent="0.2">
      <c r="A908" s="119"/>
      <c r="B908" s="119"/>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c r="AA908" s="119"/>
      <c r="AB908" s="119"/>
      <c r="AC908" s="119"/>
      <c r="AD908" s="119"/>
      <c r="AE908" s="119"/>
    </row>
    <row r="909" spans="1:31" ht="14.25" x14ac:dyDescent="0.2">
      <c r="A909" s="119"/>
      <c r="B909" s="119"/>
      <c r="C909" s="119"/>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c r="AA909" s="119"/>
      <c r="AB909" s="119"/>
      <c r="AC909" s="119"/>
      <c r="AD909" s="119"/>
      <c r="AE909" s="119"/>
    </row>
    <row r="910" spans="1:31" ht="14.25" x14ac:dyDescent="0.2">
      <c r="A910" s="119"/>
      <c r="B910" s="119"/>
      <c r="C910" s="119"/>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c r="AA910" s="119"/>
      <c r="AB910" s="119"/>
      <c r="AC910" s="119"/>
      <c r="AD910" s="119"/>
      <c r="AE910" s="119"/>
    </row>
    <row r="911" spans="1:31" ht="14.25" x14ac:dyDescent="0.2">
      <c r="A911" s="119"/>
      <c r="B911" s="119"/>
      <c r="C911" s="119"/>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c r="AA911" s="119"/>
      <c r="AB911" s="119"/>
      <c r="AC911" s="119"/>
      <c r="AD911" s="119"/>
      <c r="AE911" s="119"/>
    </row>
    <row r="912" spans="1:31" ht="14.25" x14ac:dyDescent="0.2">
      <c r="A912" s="119"/>
      <c r="B912" s="119"/>
      <c r="C912" s="119"/>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c r="AA912" s="119"/>
      <c r="AB912" s="119"/>
      <c r="AC912" s="119"/>
      <c r="AD912" s="119"/>
      <c r="AE912" s="119"/>
    </row>
    <row r="913" spans="1:31" ht="14.25" x14ac:dyDescent="0.2">
      <c r="A913" s="119"/>
      <c r="B913" s="119"/>
      <c r="C913" s="119"/>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c r="AA913" s="119"/>
      <c r="AB913" s="119"/>
      <c r="AC913" s="119"/>
      <c r="AD913" s="119"/>
      <c r="AE913" s="119"/>
    </row>
    <row r="914" spans="1:31" ht="14.25" x14ac:dyDescent="0.2">
      <c r="A914" s="119"/>
      <c r="B914" s="119"/>
      <c r="C914" s="119"/>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c r="AA914" s="119"/>
      <c r="AB914" s="119"/>
      <c r="AC914" s="119"/>
      <c r="AD914" s="119"/>
      <c r="AE914" s="119"/>
    </row>
    <row r="915" spans="1:31" ht="14.25" x14ac:dyDescent="0.2">
      <c r="A915" s="119"/>
      <c r="B915" s="119"/>
      <c r="C915" s="119"/>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c r="AA915" s="119"/>
      <c r="AB915" s="119"/>
      <c r="AC915" s="119"/>
      <c r="AD915" s="119"/>
      <c r="AE915" s="119"/>
    </row>
    <row r="916" spans="1:31" ht="14.25" x14ac:dyDescent="0.2">
      <c r="A916" s="119"/>
      <c r="B916" s="119"/>
      <c r="C916" s="119"/>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c r="AA916" s="119"/>
      <c r="AB916" s="119"/>
      <c r="AC916" s="119"/>
      <c r="AD916" s="119"/>
      <c r="AE916" s="119"/>
    </row>
    <row r="917" spans="1:31" ht="14.25" x14ac:dyDescent="0.2">
      <c r="A917" s="119"/>
      <c r="B917" s="119"/>
      <c r="C917" s="119"/>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c r="AA917" s="119"/>
      <c r="AB917" s="119"/>
      <c r="AC917" s="119"/>
      <c r="AD917" s="119"/>
      <c r="AE917" s="119"/>
    </row>
    <row r="918" spans="1:31" ht="14.25" x14ac:dyDescent="0.2">
      <c r="A918" s="119"/>
      <c r="B918" s="119"/>
      <c r="C918" s="119"/>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c r="AA918" s="119"/>
      <c r="AB918" s="119"/>
      <c r="AC918" s="119"/>
      <c r="AD918" s="119"/>
      <c r="AE918" s="119"/>
    </row>
    <row r="919" spans="1:31" ht="14.25" x14ac:dyDescent="0.2">
      <c r="A919" s="119"/>
      <c r="B919" s="119"/>
      <c r="C919" s="119"/>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c r="AA919" s="119"/>
      <c r="AB919" s="119"/>
      <c r="AC919" s="119"/>
      <c r="AD919" s="119"/>
      <c r="AE919" s="119"/>
    </row>
    <row r="920" spans="1:31" ht="14.25" x14ac:dyDescent="0.2">
      <c r="A920" s="119"/>
      <c r="B920" s="119"/>
      <c r="C920" s="119"/>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c r="AA920" s="119"/>
      <c r="AB920" s="119"/>
      <c r="AC920" s="119"/>
      <c r="AD920" s="119"/>
      <c r="AE920" s="119"/>
    </row>
    <row r="921" spans="1:31" ht="14.25" x14ac:dyDescent="0.2">
      <c r="A921" s="119"/>
      <c r="B921" s="119"/>
      <c r="C921" s="119"/>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c r="AA921" s="119"/>
      <c r="AB921" s="119"/>
      <c r="AC921" s="119"/>
      <c r="AD921" s="119"/>
      <c r="AE921" s="119"/>
    </row>
    <row r="922" spans="1:31" ht="14.25" x14ac:dyDescent="0.2">
      <c r="A922" s="119"/>
      <c r="B922" s="119"/>
      <c r="C922" s="119"/>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c r="AA922" s="119"/>
      <c r="AB922" s="119"/>
      <c r="AC922" s="119"/>
      <c r="AD922" s="119"/>
      <c r="AE922" s="119"/>
    </row>
    <row r="923" spans="1:31" ht="14.25" x14ac:dyDescent="0.2">
      <c r="A923" s="119"/>
      <c r="B923" s="119"/>
      <c r="C923" s="119"/>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c r="AA923" s="119"/>
      <c r="AB923" s="119"/>
      <c r="AC923" s="119"/>
      <c r="AD923" s="119"/>
      <c r="AE923" s="119"/>
    </row>
    <row r="924" spans="1:31" ht="14.25" x14ac:dyDescent="0.2">
      <c r="A924" s="119"/>
      <c r="B924" s="119"/>
      <c r="C924" s="119"/>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c r="AA924" s="119"/>
      <c r="AB924" s="119"/>
      <c r="AC924" s="119"/>
      <c r="AD924" s="119"/>
      <c r="AE924" s="119"/>
    </row>
    <row r="925" spans="1:31" ht="14.25" x14ac:dyDescent="0.2">
      <c r="A925" s="119"/>
      <c r="B925" s="119"/>
      <c r="C925" s="119"/>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c r="AA925" s="119"/>
      <c r="AB925" s="119"/>
      <c r="AC925" s="119"/>
      <c r="AD925" s="119"/>
      <c r="AE925" s="119"/>
    </row>
    <row r="926" spans="1:31" ht="14.25" x14ac:dyDescent="0.2">
      <c r="A926" s="119"/>
      <c r="B926" s="119"/>
      <c r="C926" s="119"/>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c r="AA926" s="119"/>
      <c r="AB926" s="119"/>
      <c r="AC926" s="119"/>
      <c r="AD926" s="119"/>
      <c r="AE926" s="119"/>
    </row>
    <row r="927" spans="1:31" ht="14.25" x14ac:dyDescent="0.2">
      <c r="A927" s="119"/>
      <c r="B927" s="119"/>
      <c r="C927" s="119"/>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c r="AA927" s="119"/>
      <c r="AB927" s="119"/>
      <c r="AC927" s="119"/>
      <c r="AD927" s="119"/>
      <c r="AE927" s="119"/>
    </row>
    <row r="928" spans="1:31" ht="14.25" x14ac:dyDescent="0.2">
      <c r="A928" s="119"/>
      <c r="B928" s="119"/>
      <c r="C928" s="119"/>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c r="AA928" s="119"/>
      <c r="AB928" s="119"/>
      <c r="AC928" s="119"/>
      <c r="AD928" s="119"/>
      <c r="AE928" s="119"/>
    </row>
    <row r="929" spans="1:31" ht="14.25" x14ac:dyDescent="0.2">
      <c r="A929" s="119"/>
      <c r="B929" s="119"/>
      <c r="C929" s="119"/>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c r="AA929" s="119"/>
      <c r="AB929" s="119"/>
      <c r="AC929" s="119"/>
      <c r="AD929" s="119"/>
      <c r="AE929" s="119"/>
    </row>
    <row r="930" spans="1:31" ht="14.25" x14ac:dyDescent="0.2">
      <c r="A930" s="119"/>
      <c r="B930" s="119"/>
      <c r="C930" s="119"/>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c r="AA930" s="119"/>
      <c r="AB930" s="119"/>
      <c r="AC930" s="119"/>
      <c r="AD930" s="119"/>
      <c r="AE930" s="119"/>
    </row>
    <row r="931" spans="1:31" ht="14.25" x14ac:dyDescent="0.2">
      <c r="A931" s="119"/>
      <c r="B931" s="119"/>
      <c r="C931" s="119"/>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c r="AA931" s="119"/>
      <c r="AB931" s="119"/>
      <c r="AC931" s="119"/>
      <c r="AD931" s="119"/>
      <c r="AE931" s="119"/>
    </row>
    <row r="932" spans="1:31" ht="14.25" x14ac:dyDescent="0.2">
      <c r="A932" s="119"/>
      <c r="B932" s="119"/>
      <c r="C932" s="119"/>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c r="AA932" s="119"/>
      <c r="AB932" s="119"/>
      <c r="AC932" s="119"/>
      <c r="AD932" s="119"/>
      <c r="AE932" s="119"/>
    </row>
    <row r="933" spans="1:31" ht="14.25" x14ac:dyDescent="0.2">
      <c r="A933" s="119"/>
      <c r="B933" s="119"/>
      <c r="C933" s="119"/>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c r="AA933" s="119"/>
      <c r="AB933" s="119"/>
      <c r="AC933" s="119"/>
      <c r="AD933" s="119"/>
      <c r="AE933" s="119"/>
    </row>
    <row r="934" spans="1:31" ht="14.25" x14ac:dyDescent="0.2">
      <c r="A934" s="119"/>
      <c r="B934" s="119"/>
      <c r="C934" s="119"/>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c r="AA934" s="119"/>
      <c r="AB934" s="119"/>
      <c r="AC934" s="119"/>
      <c r="AD934" s="119"/>
      <c r="AE934" s="119"/>
    </row>
    <row r="935" spans="1:31" ht="14.25" x14ac:dyDescent="0.2">
      <c r="A935" s="119"/>
      <c r="B935" s="119"/>
      <c r="C935" s="119"/>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c r="AA935" s="119"/>
      <c r="AB935" s="119"/>
      <c r="AC935" s="119"/>
      <c r="AD935" s="119"/>
      <c r="AE935" s="119"/>
    </row>
    <row r="936" spans="1:31" ht="14.25" x14ac:dyDescent="0.2">
      <c r="A936" s="119"/>
      <c r="B936" s="119"/>
      <c r="C936" s="119"/>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c r="AA936" s="119"/>
      <c r="AB936" s="119"/>
      <c r="AC936" s="119"/>
      <c r="AD936" s="119"/>
      <c r="AE936" s="119"/>
    </row>
    <row r="937" spans="1:31" ht="14.25" x14ac:dyDescent="0.2">
      <c r="A937" s="119"/>
      <c r="B937" s="119"/>
      <c r="C937" s="119"/>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c r="AA937" s="119"/>
      <c r="AB937" s="119"/>
      <c r="AC937" s="119"/>
      <c r="AD937" s="119"/>
      <c r="AE937" s="119"/>
    </row>
    <row r="938" spans="1:31" ht="14.25" x14ac:dyDescent="0.2">
      <c r="A938" s="119"/>
      <c r="B938" s="119"/>
      <c r="C938" s="119"/>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c r="AA938" s="119"/>
      <c r="AB938" s="119"/>
      <c r="AC938" s="119"/>
      <c r="AD938" s="119"/>
      <c r="AE938" s="119"/>
    </row>
    <row r="939" spans="1:31" ht="14.25" x14ac:dyDescent="0.2">
      <c r="A939" s="119"/>
      <c r="B939" s="119"/>
      <c r="C939" s="119"/>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c r="AA939" s="119"/>
      <c r="AB939" s="119"/>
      <c r="AC939" s="119"/>
      <c r="AD939" s="119"/>
      <c r="AE939" s="119"/>
    </row>
    <row r="940" spans="1:31" ht="14.25" x14ac:dyDescent="0.2">
      <c r="A940" s="119"/>
      <c r="B940" s="119"/>
      <c r="C940" s="119"/>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c r="AA940" s="119"/>
      <c r="AB940" s="119"/>
      <c r="AC940" s="119"/>
      <c r="AD940" s="119"/>
      <c r="AE940" s="119"/>
    </row>
    <row r="941" spans="1:31" ht="14.25" x14ac:dyDescent="0.2">
      <c r="A941" s="119"/>
      <c r="B941" s="119"/>
      <c r="C941" s="119"/>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c r="AA941" s="119"/>
      <c r="AB941" s="119"/>
      <c r="AC941" s="119"/>
      <c r="AD941" s="119"/>
      <c r="AE941" s="119"/>
    </row>
    <row r="942" spans="1:31" ht="14.25" x14ac:dyDescent="0.2">
      <c r="A942" s="119"/>
      <c r="B942" s="119"/>
      <c r="C942" s="119"/>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c r="AA942" s="119"/>
      <c r="AB942" s="119"/>
      <c r="AC942" s="119"/>
      <c r="AD942" s="119"/>
      <c r="AE942" s="119"/>
    </row>
    <row r="943" spans="1:31" ht="14.25" x14ac:dyDescent="0.2">
      <c r="A943" s="119"/>
      <c r="B943" s="119"/>
      <c r="C943" s="119"/>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c r="AA943" s="119"/>
      <c r="AB943" s="119"/>
      <c r="AC943" s="119"/>
      <c r="AD943" s="119"/>
      <c r="AE943" s="119"/>
    </row>
    <row r="944" spans="1:31" ht="14.25" x14ac:dyDescent="0.2">
      <c r="A944" s="119"/>
      <c r="B944" s="119"/>
      <c r="C944" s="119"/>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c r="AA944" s="119"/>
      <c r="AB944" s="119"/>
      <c r="AC944" s="119"/>
      <c r="AD944" s="119"/>
      <c r="AE944" s="119"/>
    </row>
    <row r="945" spans="1:31" ht="14.25" x14ac:dyDescent="0.2">
      <c r="A945" s="119"/>
      <c r="B945" s="119"/>
      <c r="C945" s="119"/>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c r="AA945" s="119"/>
      <c r="AB945" s="119"/>
      <c r="AC945" s="119"/>
      <c r="AD945" s="119"/>
      <c r="AE945" s="119"/>
    </row>
    <row r="946" spans="1:31" ht="14.25" x14ac:dyDescent="0.2">
      <c r="A946" s="119"/>
      <c r="B946" s="119"/>
      <c r="C946" s="119"/>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c r="AA946" s="119"/>
      <c r="AB946" s="119"/>
      <c r="AC946" s="119"/>
      <c r="AD946" s="119"/>
      <c r="AE946" s="119"/>
    </row>
    <row r="947" spans="1:31" ht="14.25" x14ac:dyDescent="0.2">
      <c r="A947" s="119"/>
      <c r="B947" s="119"/>
      <c r="C947" s="119"/>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c r="AA947" s="119"/>
      <c r="AB947" s="119"/>
      <c r="AC947" s="119"/>
      <c r="AD947" s="119"/>
      <c r="AE947" s="119"/>
    </row>
    <row r="948" spans="1:31" ht="14.25" x14ac:dyDescent="0.2">
      <c r="A948" s="119"/>
      <c r="B948" s="119"/>
      <c r="C948" s="119"/>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c r="AA948" s="119"/>
      <c r="AB948" s="119"/>
      <c r="AC948" s="119"/>
      <c r="AD948" s="119"/>
      <c r="AE948" s="119"/>
    </row>
    <row r="949" spans="1:31" ht="14.25" x14ac:dyDescent="0.2">
      <c r="A949" s="119"/>
      <c r="B949" s="119"/>
      <c r="C949" s="119"/>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c r="AA949" s="119"/>
      <c r="AB949" s="119"/>
      <c r="AC949" s="119"/>
      <c r="AD949" s="119"/>
      <c r="AE949" s="119"/>
    </row>
    <row r="950" spans="1:31" ht="14.25" x14ac:dyDescent="0.2">
      <c r="A950" s="119"/>
      <c r="B950" s="119"/>
      <c r="C950" s="119"/>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c r="AA950" s="119"/>
      <c r="AB950" s="119"/>
      <c r="AC950" s="119"/>
      <c r="AD950" s="119"/>
      <c r="AE950" s="119"/>
    </row>
    <row r="951" spans="1:31" ht="14.25" x14ac:dyDescent="0.2">
      <c r="A951" s="119"/>
      <c r="B951" s="119"/>
      <c r="C951" s="119"/>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c r="AA951" s="119"/>
      <c r="AB951" s="119"/>
      <c r="AC951" s="119"/>
      <c r="AD951" s="119"/>
      <c r="AE951" s="119"/>
    </row>
    <row r="952" spans="1:31" ht="14.25" x14ac:dyDescent="0.2">
      <c r="A952" s="119"/>
      <c r="B952" s="119"/>
      <c r="C952" s="119"/>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c r="AA952" s="119"/>
      <c r="AB952" s="119"/>
      <c r="AC952" s="119"/>
      <c r="AD952" s="119"/>
      <c r="AE952" s="119"/>
    </row>
    <row r="953" spans="1:31" ht="14.25" x14ac:dyDescent="0.2">
      <c r="A953" s="119"/>
      <c r="B953" s="119"/>
      <c r="C953" s="119"/>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c r="AA953" s="119"/>
      <c r="AB953" s="119"/>
      <c r="AC953" s="119"/>
      <c r="AD953" s="119"/>
      <c r="AE953" s="119"/>
    </row>
    <row r="954" spans="1:31" ht="14.25" x14ac:dyDescent="0.2">
      <c r="A954" s="119"/>
      <c r="B954" s="119"/>
      <c r="C954" s="119"/>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c r="AA954" s="119"/>
      <c r="AB954" s="119"/>
      <c r="AC954" s="119"/>
      <c r="AD954" s="119"/>
      <c r="AE954" s="119"/>
    </row>
    <row r="955" spans="1:31" ht="14.25" x14ac:dyDescent="0.2">
      <c r="A955" s="119"/>
      <c r="B955" s="119"/>
      <c r="C955" s="119"/>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c r="AA955" s="119"/>
      <c r="AB955" s="119"/>
      <c r="AC955" s="119"/>
      <c r="AD955" s="119"/>
      <c r="AE955" s="119"/>
    </row>
    <row r="956" spans="1:31" ht="14.25" x14ac:dyDescent="0.2">
      <c r="A956" s="119"/>
      <c r="B956" s="119"/>
      <c r="C956" s="119"/>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c r="AA956" s="119"/>
      <c r="AB956" s="119"/>
      <c r="AC956" s="119"/>
      <c r="AD956" s="119"/>
      <c r="AE956" s="119"/>
    </row>
    <row r="957" spans="1:31" ht="14.25" x14ac:dyDescent="0.2">
      <c r="A957" s="119"/>
      <c r="B957" s="119"/>
      <c r="C957" s="119"/>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c r="AA957" s="119"/>
      <c r="AB957" s="119"/>
      <c r="AC957" s="119"/>
      <c r="AD957" s="119"/>
      <c r="AE957" s="119"/>
    </row>
    <row r="958" spans="1:31" ht="14.25" x14ac:dyDescent="0.2">
      <c r="A958" s="119"/>
      <c r="B958" s="119"/>
      <c r="C958" s="119"/>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c r="AA958" s="119"/>
      <c r="AB958" s="119"/>
      <c r="AC958" s="119"/>
      <c r="AD958" s="119"/>
      <c r="AE958" s="119"/>
    </row>
    <row r="959" spans="1:31" ht="14.25" x14ac:dyDescent="0.2">
      <c r="A959" s="119"/>
      <c r="B959" s="119"/>
      <c r="C959" s="119"/>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c r="AA959" s="119"/>
      <c r="AB959" s="119"/>
      <c r="AC959" s="119"/>
      <c r="AD959" s="119"/>
      <c r="AE959" s="119"/>
    </row>
    <row r="960" spans="1:31" ht="14.25" x14ac:dyDescent="0.2">
      <c r="A960" s="119"/>
      <c r="B960" s="119"/>
      <c r="C960" s="119"/>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c r="AA960" s="119"/>
      <c r="AB960" s="119"/>
      <c r="AC960" s="119"/>
      <c r="AD960" s="119"/>
      <c r="AE960" s="119"/>
    </row>
    <row r="961" spans="1:31" ht="14.25" x14ac:dyDescent="0.2">
      <c r="A961" s="119"/>
      <c r="B961" s="119"/>
      <c r="C961" s="119"/>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c r="AA961" s="119"/>
      <c r="AB961" s="119"/>
      <c r="AC961" s="119"/>
      <c r="AD961" s="119"/>
      <c r="AE961" s="119"/>
    </row>
    <row r="962" spans="1:31" ht="14.25" x14ac:dyDescent="0.2">
      <c r="A962" s="119"/>
      <c r="B962" s="119"/>
      <c r="C962" s="119"/>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c r="AA962" s="119"/>
      <c r="AB962" s="119"/>
      <c r="AC962" s="119"/>
      <c r="AD962" s="119"/>
      <c r="AE962" s="119"/>
    </row>
    <row r="963" spans="1:31" ht="14.25" x14ac:dyDescent="0.2">
      <c r="A963" s="119"/>
      <c r="B963" s="119"/>
      <c r="C963" s="119"/>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c r="AA963" s="119"/>
      <c r="AB963" s="119"/>
      <c r="AC963" s="119"/>
      <c r="AD963" s="119"/>
      <c r="AE963" s="119"/>
    </row>
  </sheetData>
  <mergeCells count="3">
    <mergeCell ref="A23:D23"/>
    <mergeCell ref="C2:D2"/>
    <mergeCell ref="A1:D1"/>
  </mergeCells>
  <phoneticPr fontId="11" type="noConversion"/>
  <pageMargins left="0.7" right="0.7" top="0.75" bottom="0.75" header="0.3" footer="0.3"/>
  <pageSetup orientation="portrait" horizontalDpi="360" verticalDpi="360" r:id="rId1"/>
  <extLst>
    <ext xmlns:x14="http://schemas.microsoft.com/office/spreadsheetml/2009/9/main" uri="{CCE6A557-97BC-4b89-ADB6-D9C93CAAB3DF}">
      <x14:dataValidations xmlns:xm="http://schemas.microsoft.com/office/excel/2006/main" count="7">
        <x14:dataValidation type="list" allowBlank="1" xr:uid="{00000000-0002-0000-0000-000000000000}">
          <x14:formula1>
            <xm:f>DATA_Listes!$A$14:$A$17</xm:f>
          </x14:formula1>
          <xm:sqref>B20</xm:sqref>
        </x14:dataValidation>
        <x14:dataValidation type="list" allowBlank="1" xr:uid="{00000000-0002-0000-0000-000002000000}">
          <x14:formula1>
            <xm:f>DATA_Listes!$A$9:$A$11</xm:f>
          </x14:formula1>
          <xm:sqref>B14</xm:sqref>
        </x14:dataValidation>
        <x14:dataValidation type="list" allowBlank="1" xr:uid="{00000000-0002-0000-0000-000003000000}">
          <x14:formula1>
            <xm:f>DATA_Listes!$A$20:$A$23</xm:f>
          </x14:formula1>
          <xm:sqref>B17:B18</xm:sqref>
        </x14:dataValidation>
        <x14:dataValidation type="list" allowBlank="1" xr:uid="{00000000-0002-0000-0000-000004000000}">
          <x14:formula1>
            <xm:f>DATA_Listes!$A$3:$A$6</xm:f>
          </x14:formula1>
          <xm:sqref>B13</xm:sqref>
        </x14:dataValidation>
        <x14:dataValidation type="list" allowBlank="1" xr:uid="{00000000-0002-0000-0000-000005000000}">
          <x14:formula1>
            <xm:f>DATA_Listes!$A$73:$A$74</xm:f>
          </x14:formula1>
          <xm:sqref>B15</xm:sqref>
        </x14:dataValidation>
        <x14:dataValidation type="list" allowBlank="1" xr:uid="{00000000-0002-0000-0000-000006000000}">
          <x14:formula1>
            <xm:f>DATA_Listes!$A$26:$A$29</xm:f>
          </x14:formula1>
          <xm:sqref>B19</xm:sqref>
        </x14:dataValidation>
        <x14:dataValidation type="list" allowBlank="1" xr:uid="{00000000-0002-0000-0000-000007000000}">
          <x14:formula1>
            <xm:f>DATA_Listes!$A$87:$A$90</xm:f>
          </x14:formula1>
          <xm:sqref>B25:D28 B30:D33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W973"/>
  <sheetViews>
    <sheetView showGridLines="0" workbookViewId="0">
      <selection sqref="A1:F1"/>
    </sheetView>
  </sheetViews>
  <sheetFormatPr baseColWidth="10" defaultColWidth="14.42578125" defaultRowHeight="12.75" x14ac:dyDescent="0.2"/>
  <cols>
    <col min="1" max="1" width="27.42578125" customWidth="1"/>
    <col min="2" max="2" width="75.140625" customWidth="1"/>
    <col min="3" max="3" width="35.28515625" customWidth="1"/>
    <col min="4" max="4" width="27.28515625" customWidth="1"/>
    <col min="5" max="5" width="28.7109375" customWidth="1"/>
    <col min="6" max="6" width="17" customWidth="1"/>
    <col min="7" max="7" width="7.28515625" customWidth="1"/>
    <col min="8" max="8" width="23.28515625" customWidth="1"/>
  </cols>
  <sheetData>
    <row r="1" spans="1:23" s="113" customFormat="1" ht="23.25" x14ac:dyDescent="0.2">
      <c r="A1" s="177" t="s">
        <v>437</v>
      </c>
      <c r="B1" s="178"/>
      <c r="C1" s="178"/>
      <c r="D1" s="178"/>
      <c r="E1" s="178"/>
      <c r="F1" s="179"/>
    </row>
    <row r="2" spans="1:23" ht="15" x14ac:dyDescent="0.25">
      <c r="A2" s="1" t="s">
        <v>80</v>
      </c>
      <c r="B2" s="1" t="s">
        <v>79</v>
      </c>
      <c r="C2" s="1" t="s">
        <v>81</v>
      </c>
      <c r="D2" s="1" t="s">
        <v>82</v>
      </c>
      <c r="E2" s="1" t="s">
        <v>83</v>
      </c>
      <c r="F2" s="1" t="s">
        <v>84</v>
      </c>
      <c r="G2" s="7"/>
      <c r="H2" s="7"/>
      <c r="I2" s="7"/>
      <c r="J2" s="7"/>
      <c r="K2" s="7"/>
      <c r="L2" s="7"/>
      <c r="M2" s="7"/>
      <c r="N2" s="7"/>
      <c r="O2" s="7"/>
      <c r="P2" s="7"/>
      <c r="Q2" s="7"/>
      <c r="R2" s="7"/>
      <c r="S2" s="7"/>
      <c r="T2" s="7"/>
      <c r="U2" s="7"/>
      <c r="V2" s="7"/>
      <c r="W2" s="7"/>
    </row>
    <row r="3" spans="1:23" ht="128.25" x14ac:dyDescent="0.2">
      <c r="A3" s="139" t="s">
        <v>85</v>
      </c>
      <c r="B3" s="139" t="s">
        <v>86</v>
      </c>
      <c r="C3" s="139" t="s">
        <v>87</v>
      </c>
      <c r="D3" s="139" t="s">
        <v>88</v>
      </c>
      <c r="E3" s="139" t="s">
        <v>89</v>
      </c>
      <c r="F3" s="139" t="s">
        <v>90</v>
      </c>
      <c r="G3" s="7"/>
      <c r="H3" s="140"/>
      <c r="I3" s="7"/>
      <c r="J3" s="7"/>
      <c r="K3" s="7"/>
      <c r="L3" s="7"/>
      <c r="M3" s="7"/>
      <c r="N3" s="7"/>
      <c r="O3" s="7"/>
      <c r="P3" s="7"/>
      <c r="Q3" s="7"/>
      <c r="R3" s="7"/>
      <c r="S3" s="7"/>
      <c r="T3" s="7"/>
      <c r="U3" s="7"/>
      <c r="V3" s="7"/>
      <c r="W3" s="7"/>
    </row>
    <row r="4" spans="1:23" ht="85.5" x14ac:dyDescent="0.2">
      <c r="A4" s="141" t="s">
        <v>91</v>
      </c>
      <c r="B4" s="142" t="s">
        <v>92</v>
      </c>
      <c r="C4" s="142" t="s">
        <v>93</v>
      </c>
      <c r="D4" s="141" t="s">
        <v>88</v>
      </c>
      <c r="E4" s="141" t="s">
        <v>94</v>
      </c>
      <c r="F4" s="141" t="s">
        <v>90</v>
      </c>
      <c r="G4" s="7"/>
      <c r="H4" s="7"/>
      <c r="I4" s="7"/>
      <c r="J4" s="7"/>
      <c r="K4" s="7"/>
      <c r="L4" s="7"/>
      <c r="M4" s="7"/>
      <c r="N4" s="7"/>
      <c r="O4" s="7"/>
      <c r="P4" s="7"/>
      <c r="Q4" s="7"/>
      <c r="R4" s="7"/>
      <c r="S4" s="7"/>
      <c r="T4" s="7"/>
      <c r="U4" s="7"/>
      <c r="V4" s="7"/>
      <c r="W4" s="7"/>
    </row>
    <row r="5" spans="1:23" ht="99.75" x14ac:dyDescent="0.2">
      <c r="A5" s="139" t="s">
        <v>95</v>
      </c>
      <c r="B5" s="139" t="s">
        <v>96</v>
      </c>
      <c r="C5" s="139" t="s">
        <v>97</v>
      </c>
      <c r="D5" s="139" t="s">
        <v>98</v>
      </c>
      <c r="E5" s="139" t="s">
        <v>94</v>
      </c>
      <c r="F5" s="139" t="s">
        <v>103</v>
      </c>
      <c r="G5" s="7"/>
      <c r="H5" s="7"/>
      <c r="I5" s="7"/>
      <c r="J5" s="7"/>
      <c r="K5" s="7"/>
      <c r="L5" s="7"/>
      <c r="M5" s="7"/>
      <c r="N5" s="7"/>
      <c r="O5" s="7"/>
      <c r="P5" s="7"/>
      <c r="Q5" s="7"/>
      <c r="R5" s="7"/>
      <c r="S5" s="7"/>
      <c r="T5" s="7"/>
      <c r="U5" s="7"/>
      <c r="V5" s="7"/>
      <c r="W5" s="7"/>
    </row>
    <row r="6" spans="1:23" ht="71.25" x14ac:dyDescent="0.2">
      <c r="A6" s="141" t="s">
        <v>99</v>
      </c>
      <c r="B6" s="142" t="s">
        <v>100</v>
      </c>
      <c r="C6" s="142" t="s">
        <v>101</v>
      </c>
      <c r="D6" s="141" t="s">
        <v>88</v>
      </c>
      <c r="E6" s="141" t="s">
        <v>102</v>
      </c>
      <c r="F6" s="141" t="s">
        <v>103</v>
      </c>
      <c r="G6" s="7"/>
      <c r="H6" s="7"/>
      <c r="I6" s="7"/>
      <c r="J6" s="7"/>
      <c r="K6" s="7"/>
      <c r="L6" s="7"/>
      <c r="M6" s="7"/>
      <c r="N6" s="7"/>
      <c r="O6" s="7"/>
      <c r="P6" s="7"/>
      <c r="Q6" s="7"/>
      <c r="R6" s="7"/>
      <c r="S6" s="7"/>
      <c r="T6" s="7"/>
      <c r="U6" s="7"/>
      <c r="V6" s="7"/>
      <c r="W6" s="7"/>
    </row>
    <row r="7" spans="1:23" ht="57" x14ac:dyDescent="0.2">
      <c r="A7" s="139" t="s">
        <v>104</v>
      </c>
      <c r="B7" s="139" t="s">
        <v>105</v>
      </c>
      <c r="C7" s="139" t="s">
        <v>430</v>
      </c>
      <c r="D7" s="139" t="s">
        <v>98</v>
      </c>
      <c r="E7" s="139" t="s">
        <v>106</v>
      </c>
      <c r="F7" s="139" t="s">
        <v>90</v>
      </c>
      <c r="G7" s="7"/>
      <c r="H7" s="7"/>
      <c r="I7" s="7"/>
      <c r="J7" s="7"/>
      <c r="K7" s="7"/>
      <c r="L7" s="7"/>
      <c r="M7" s="7"/>
      <c r="N7" s="7"/>
      <c r="O7" s="7"/>
      <c r="P7" s="7"/>
      <c r="Q7" s="7"/>
      <c r="R7" s="7"/>
      <c r="S7" s="7"/>
      <c r="T7" s="7"/>
      <c r="U7" s="7"/>
      <c r="V7" s="7"/>
      <c r="W7" s="7"/>
    </row>
    <row r="8" spans="1:23" ht="28.5" x14ac:dyDescent="0.2">
      <c r="A8" s="141" t="s">
        <v>107</v>
      </c>
      <c r="B8" s="142"/>
      <c r="C8" s="142" t="s">
        <v>108</v>
      </c>
      <c r="D8" s="141" t="s">
        <v>98</v>
      </c>
      <c r="E8" s="141" t="s">
        <v>106</v>
      </c>
      <c r="F8" s="141" t="s">
        <v>103</v>
      </c>
      <c r="G8" s="7"/>
      <c r="H8" s="7"/>
      <c r="I8" s="7"/>
      <c r="J8" s="7"/>
      <c r="K8" s="7"/>
      <c r="L8" s="7"/>
      <c r="M8" s="7"/>
      <c r="N8" s="7"/>
      <c r="O8" s="7"/>
      <c r="P8" s="7"/>
      <c r="Q8" s="7"/>
      <c r="R8" s="7"/>
      <c r="S8" s="7"/>
      <c r="T8" s="7"/>
      <c r="U8" s="7"/>
      <c r="V8" s="7"/>
      <c r="W8" s="7"/>
    </row>
    <row r="9" spans="1:23" ht="15" x14ac:dyDescent="0.25">
      <c r="A9" s="1" t="s">
        <v>109</v>
      </c>
      <c r="B9" s="1" t="s">
        <v>79</v>
      </c>
      <c r="C9" s="1" t="s">
        <v>81</v>
      </c>
      <c r="D9" s="1" t="s">
        <v>82</v>
      </c>
      <c r="E9" s="1" t="s">
        <v>83</v>
      </c>
      <c r="F9" s="1" t="s">
        <v>84</v>
      </c>
      <c r="G9" s="7"/>
      <c r="H9" s="7"/>
      <c r="I9" s="7"/>
      <c r="J9" s="7"/>
      <c r="K9" s="7"/>
      <c r="L9" s="7"/>
      <c r="M9" s="7"/>
      <c r="N9" s="7"/>
      <c r="O9" s="7"/>
      <c r="P9" s="7"/>
      <c r="Q9" s="7"/>
      <c r="R9" s="7"/>
      <c r="S9" s="7"/>
      <c r="T9" s="7"/>
      <c r="U9" s="7"/>
      <c r="V9" s="7"/>
      <c r="W9" s="7"/>
    </row>
    <row r="10" spans="1:23" ht="28.5" x14ac:dyDescent="0.2">
      <c r="A10" s="139" t="s">
        <v>110</v>
      </c>
      <c r="B10" s="139" t="s">
        <v>111</v>
      </c>
      <c r="C10" s="139" t="s">
        <v>112</v>
      </c>
      <c r="D10" s="139" t="s">
        <v>113</v>
      </c>
      <c r="E10" s="139" t="s">
        <v>106</v>
      </c>
      <c r="F10" s="139" t="s">
        <v>103</v>
      </c>
      <c r="G10" s="7"/>
      <c r="H10" s="7"/>
      <c r="I10" s="7"/>
      <c r="J10" s="7"/>
      <c r="K10" s="7"/>
      <c r="L10" s="7"/>
      <c r="M10" s="7"/>
      <c r="N10" s="7"/>
      <c r="O10" s="7"/>
      <c r="P10" s="7"/>
      <c r="Q10" s="7"/>
      <c r="R10" s="7"/>
      <c r="S10" s="7"/>
      <c r="T10" s="7"/>
      <c r="U10" s="7"/>
      <c r="V10" s="7"/>
      <c r="W10" s="7"/>
    </row>
    <row r="11" spans="1:23" ht="42.75" x14ac:dyDescent="0.2">
      <c r="A11" s="141" t="s">
        <v>114</v>
      </c>
      <c r="B11" s="142" t="s">
        <v>111</v>
      </c>
      <c r="C11" s="142" t="s">
        <v>115</v>
      </c>
      <c r="D11" s="141" t="s">
        <v>113</v>
      </c>
      <c r="E11" s="141" t="s">
        <v>102</v>
      </c>
      <c r="F11" s="141" t="s">
        <v>103</v>
      </c>
      <c r="G11" s="7"/>
      <c r="H11" s="7"/>
      <c r="I11" s="7"/>
      <c r="J11" s="7"/>
      <c r="K11" s="7"/>
      <c r="L11" s="7"/>
      <c r="M11" s="7"/>
      <c r="N11" s="7"/>
      <c r="O11" s="7"/>
      <c r="P11" s="7"/>
      <c r="Q11" s="7"/>
      <c r="R11" s="7"/>
      <c r="S11" s="7"/>
      <c r="T11" s="7"/>
      <c r="U11" s="7"/>
      <c r="V11" s="7"/>
      <c r="W11" s="7"/>
    </row>
    <row r="12" spans="1:23" ht="42.75" x14ac:dyDescent="0.2">
      <c r="A12" s="139" t="s">
        <v>116</v>
      </c>
      <c r="B12" s="139" t="s">
        <v>111</v>
      </c>
      <c r="C12" s="139" t="s">
        <v>115</v>
      </c>
      <c r="D12" s="139" t="s">
        <v>113</v>
      </c>
      <c r="E12" s="139" t="s">
        <v>89</v>
      </c>
      <c r="F12" s="139" t="s">
        <v>103</v>
      </c>
      <c r="G12" s="7"/>
      <c r="H12" s="7"/>
      <c r="I12" s="7"/>
      <c r="J12" s="7"/>
      <c r="K12" s="7"/>
      <c r="L12" s="7"/>
      <c r="M12" s="7"/>
      <c r="N12" s="7"/>
      <c r="O12" s="7"/>
      <c r="P12" s="7"/>
      <c r="Q12" s="7"/>
      <c r="R12" s="7"/>
      <c r="S12" s="7"/>
      <c r="T12" s="7"/>
      <c r="U12" s="7"/>
      <c r="V12" s="7"/>
      <c r="W12" s="7"/>
    </row>
    <row r="13" spans="1:23" ht="28.5" x14ac:dyDescent="0.2">
      <c r="A13" s="141" t="s">
        <v>110</v>
      </c>
      <c r="B13" s="142" t="s">
        <v>438</v>
      </c>
      <c r="C13" s="142" t="s">
        <v>117</v>
      </c>
      <c r="D13" s="141" t="s">
        <v>98</v>
      </c>
      <c r="E13" s="141" t="s">
        <v>106</v>
      </c>
      <c r="F13" s="141" t="s">
        <v>103</v>
      </c>
      <c r="G13" s="7"/>
      <c r="H13" s="7"/>
      <c r="I13" s="7"/>
      <c r="J13" s="7"/>
      <c r="K13" s="7"/>
      <c r="L13" s="7"/>
      <c r="M13" s="7"/>
      <c r="N13" s="7"/>
      <c r="O13" s="7"/>
      <c r="P13" s="7"/>
      <c r="Q13" s="7"/>
      <c r="R13" s="7"/>
      <c r="S13" s="7"/>
      <c r="T13" s="7"/>
      <c r="U13" s="7"/>
      <c r="V13" s="7"/>
      <c r="W13" s="7"/>
    </row>
    <row r="14" spans="1:23" ht="28.5" x14ac:dyDescent="0.2">
      <c r="A14" s="139" t="s">
        <v>114</v>
      </c>
      <c r="B14" s="139" t="s">
        <v>438</v>
      </c>
      <c r="C14" s="139" t="s">
        <v>117</v>
      </c>
      <c r="D14" s="139" t="s">
        <v>98</v>
      </c>
      <c r="E14" s="139" t="s">
        <v>102</v>
      </c>
      <c r="F14" s="139" t="s">
        <v>90</v>
      </c>
      <c r="G14" s="7"/>
      <c r="H14" s="7"/>
      <c r="I14" s="7"/>
      <c r="J14" s="7"/>
      <c r="K14" s="7"/>
      <c r="L14" s="7"/>
      <c r="M14" s="7"/>
      <c r="N14" s="7"/>
      <c r="O14" s="7"/>
      <c r="P14" s="7"/>
      <c r="Q14" s="7"/>
      <c r="R14" s="7"/>
      <c r="S14" s="7"/>
      <c r="T14" s="7"/>
      <c r="U14" s="7"/>
      <c r="V14" s="7"/>
      <c r="W14" s="7"/>
    </row>
    <row r="15" spans="1:23" ht="28.5" x14ac:dyDescent="0.2">
      <c r="A15" s="141" t="s">
        <v>116</v>
      </c>
      <c r="B15" s="142" t="s">
        <v>438</v>
      </c>
      <c r="C15" s="142" t="s">
        <v>117</v>
      </c>
      <c r="D15" s="141" t="s">
        <v>98</v>
      </c>
      <c r="E15" s="141" t="s">
        <v>89</v>
      </c>
      <c r="F15" s="141" t="s">
        <v>90</v>
      </c>
      <c r="G15" s="7"/>
      <c r="H15" s="7"/>
      <c r="I15" s="7"/>
      <c r="J15" s="7"/>
      <c r="K15" s="7"/>
      <c r="L15" s="7"/>
      <c r="M15" s="7"/>
      <c r="N15" s="7"/>
      <c r="O15" s="7"/>
      <c r="P15" s="7"/>
      <c r="Q15" s="7"/>
      <c r="R15" s="7"/>
      <c r="S15" s="7"/>
      <c r="T15" s="7"/>
      <c r="U15" s="7"/>
      <c r="V15" s="7"/>
      <c r="W15" s="7"/>
    </row>
    <row r="16" spans="1:23" x14ac:dyDescent="0.2">
      <c r="A16" s="7"/>
      <c r="B16" s="7"/>
      <c r="C16" s="9"/>
      <c r="D16" s="7"/>
      <c r="E16" s="7"/>
      <c r="F16" s="7"/>
      <c r="G16" s="7"/>
      <c r="H16" s="7"/>
      <c r="I16" s="7"/>
      <c r="J16" s="7"/>
      <c r="K16" s="7"/>
      <c r="L16" s="7"/>
      <c r="M16" s="7"/>
      <c r="N16" s="7"/>
      <c r="O16" s="7"/>
      <c r="P16" s="7"/>
      <c r="Q16" s="7"/>
      <c r="R16" s="7"/>
      <c r="S16" s="7"/>
      <c r="T16" s="7"/>
      <c r="U16" s="7"/>
      <c r="V16" s="7"/>
      <c r="W16" s="7"/>
    </row>
    <row r="17" spans="1:23" x14ac:dyDescent="0.2">
      <c r="A17" s="7"/>
      <c r="B17" s="7"/>
      <c r="C17" s="9"/>
      <c r="D17" s="7"/>
      <c r="E17" s="7"/>
      <c r="F17" s="7"/>
      <c r="G17" s="7"/>
      <c r="H17" s="7"/>
      <c r="I17" s="7"/>
      <c r="J17" s="7"/>
      <c r="K17" s="7"/>
      <c r="L17" s="7"/>
      <c r="M17" s="7"/>
      <c r="N17" s="7"/>
      <c r="O17" s="7"/>
      <c r="P17" s="7"/>
      <c r="Q17" s="7"/>
      <c r="R17" s="7"/>
      <c r="S17" s="7"/>
      <c r="T17" s="7"/>
      <c r="U17" s="7"/>
      <c r="V17" s="7"/>
      <c r="W17" s="7"/>
    </row>
    <row r="18" spans="1:23" x14ac:dyDescent="0.2">
      <c r="A18" s="7"/>
      <c r="B18" s="7"/>
      <c r="C18" s="9"/>
      <c r="D18" s="7"/>
      <c r="E18" s="7"/>
      <c r="F18" s="7"/>
      <c r="G18" s="7"/>
      <c r="H18" s="7"/>
      <c r="I18" s="7"/>
      <c r="J18" s="7"/>
      <c r="K18" s="7"/>
      <c r="L18" s="7"/>
      <c r="M18" s="7"/>
      <c r="N18" s="7"/>
      <c r="O18" s="7"/>
      <c r="P18" s="7"/>
      <c r="Q18" s="7"/>
      <c r="R18" s="7"/>
      <c r="S18" s="7"/>
      <c r="T18" s="7"/>
      <c r="U18" s="7"/>
      <c r="V18" s="7"/>
      <c r="W18" s="7"/>
    </row>
    <row r="19" spans="1:23" x14ac:dyDescent="0.2">
      <c r="F19" s="7"/>
      <c r="G19" s="7"/>
      <c r="H19" s="7"/>
      <c r="I19" s="7"/>
      <c r="J19" s="7"/>
      <c r="K19" s="7"/>
      <c r="L19" s="7"/>
      <c r="M19" s="7"/>
      <c r="N19" s="7"/>
      <c r="O19" s="7"/>
      <c r="P19" s="7"/>
      <c r="Q19" s="7"/>
      <c r="R19" s="7"/>
      <c r="S19" s="7"/>
      <c r="T19" s="7"/>
      <c r="U19" s="7"/>
      <c r="V19" s="7"/>
      <c r="W19" s="7"/>
    </row>
    <row r="20" spans="1:23" x14ac:dyDescent="0.2">
      <c r="A20" s="7"/>
      <c r="B20" s="7"/>
      <c r="C20" s="9"/>
      <c r="D20" s="7"/>
      <c r="E20" s="7"/>
      <c r="F20" s="7"/>
      <c r="G20" s="7"/>
      <c r="H20" s="7"/>
      <c r="I20" s="7"/>
      <c r="J20" s="7"/>
      <c r="K20" s="7"/>
      <c r="L20" s="7"/>
      <c r="M20" s="7"/>
      <c r="N20" s="7"/>
      <c r="O20" s="7"/>
      <c r="P20" s="7"/>
      <c r="Q20" s="7"/>
      <c r="R20" s="7"/>
      <c r="S20" s="7"/>
      <c r="T20" s="7"/>
      <c r="U20" s="7"/>
      <c r="V20" s="7"/>
      <c r="W20" s="7"/>
    </row>
    <row r="21" spans="1:23" x14ac:dyDescent="0.2">
      <c r="A21" s="10"/>
      <c r="B21" s="7"/>
      <c r="C21" s="9"/>
      <c r="D21" s="7"/>
      <c r="E21" s="7"/>
      <c r="F21" s="7"/>
      <c r="G21" s="7"/>
      <c r="H21" s="7"/>
      <c r="I21" s="7"/>
      <c r="J21" s="7"/>
      <c r="K21" s="7"/>
      <c r="L21" s="7"/>
      <c r="M21" s="7"/>
      <c r="N21" s="7"/>
      <c r="O21" s="7"/>
      <c r="P21" s="7"/>
      <c r="Q21" s="7"/>
      <c r="R21" s="7"/>
      <c r="S21" s="7"/>
      <c r="T21" s="7"/>
      <c r="U21" s="7"/>
      <c r="V21" s="7"/>
      <c r="W21" s="7"/>
    </row>
    <row r="22" spans="1:23" x14ac:dyDescent="0.2">
      <c r="A22" s="10"/>
      <c r="B22" s="7"/>
      <c r="C22" s="9"/>
      <c r="D22" s="7"/>
      <c r="E22" s="7"/>
      <c r="F22" s="7"/>
      <c r="G22" s="7"/>
      <c r="H22" s="7"/>
      <c r="I22" s="7"/>
      <c r="J22" s="7"/>
      <c r="K22" s="7"/>
      <c r="L22" s="7"/>
      <c r="M22" s="7"/>
      <c r="N22" s="7"/>
      <c r="O22" s="7"/>
      <c r="P22" s="7"/>
      <c r="Q22" s="7"/>
      <c r="R22" s="7"/>
      <c r="S22" s="7"/>
      <c r="T22" s="7"/>
      <c r="U22" s="7"/>
      <c r="V22" s="7"/>
      <c r="W22" s="7"/>
    </row>
    <row r="23" spans="1:23" x14ac:dyDescent="0.2">
      <c r="A23" s="7"/>
      <c r="B23" s="7"/>
      <c r="C23" s="9"/>
      <c r="D23" s="7"/>
      <c r="E23" s="7"/>
      <c r="F23" s="7"/>
      <c r="G23" s="7"/>
      <c r="H23" s="7"/>
      <c r="I23" s="7"/>
      <c r="J23" s="7"/>
      <c r="K23" s="7"/>
      <c r="L23" s="7"/>
      <c r="M23" s="7"/>
      <c r="N23" s="7"/>
      <c r="O23" s="7"/>
      <c r="P23" s="7"/>
      <c r="Q23" s="7"/>
      <c r="R23" s="7"/>
      <c r="S23" s="7"/>
      <c r="T23" s="7"/>
      <c r="U23" s="7"/>
      <c r="V23" s="7"/>
      <c r="W23" s="7"/>
    </row>
    <row r="24" spans="1:23" x14ac:dyDescent="0.2">
      <c r="A24" s="7"/>
      <c r="B24" s="7"/>
      <c r="C24" s="9"/>
      <c r="D24" s="7"/>
      <c r="E24" s="7"/>
      <c r="F24" s="7"/>
      <c r="G24" s="7"/>
      <c r="H24" s="7"/>
      <c r="I24" s="7"/>
      <c r="J24" s="7"/>
      <c r="K24" s="7"/>
      <c r="L24" s="7"/>
      <c r="M24" s="7"/>
      <c r="N24" s="7"/>
      <c r="O24" s="7"/>
      <c r="P24" s="7"/>
      <c r="Q24" s="7"/>
      <c r="R24" s="7"/>
      <c r="S24" s="7"/>
      <c r="T24" s="7"/>
      <c r="U24" s="7"/>
      <c r="V24" s="7"/>
      <c r="W24" s="7"/>
    </row>
    <row r="25" spans="1:23" x14ac:dyDescent="0.2">
      <c r="A25" s="7"/>
      <c r="B25" s="11"/>
      <c r="C25" s="12"/>
      <c r="D25" s="7"/>
      <c r="E25" s="7"/>
      <c r="F25" s="7"/>
      <c r="G25" s="7"/>
      <c r="H25" s="7"/>
      <c r="I25" s="7"/>
      <c r="J25" s="7"/>
      <c r="K25" s="7"/>
      <c r="L25" s="7"/>
      <c r="M25" s="7"/>
      <c r="N25" s="7"/>
      <c r="O25" s="7"/>
      <c r="P25" s="7"/>
      <c r="Q25" s="7"/>
      <c r="R25" s="7"/>
      <c r="S25" s="7"/>
      <c r="T25" s="7"/>
      <c r="U25" s="7"/>
      <c r="V25" s="7"/>
      <c r="W25" s="7"/>
    </row>
    <row r="26" spans="1:23" x14ac:dyDescent="0.2">
      <c r="A26" s="7"/>
      <c r="B26" s="13"/>
      <c r="C26" s="8"/>
      <c r="D26" s="7"/>
      <c r="E26" s="7"/>
      <c r="F26" s="7"/>
      <c r="G26" s="7"/>
      <c r="H26" s="7"/>
      <c r="I26" s="7"/>
      <c r="J26" s="7"/>
      <c r="K26" s="7"/>
      <c r="L26" s="7"/>
      <c r="M26" s="7"/>
      <c r="N26" s="7"/>
      <c r="O26" s="7"/>
      <c r="P26" s="7"/>
      <c r="Q26" s="7"/>
      <c r="R26" s="7"/>
      <c r="S26" s="7"/>
      <c r="T26" s="7"/>
      <c r="U26" s="7"/>
      <c r="V26" s="7"/>
      <c r="W26" s="7"/>
    </row>
    <row r="27" spans="1:23" x14ac:dyDescent="0.2">
      <c r="A27" s="7"/>
      <c r="B27" s="13"/>
      <c r="C27" s="8"/>
      <c r="D27" s="7"/>
      <c r="E27" s="7"/>
      <c r="F27" s="7"/>
      <c r="G27" s="7"/>
      <c r="H27" s="7"/>
      <c r="I27" s="7"/>
      <c r="J27" s="7"/>
      <c r="K27" s="7"/>
      <c r="L27" s="7"/>
      <c r="M27" s="7"/>
      <c r="N27" s="7"/>
      <c r="O27" s="7"/>
      <c r="P27" s="7"/>
      <c r="Q27" s="7"/>
      <c r="R27" s="7"/>
      <c r="S27" s="7"/>
      <c r="T27" s="7"/>
      <c r="U27" s="7"/>
      <c r="V27" s="7"/>
      <c r="W27" s="7"/>
    </row>
    <row r="28" spans="1:23" x14ac:dyDescent="0.2">
      <c r="A28" s="7"/>
      <c r="B28" s="13"/>
      <c r="C28" s="8"/>
      <c r="D28" s="7"/>
      <c r="E28" s="7"/>
      <c r="F28" s="7"/>
      <c r="G28" s="7"/>
      <c r="H28" s="7"/>
      <c r="I28" s="7"/>
      <c r="J28" s="7"/>
      <c r="K28" s="7"/>
      <c r="L28" s="7"/>
      <c r="M28" s="7"/>
      <c r="N28" s="7"/>
      <c r="O28" s="7"/>
      <c r="P28" s="7"/>
      <c r="Q28" s="7"/>
      <c r="R28" s="7"/>
      <c r="S28" s="7"/>
      <c r="T28" s="7"/>
      <c r="U28" s="7"/>
      <c r="V28" s="7"/>
      <c r="W28" s="7"/>
    </row>
    <row r="29" spans="1:23" x14ac:dyDescent="0.2">
      <c r="A29" s="7"/>
      <c r="B29" s="13"/>
      <c r="C29" s="9"/>
      <c r="D29" s="7"/>
      <c r="E29" s="7"/>
      <c r="F29" s="7"/>
      <c r="G29" s="7"/>
      <c r="H29" s="7"/>
      <c r="I29" s="7"/>
      <c r="J29" s="7"/>
      <c r="K29" s="7"/>
      <c r="L29" s="7"/>
      <c r="M29" s="7"/>
      <c r="N29" s="7"/>
      <c r="O29" s="7"/>
      <c r="P29" s="7"/>
      <c r="Q29" s="7"/>
      <c r="R29" s="7"/>
      <c r="S29" s="7"/>
      <c r="T29" s="7"/>
      <c r="U29" s="7"/>
      <c r="V29" s="7"/>
      <c r="W29" s="7"/>
    </row>
    <row r="30" spans="1:23" x14ac:dyDescent="0.2">
      <c r="A30" s="7"/>
      <c r="B30" s="13"/>
      <c r="C30" s="9"/>
      <c r="D30" s="7"/>
      <c r="E30" s="7"/>
      <c r="F30" s="7"/>
      <c r="G30" s="7"/>
      <c r="H30" s="7"/>
      <c r="I30" s="7"/>
      <c r="J30" s="7"/>
      <c r="K30" s="7"/>
      <c r="L30" s="7"/>
      <c r="M30" s="7"/>
      <c r="N30" s="7"/>
      <c r="O30" s="7"/>
      <c r="P30" s="7"/>
      <c r="Q30" s="7"/>
      <c r="R30" s="7"/>
      <c r="S30" s="7"/>
      <c r="T30" s="7"/>
      <c r="U30" s="7"/>
      <c r="V30" s="7"/>
      <c r="W30" s="7"/>
    </row>
    <row r="31" spans="1:23" x14ac:dyDescent="0.2">
      <c r="A31" s="7"/>
      <c r="B31" s="13"/>
      <c r="C31" s="8"/>
      <c r="D31" s="7"/>
      <c r="E31" s="7"/>
      <c r="F31" s="7"/>
      <c r="G31" s="7"/>
      <c r="H31" s="7"/>
      <c r="I31" s="7"/>
      <c r="J31" s="7"/>
      <c r="K31" s="7"/>
      <c r="L31" s="7"/>
      <c r="M31" s="7"/>
      <c r="N31" s="7"/>
      <c r="O31" s="7"/>
      <c r="P31" s="7"/>
      <c r="Q31" s="7"/>
      <c r="R31" s="7"/>
      <c r="S31" s="7"/>
      <c r="T31" s="7"/>
      <c r="U31" s="7"/>
      <c r="V31" s="7"/>
      <c r="W31" s="7"/>
    </row>
    <row r="32" spans="1:23" x14ac:dyDescent="0.2">
      <c r="A32" s="7"/>
      <c r="B32" s="7"/>
      <c r="C32" s="14"/>
      <c r="D32" s="7"/>
      <c r="E32" s="7"/>
      <c r="F32" s="7"/>
      <c r="G32" s="7"/>
      <c r="H32" s="7"/>
      <c r="I32" s="7"/>
      <c r="J32" s="7"/>
      <c r="K32" s="7"/>
      <c r="L32" s="7"/>
      <c r="M32" s="7"/>
      <c r="N32" s="7"/>
      <c r="O32" s="7"/>
      <c r="P32" s="7"/>
      <c r="Q32" s="7"/>
      <c r="R32" s="7"/>
      <c r="S32" s="7"/>
      <c r="T32" s="7"/>
      <c r="U32" s="7"/>
      <c r="V32" s="7"/>
      <c r="W32" s="7"/>
    </row>
    <row r="33" spans="1:23" x14ac:dyDescent="0.2">
      <c r="A33" s="7"/>
      <c r="B33" s="11"/>
      <c r="C33" s="14"/>
      <c r="D33" s="7"/>
      <c r="E33" s="7"/>
      <c r="F33" s="7"/>
      <c r="G33" s="7"/>
      <c r="H33" s="7"/>
      <c r="I33" s="7"/>
      <c r="J33" s="7"/>
      <c r="K33" s="7"/>
      <c r="L33" s="7"/>
      <c r="M33" s="7"/>
      <c r="N33" s="7"/>
      <c r="O33" s="7"/>
      <c r="P33" s="7"/>
      <c r="Q33" s="7"/>
      <c r="R33" s="7"/>
      <c r="S33" s="7"/>
      <c r="T33" s="7"/>
      <c r="U33" s="7"/>
      <c r="V33" s="7"/>
      <c r="W33" s="7"/>
    </row>
    <row r="34" spans="1:23" x14ac:dyDescent="0.2">
      <c r="A34" s="7"/>
      <c r="B34" s="13"/>
      <c r="C34" s="15"/>
      <c r="D34" s="7"/>
      <c r="E34" s="7"/>
      <c r="F34" s="7"/>
      <c r="G34" s="7"/>
      <c r="H34" s="7"/>
      <c r="I34" s="7"/>
      <c r="J34" s="7"/>
      <c r="K34" s="7"/>
      <c r="L34" s="7"/>
      <c r="M34" s="7"/>
      <c r="N34" s="7"/>
      <c r="O34" s="7"/>
      <c r="P34" s="7"/>
      <c r="Q34" s="7"/>
      <c r="R34" s="7"/>
      <c r="S34" s="7"/>
      <c r="T34" s="7"/>
      <c r="U34" s="7"/>
      <c r="V34" s="7"/>
      <c r="W34" s="7"/>
    </row>
    <row r="35" spans="1:23" x14ac:dyDescent="0.2">
      <c r="A35" s="7"/>
      <c r="B35" s="13"/>
      <c r="C35" s="15"/>
      <c r="D35" s="7"/>
      <c r="E35" s="7"/>
      <c r="F35" s="7"/>
      <c r="G35" s="7"/>
      <c r="H35" s="7"/>
      <c r="I35" s="7"/>
      <c r="J35" s="7"/>
      <c r="K35" s="7"/>
      <c r="L35" s="7"/>
      <c r="M35" s="7"/>
      <c r="N35" s="7"/>
      <c r="O35" s="7"/>
      <c r="P35" s="7"/>
      <c r="Q35" s="7"/>
      <c r="R35" s="7"/>
      <c r="S35" s="7"/>
      <c r="T35" s="7"/>
      <c r="U35" s="7"/>
      <c r="V35" s="7"/>
      <c r="W35" s="7"/>
    </row>
    <row r="36" spans="1:23" x14ac:dyDescent="0.2">
      <c r="A36" s="7"/>
      <c r="B36" s="13"/>
      <c r="C36" s="15"/>
      <c r="D36" s="7"/>
      <c r="E36" s="7"/>
      <c r="F36" s="7"/>
      <c r="G36" s="7"/>
      <c r="H36" s="7"/>
      <c r="I36" s="7"/>
      <c r="J36" s="7"/>
      <c r="K36" s="7"/>
      <c r="L36" s="7"/>
      <c r="M36" s="7"/>
      <c r="N36" s="7"/>
      <c r="O36" s="7"/>
      <c r="P36" s="7"/>
      <c r="Q36" s="7"/>
      <c r="R36" s="7"/>
      <c r="S36" s="7"/>
      <c r="T36" s="7"/>
      <c r="U36" s="7"/>
      <c r="V36" s="7"/>
      <c r="W36" s="7"/>
    </row>
    <row r="37" spans="1:23" x14ac:dyDescent="0.2">
      <c r="A37" s="7"/>
      <c r="B37" s="13"/>
      <c r="C37" s="15"/>
      <c r="D37" s="7"/>
      <c r="E37" s="7"/>
      <c r="F37" s="7"/>
      <c r="G37" s="7"/>
      <c r="H37" s="7"/>
      <c r="I37" s="7"/>
      <c r="J37" s="7"/>
      <c r="K37" s="7"/>
      <c r="L37" s="7"/>
      <c r="M37" s="7"/>
      <c r="N37" s="7"/>
      <c r="O37" s="7"/>
      <c r="P37" s="7"/>
      <c r="Q37" s="7"/>
      <c r="R37" s="7"/>
      <c r="S37" s="7"/>
      <c r="T37" s="7"/>
      <c r="U37" s="7"/>
      <c r="V37" s="7"/>
      <c r="W37" s="7"/>
    </row>
    <row r="38" spans="1:23" x14ac:dyDescent="0.2">
      <c r="A38" s="7"/>
      <c r="B38" s="13"/>
      <c r="C38" s="15"/>
      <c r="D38" s="7"/>
      <c r="E38" s="7"/>
      <c r="F38" s="7"/>
      <c r="G38" s="7"/>
      <c r="H38" s="7"/>
      <c r="I38" s="7"/>
      <c r="J38" s="7"/>
      <c r="K38" s="7"/>
      <c r="L38" s="7"/>
      <c r="M38" s="7"/>
      <c r="N38" s="7"/>
      <c r="O38" s="7"/>
      <c r="P38" s="7"/>
      <c r="Q38" s="7"/>
      <c r="R38" s="7"/>
      <c r="S38" s="7"/>
      <c r="T38" s="7"/>
      <c r="U38" s="7"/>
      <c r="V38" s="7"/>
      <c r="W38" s="7"/>
    </row>
    <row r="39" spans="1:23" x14ac:dyDescent="0.2">
      <c r="A39" s="7"/>
      <c r="B39" s="10"/>
      <c r="C39" s="15"/>
      <c r="D39" s="7"/>
      <c r="E39" s="7"/>
      <c r="F39" s="7"/>
      <c r="G39" s="7"/>
      <c r="H39" s="7"/>
      <c r="I39" s="7"/>
      <c r="J39" s="7"/>
      <c r="K39" s="7"/>
      <c r="L39" s="7"/>
      <c r="M39" s="7"/>
      <c r="N39" s="7"/>
      <c r="O39" s="7"/>
      <c r="P39" s="7"/>
      <c r="Q39" s="7"/>
      <c r="R39" s="7"/>
      <c r="S39" s="7"/>
      <c r="T39" s="7"/>
      <c r="U39" s="7"/>
      <c r="V39" s="7"/>
      <c r="W39" s="7"/>
    </row>
    <row r="40" spans="1:23" x14ac:dyDescent="0.2">
      <c r="A40" s="7"/>
      <c r="B40" s="7"/>
      <c r="C40" s="9"/>
      <c r="D40" s="7"/>
      <c r="E40" s="7"/>
      <c r="F40" s="7"/>
      <c r="G40" s="7"/>
      <c r="H40" s="7"/>
      <c r="I40" s="7"/>
      <c r="J40" s="7"/>
      <c r="K40" s="7"/>
      <c r="L40" s="7"/>
      <c r="M40" s="7"/>
      <c r="N40" s="7"/>
      <c r="O40" s="7"/>
      <c r="P40" s="7"/>
      <c r="Q40" s="7"/>
      <c r="R40" s="7"/>
      <c r="S40" s="7"/>
      <c r="T40" s="7"/>
      <c r="U40" s="7"/>
      <c r="V40" s="7"/>
      <c r="W40" s="7"/>
    </row>
    <row r="41" spans="1:23" x14ac:dyDescent="0.2">
      <c r="A41" s="7"/>
      <c r="B41" s="7"/>
      <c r="C41" s="9"/>
      <c r="D41" s="7"/>
      <c r="E41" s="7"/>
      <c r="F41" s="7"/>
      <c r="G41" s="7"/>
      <c r="H41" s="7"/>
      <c r="I41" s="7"/>
      <c r="J41" s="7"/>
      <c r="K41" s="7"/>
      <c r="L41" s="7"/>
      <c r="M41" s="7"/>
      <c r="N41" s="7"/>
      <c r="O41" s="7"/>
      <c r="P41" s="7"/>
      <c r="Q41" s="7"/>
      <c r="R41" s="7"/>
      <c r="S41" s="7"/>
      <c r="T41" s="7"/>
      <c r="U41" s="7"/>
      <c r="V41" s="7"/>
      <c r="W41" s="7"/>
    </row>
    <row r="42" spans="1:23" x14ac:dyDescent="0.2">
      <c r="A42" s="7"/>
      <c r="B42" s="7"/>
      <c r="C42" s="9"/>
      <c r="D42" s="7"/>
      <c r="E42" s="7"/>
      <c r="F42" s="7"/>
      <c r="G42" s="7"/>
      <c r="H42" s="7"/>
      <c r="I42" s="7"/>
      <c r="J42" s="7"/>
      <c r="K42" s="7"/>
      <c r="L42" s="7"/>
      <c r="M42" s="7"/>
      <c r="N42" s="7"/>
      <c r="O42" s="7"/>
      <c r="P42" s="7"/>
      <c r="Q42" s="7"/>
      <c r="R42" s="7"/>
      <c r="S42" s="7"/>
      <c r="T42" s="7"/>
      <c r="U42" s="7"/>
      <c r="V42" s="7"/>
      <c r="W42" s="7"/>
    </row>
    <row r="43" spans="1:23" x14ac:dyDescent="0.2">
      <c r="A43" s="7"/>
      <c r="B43" s="7"/>
      <c r="C43" s="9"/>
      <c r="D43" s="7"/>
      <c r="E43" s="7"/>
      <c r="F43" s="7"/>
      <c r="G43" s="7"/>
      <c r="H43" s="7"/>
      <c r="I43" s="7"/>
      <c r="J43" s="7"/>
      <c r="K43" s="7"/>
      <c r="L43" s="7"/>
      <c r="M43" s="7"/>
      <c r="N43" s="7"/>
      <c r="O43" s="7"/>
      <c r="P43" s="7"/>
      <c r="Q43" s="7"/>
      <c r="R43" s="7"/>
      <c r="S43" s="7"/>
      <c r="T43" s="7"/>
      <c r="U43" s="7"/>
      <c r="V43" s="7"/>
      <c r="W43" s="7"/>
    </row>
    <row r="44" spans="1:23" x14ac:dyDescent="0.2">
      <c r="A44" s="7"/>
      <c r="B44" s="7"/>
      <c r="C44" s="9"/>
      <c r="D44" s="7"/>
      <c r="E44" s="7"/>
      <c r="F44" s="7"/>
      <c r="G44" s="7"/>
      <c r="H44" s="7"/>
      <c r="I44" s="7"/>
      <c r="J44" s="7"/>
      <c r="K44" s="7"/>
      <c r="L44" s="7"/>
      <c r="M44" s="7"/>
      <c r="N44" s="7"/>
      <c r="O44" s="7"/>
      <c r="P44" s="7"/>
      <c r="Q44" s="7"/>
      <c r="R44" s="7"/>
      <c r="S44" s="7"/>
      <c r="T44" s="7"/>
      <c r="U44" s="7"/>
      <c r="V44" s="7"/>
      <c r="W44" s="7"/>
    </row>
    <row r="45" spans="1:23" x14ac:dyDescent="0.2">
      <c r="A45" s="7"/>
      <c r="B45" s="7"/>
      <c r="C45" s="9"/>
      <c r="D45" s="7"/>
      <c r="E45" s="7"/>
      <c r="F45" s="7"/>
      <c r="G45" s="7"/>
      <c r="H45" s="7"/>
      <c r="I45" s="7"/>
      <c r="J45" s="7"/>
      <c r="K45" s="7"/>
      <c r="L45" s="7"/>
      <c r="M45" s="7"/>
      <c r="N45" s="7"/>
      <c r="O45" s="7"/>
      <c r="P45" s="7"/>
      <c r="Q45" s="7"/>
      <c r="R45" s="7"/>
      <c r="S45" s="7"/>
      <c r="T45" s="7"/>
      <c r="U45" s="7"/>
      <c r="V45" s="7"/>
      <c r="W45" s="7"/>
    </row>
    <row r="46" spans="1:23" x14ac:dyDescent="0.2">
      <c r="A46" s="7"/>
      <c r="B46" s="7"/>
      <c r="C46" s="9"/>
      <c r="D46" s="7"/>
      <c r="E46" s="7"/>
      <c r="F46" s="7"/>
      <c r="G46" s="7"/>
      <c r="H46" s="7"/>
      <c r="I46" s="7"/>
      <c r="J46" s="7"/>
      <c r="K46" s="7"/>
      <c r="L46" s="7"/>
      <c r="M46" s="7"/>
      <c r="N46" s="7"/>
      <c r="O46" s="7"/>
      <c r="P46" s="7"/>
      <c r="Q46" s="7"/>
      <c r="R46" s="7"/>
      <c r="S46" s="7"/>
      <c r="T46" s="7"/>
      <c r="U46" s="7"/>
      <c r="V46" s="7"/>
      <c r="W46" s="7"/>
    </row>
    <row r="47" spans="1:23" x14ac:dyDescent="0.2">
      <c r="A47" s="7"/>
      <c r="B47" s="7"/>
      <c r="C47" s="9"/>
      <c r="D47" s="7"/>
      <c r="E47" s="7"/>
      <c r="F47" s="7"/>
      <c r="G47" s="7"/>
      <c r="H47" s="7"/>
      <c r="I47" s="7"/>
      <c r="J47" s="7"/>
      <c r="K47" s="7"/>
      <c r="L47" s="7"/>
      <c r="M47" s="7"/>
      <c r="N47" s="7"/>
      <c r="O47" s="7"/>
      <c r="P47" s="7"/>
      <c r="Q47" s="7"/>
      <c r="R47" s="7"/>
      <c r="S47" s="7"/>
      <c r="T47" s="7"/>
      <c r="U47" s="7"/>
      <c r="V47" s="7"/>
      <c r="W47" s="7"/>
    </row>
    <row r="48" spans="1:23" x14ac:dyDescent="0.2">
      <c r="A48" s="7"/>
      <c r="B48" s="7"/>
      <c r="C48" s="9"/>
      <c r="D48" s="7"/>
      <c r="E48" s="7"/>
      <c r="F48" s="7"/>
      <c r="G48" s="7"/>
      <c r="H48" s="7"/>
      <c r="I48" s="7"/>
      <c r="J48" s="7"/>
      <c r="K48" s="7"/>
      <c r="L48" s="7"/>
      <c r="M48" s="7"/>
      <c r="N48" s="7"/>
      <c r="O48" s="7"/>
      <c r="P48" s="7"/>
      <c r="Q48" s="7"/>
      <c r="R48" s="7"/>
      <c r="S48" s="7"/>
      <c r="T48" s="7"/>
      <c r="U48" s="7"/>
      <c r="V48" s="7"/>
      <c r="W48" s="7"/>
    </row>
    <row r="49" spans="1:23" x14ac:dyDescent="0.2">
      <c r="A49" s="7"/>
      <c r="B49" s="7"/>
      <c r="C49" s="9"/>
      <c r="D49" s="7"/>
      <c r="E49" s="7"/>
      <c r="F49" s="7"/>
      <c r="G49" s="7"/>
      <c r="H49" s="7"/>
      <c r="I49" s="7"/>
      <c r="J49" s="7"/>
      <c r="K49" s="7"/>
      <c r="L49" s="7"/>
      <c r="M49" s="7"/>
      <c r="N49" s="7"/>
      <c r="O49" s="7"/>
      <c r="P49" s="7"/>
      <c r="Q49" s="7"/>
      <c r="R49" s="7"/>
      <c r="S49" s="7"/>
      <c r="T49" s="7"/>
      <c r="U49" s="7"/>
      <c r="V49" s="7"/>
      <c r="W49" s="7"/>
    </row>
    <row r="50" spans="1:23" x14ac:dyDescent="0.2">
      <c r="A50" s="7"/>
      <c r="B50" s="7"/>
      <c r="C50" s="9"/>
      <c r="D50" s="7"/>
      <c r="E50" s="7"/>
      <c r="F50" s="7"/>
      <c r="G50" s="7"/>
      <c r="H50" s="7"/>
      <c r="I50" s="7"/>
      <c r="J50" s="7"/>
      <c r="K50" s="7"/>
      <c r="L50" s="7"/>
      <c r="M50" s="7"/>
      <c r="N50" s="7"/>
      <c r="O50" s="7"/>
      <c r="P50" s="7"/>
      <c r="Q50" s="7"/>
      <c r="R50" s="7"/>
      <c r="S50" s="7"/>
      <c r="T50" s="7"/>
      <c r="U50" s="7"/>
      <c r="V50" s="7"/>
      <c r="W50" s="7"/>
    </row>
    <row r="51" spans="1:23" x14ac:dyDescent="0.2">
      <c r="A51" s="7"/>
      <c r="B51" s="7"/>
      <c r="C51" s="9"/>
      <c r="D51" s="7"/>
      <c r="E51" s="7"/>
      <c r="F51" s="7"/>
      <c r="G51" s="7"/>
      <c r="H51" s="7"/>
      <c r="I51" s="7"/>
      <c r="J51" s="7"/>
      <c r="K51" s="7"/>
      <c r="L51" s="7"/>
      <c r="M51" s="7"/>
      <c r="N51" s="7"/>
      <c r="O51" s="7"/>
      <c r="P51" s="7"/>
      <c r="Q51" s="7"/>
      <c r="R51" s="7"/>
      <c r="S51" s="7"/>
      <c r="T51" s="7"/>
      <c r="U51" s="7"/>
      <c r="V51" s="7"/>
      <c r="W51" s="7"/>
    </row>
    <row r="52" spans="1:23" x14ac:dyDescent="0.2">
      <c r="A52" s="7"/>
      <c r="B52" s="7"/>
      <c r="C52" s="9"/>
      <c r="D52" s="7"/>
      <c r="E52" s="7"/>
      <c r="F52" s="7"/>
      <c r="G52" s="7"/>
      <c r="H52" s="7"/>
      <c r="I52" s="7"/>
      <c r="J52" s="7"/>
      <c r="K52" s="7"/>
      <c r="L52" s="7"/>
      <c r="M52" s="7"/>
      <c r="N52" s="7"/>
      <c r="O52" s="7"/>
      <c r="P52" s="7"/>
      <c r="Q52" s="7"/>
      <c r="R52" s="7"/>
      <c r="S52" s="7"/>
      <c r="T52" s="7"/>
      <c r="U52" s="7"/>
      <c r="V52" s="7"/>
      <c r="W52" s="7"/>
    </row>
    <row r="53" spans="1:23" x14ac:dyDescent="0.2">
      <c r="A53" s="7"/>
      <c r="B53" s="7"/>
      <c r="C53" s="9"/>
      <c r="D53" s="7"/>
      <c r="E53" s="7"/>
      <c r="F53" s="7"/>
      <c r="G53" s="7"/>
      <c r="H53" s="7"/>
      <c r="I53" s="7"/>
      <c r="J53" s="7"/>
      <c r="K53" s="7"/>
      <c r="L53" s="7"/>
      <c r="M53" s="7"/>
      <c r="N53" s="7"/>
      <c r="O53" s="7"/>
      <c r="P53" s="7"/>
      <c r="Q53" s="7"/>
      <c r="R53" s="7"/>
      <c r="S53" s="7"/>
      <c r="T53" s="7"/>
      <c r="U53" s="7"/>
      <c r="V53" s="7"/>
      <c r="W53" s="7"/>
    </row>
    <row r="54" spans="1:23" x14ac:dyDescent="0.2">
      <c r="A54" s="7"/>
      <c r="B54" s="7"/>
      <c r="C54" s="9"/>
      <c r="D54" s="7"/>
      <c r="E54" s="7"/>
      <c r="F54" s="7"/>
      <c r="G54" s="7"/>
      <c r="H54" s="7"/>
      <c r="I54" s="7"/>
      <c r="J54" s="7"/>
      <c r="K54" s="7"/>
      <c r="L54" s="7"/>
      <c r="M54" s="7"/>
      <c r="N54" s="7"/>
      <c r="O54" s="7"/>
      <c r="P54" s="7"/>
      <c r="Q54" s="7"/>
      <c r="R54" s="7"/>
      <c r="S54" s="7"/>
      <c r="T54" s="7"/>
      <c r="U54" s="7"/>
      <c r="V54" s="7"/>
      <c r="W54" s="7"/>
    </row>
    <row r="55" spans="1:23" x14ac:dyDescent="0.2">
      <c r="A55" s="7"/>
      <c r="B55" s="7"/>
      <c r="C55" s="9"/>
      <c r="D55" s="7"/>
      <c r="E55" s="7"/>
      <c r="F55" s="7"/>
      <c r="G55" s="7"/>
      <c r="H55" s="7"/>
      <c r="I55" s="7"/>
      <c r="J55" s="7"/>
      <c r="K55" s="7"/>
      <c r="L55" s="7"/>
      <c r="M55" s="7"/>
      <c r="N55" s="7"/>
      <c r="O55" s="7"/>
      <c r="P55" s="7"/>
      <c r="Q55" s="7"/>
      <c r="R55" s="7"/>
      <c r="S55" s="7"/>
      <c r="T55" s="7"/>
      <c r="U55" s="7"/>
      <c r="V55" s="7"/>
      <c r="W55" s="7"/>
    </row>
    <row r="56" spans="1:23" x14ac:dyDescent="0.2">
      <c r="A56" s="7"/>
      <c r="B56" s="7"/>
      <c r="C56" s="9"/>
      <c r="D56" s="7"/>
      <c r="E56" s="7"/>
      <c r="F56" s="7"/>
      <c r="G56" s="7"/>
      <c r="H56" s="7"/>
      <c r="I56" s="7"/>
      <c r="J56" s="7"/>
      <c r="K56" s="7"/>
      <c r="L56" s="7"/>
      <c r="M56" s="7"/>
      <c r="N56" s="7"/>
      <c r="O56" s="7"/>
      <c r="P56" s="7"/>
      <c r="Q56" s="7"/>
      <c r="R56" s="7"/>
      <c r="S56" s="7"/>
      <c r="T56" s="7"/>
      <c r="U56" s="7"/>
      <c r="V56" s="7"/>
      <c r="W56" s="7"/>
    </row>
    <row r="57" spans="1:23" x14ac:dyDescent="0.2">
      <c r="A57" s="7"/>
      <c r="B57" s="7"/>
      <c r="C57" s="9"/>
      <c r="D57" s="7"/>
      <c r="E57" s="7"/>
      <c r="F57" s="7"/>
      <c r="G57" s="7"/>
      <c r="H57" s="7"/>
      <c r="I57" s="7"/>
      <c r="J57" s="7"/>
      <c r="K57" s="7"/>
      <c r="L57" s="7"/>
      <c r="M57" s="7"/>
      <c r="N57" s="7"/>
      <c r="O57" s="7"/>
      <c r="P57" s="7"/>
      <c r="Q57" s="7"/>
      <c r="R57" s="7"/>
      <c r="S57" s="7"/>
      <c r="T57" s="7"/>
      <c r="U57" s="7"/>
      <c r="V57" s="7"/>
      <c r="W57" s="7"/>
    </row>
    <row r="58" spans="1:23" x14ac:dyDescent="0.2">
      <c r="A58" s="7"/>
      <c r="B58" s="7"/>
      <c r="C58" s="9"/>
      <c r="D58" s="7"/>
      <c r="E58" s="7"/>
      <c r="F58" s="7"/>
      <c r="G58" s="7"/>
      <c r="H58" s="7"/>
      <c r="I58" s="7"/>
      <c r="J58" s="7"/>
      <c r="K58" s="7"/>
      <c r="L58" s="7"/>
      <c r="M58" s="7"/>
      <c r="N58" s="7"/>
      <c r="O58" s="7"/>
      <c r="P58" s="7"/>
      <c r="Q58" s="7"/>
      <c r="R58" s="7"/>
      <c r="S58" s="7"/>
      <c r="T58" s="7"/>
      <c r="U58" s="7"/>
      <c r="V58" s="7"/>
      <c r="W58" s="7"/>
    </row>
    <row r="59" spans="1:23" x14ac:dyDescent="0.2">
      <c r="A59" s="7"/>
      <c r="B59" s="7"/>
      <c r="C59" s="9"/>
      <c r="D59" s="7"/>
      <c r="E59" s="7"/>
      <c r="F59" s="7"/>
      <c r="G59" s="7"/>
      <c r="H59" s="7"/>
      <c r="I59" s="7"/>
      <c r="J59" s="7"/>
      <c r="K59" s="7"/>
      <c r="L59" s="7"/>
      <c r="M59" s="7"/>
      <c r="N59" s="7"/>
      <c r="O59" s="7"/>
      <c r="P59" s="7"/>
      <c r="Q59" s="7"/>
      <c r="R59" s="7"/>
      <c r="S59" s="7"/>
      <c r="T59" s="7"/>
      <c r="U59" s="7"/>
      <c r="V59" s="7"/>
      <c r="W59" s="7"/>
    </row>
    <row r="60" spans="1:23" x14ac:dyDescent="0.2">
      <c r="A60" s="7"/>
      <c r="B60" s="7"/>
      <c r="C60" s="9"/>
      <c r="D60" s="7"/>
      <c r="E60" s="7"/>
      <c r="F60" s="7"/>
      <c r="G60" s="7"/>
      <c r="H60" s="7"/>
      <c r="I60" s="7"/>
      <c r="J60" s="7"/>
      <c r="K60" s="7"/>
      <c r="L60" s="7"/>
      <c r="M60" s="7"/>
      <c r="N60" s="7"/>
      <c r="O60" s="7"/>
      <c r="P60" s="7"/>
      <c r="Q60" s="7"/>
      <c r="R60" s="7"/>
      <c r="S60" s="7"/>
      <c r="T60" s="7"/>
      <c r="U60" s="7"/>
      <c r="V60" s="7"/>
      <c r="W60" s="7"/>
    </row>
    <row r="61" spans="1:23" x14ac:dyDescent="0.2">
      <c r="A61" s="7"/>
      <c r="B61" s="7"/>
      <c r="C61" s="9"/>
      <c r="D61" s="7"/>
      <c r="E61" s="7"/>
      <c r="F61" s="7"/>
      <c r="G61" s="7"/>
      <c r="H61" s="7"/>
      <c r="I61" s="7"/>
      <c r="J61" s="7"/>
      <c r="K61" s="7"/>
      <c r="L61" s="7"/>
      <c r="M61" s="7"/>
      <c r="N61" s="7"/>
      <c r="O61" s="7"/>
      <c r="P61" s="7"/>
      <c r="Q61" s="7"/>
      <c r="R61" s="7"/>
      <c r="S61" s="7"/>
      <c r="T61" s="7"/>
      <c r="U61" s="7"/>
      <c r="V61" s="7"/>
      <c r="W61" s="7"/>
    </row>
    <row r="62" spans="1:23" x14ac:dyDescent="0.2">
      <c r="A62" s="7"/>
      <c r="B62" s="7"/>
      <c r="C62" s="9"/>
      <c r="D62" s="7"/>
      <c r="E62" s="7"/>
      <c r="F62" s="7"/>
      <c r="G62" s="7"/>
      <c r="H62" s="7"/>
      <c r="I62" s="7"/>
      <c r="J62" s="7"/>
      <c r="K62" s="7"/>
      <c r="L62" s="7"/>
      <c r="M62" s="7"/>
      <c r="N62" s="7"/>
      <c r="O62" s="7"/>
      <c r="P62" s="7"/>
      <c r="Q62" s="7"/>
      <c r="R62" s="7"/>
      <c r="S62" s="7"/>
      <c r="T62" s="7"/>
      <c r="U62" s="7"/>
      <c r="V62" s="7"/>
      <c r="W62" s="7"/>
    </row>
    <row r="63" spans="1:23" x14ac:dyDescent="0.2">
      <c r="A63" s="7"/>
      <c r="B63" s="7"/>
      <c r="C63" s="9"/>
      <c r="D63" s="7"/>
      <c r="E63" s="7"/>
      <c r="F63" s="7"/>
      <c r="G63" s="7"/>
      <c r="H63" s="7"/>
      <c r="I63" s="7"/>
      <c r="J63" s="7"/>
      <c r="K63" s="7"/>
      <c r="L63" s="7"/>
      <c r="M63" s="7"/>
      <c r="N63" s="7"/>
      <c r="O63" s="7"/>
      <c r="P63" s="7"/>
      <c r="Q63" s="7"/>
      <c r="R63" s="7"/>
      <c r="S63" s="7"/>
      <c r="T63" s="7"/>
      <c r="U63" s="7"/>
      <c r="V63" s="7"/>
      <c r="W63" s="7"/>
    </row>
    <row r="64" spans="1:23" x14ac:dyDescent="0.2">
      <c r="A64" s="7"/>
      <c r="B64" s="7"/>
      <c r="C64" s="9"/>
      <c r="D64" s="7"/>
      <c r="E64" s="7"/>
      <c r="F64" s="7"/>
      <c r="G64" s="7"/>
      <c r="H64" s="7"/>
      <c r="I64" s="7"/>
      <c r="J64" s="7"/>
      <c r="K64" s="7"/>
      <c r="L64" s="7"/>
      <c r="M64" s="7"/>
      <c r="N64" s="7"/>
      <c r="O64" s="7"/>
      <c r="P64" s="7"/>
      <c r="Q64" s="7"/>
      <c r="R64" s="7"/>
      <c r="S64" s="7"/>
      <c r="T64" s="7"/>
      <c r="U64" s="7"/>
      <c r="V64" s="7"/>
      <c r="W64" s="7"/>
    </row>
    <row r="65" spans="1:23" x14ac:dyDescent="0.2">
      <c r="A65" s="7"/>
      <c r="B65" s="7"/>
      <c r="C65" s="9"/>
      <c r="D65" s="7"/>
      <c r="E65" s="7"/>
      <c r="F65" s="7"/>
      <c r="G65" s="7"/>
      <c r="H65" s="7"/>
      <c r="I65" s="7"/>
      <c r="J65" s="7"/>
      <c r="K65" s="7"/>
      <c r="L65" s="7"/>
      <c r="M65" s="7"/>
      <c r="N65" s="7"/>
      <c r="O65" s="7"/>
      <c r="P65" s="7"/>
      <c r="Q65" s="7"/>
      <c r="R65" s="7"/>
      <c r="S65" s="7"/>
      <c r="T65" s="7"/>
      <c r="U65" s="7"/>
      <c r="V65" s="7"/>
      <c r="W65" s="7"/>
    </row>
    <row r="66" spans="1:23" x14ac:dyDescent="0.2">
      <c r="A66" s="7"/>
      <c r="B66" s="7"/>
      <c r="C66" s="9"/>
      <c r="D66" s="7"/>
      <c r="E66" s="7"/>
      <c r="F66" s="7"/>
      <c r="G66" s="7"/>
      <c r="H66" s="7"/>
      <c r="I66" s="7"/>
      <c r="J66" s="7"/>
      <c r="K66" s="7"/>
      <c r="L66" s="7"/>
      <c r="M66" s="7"/>
      <c r="N66" s="7"/>
      <c r="O66" s="7"/>
      <c r="P66" s="7"/>
      <c r="Q66" s="7"/>
      <c r="R66" s="7"/>
      <c r="S66" s="7"/>
      <c r="T66" s="7"/>
      <c r="U66" s="7"/>
      <c r="V66" s="7"/>
      <c r="W66" s="7"/>
    </row>
    <row r="67" spans="1:23" x14ac:dyDescent="0.2">
      <c r="A67" s="7"/>
      <c r="B67" s="7"/>
      <c r="C67" s="9"/>
      <c r="D67" s="7"/>
      <c r="E67" s="7"/>
      <c r="F67" s="7"/>
      <c r="G67" s="7"/>
      <c r="H67" s="7"/>
      <c r="I67" s="7"/>
      <c r="J67" s="7"/>
      <c r="K67" s="7"/>
      <c r="L67" s="7"/>
      <c r="M67" s="7"/>
      <c r="N67" s="7"/>
      <c r="O67" s="7"/>
      <c r="P67" s="7"/>
      <c r="Q67" s="7"/>
      <c r="R67" s="7"/>
      <c r="S67" s="7"/>
      <c r="T67" s="7"/>
      <c r="U67" s="7"/>
      <c r="V67" s="7"/>
      <c r="W67" s="7"/>
    </row>
    <row r="68" spans="1:23" x14ac:dyDescent="0.2">
      <c r="A68" s="7"/>
      <c r="B68" s="7"/>
      <c r="C68" s="9"/>
      <c r="D68" s="7"/>
      <c r="E68" s="7"/>
      <c r="F68" s="7"/>
      <c r="G68" s="7"/>
      <c r="H68" s="7"/>
      <c r="I68" s="7"/>
      <c r="J68" s="7"/>
      <c r="K68" s="7"/>
      <c r="L68" s="7"/>
      <c r="M68" s="7"/>
      <c r="N68" s="7"/>
      <c r="O68" s="7"/>
      <c r="P68" s="7"/>
      <c r="Q68" s="7"/>
      <c r="R68" s="7"/>
      <c r="S68" s="7"/>
      <c r="T68" s="7"/>
      <c r="U68" s="7"/>
      <c r="V68" s="7"/>
      <c r="W68" s="7"/>
    </row>
    <row r="69" spans="1:23" x14ac:dyDescent="0.2">
      <c r="A69" s="7"/>
      <c r="B69" s="7"/>
      <c r="C69" s="9"/>
      <c r="D69" s="7"/>
      <c r="E69" s="7"/>
      <c r="F69" s="7"/>
      <c r="G69" s="7"/>
      <c r="H69" s="7"/>
      <c r="I69" s="7"/>
      <c r="J69" s="7"/>
      <c r="K69" s="7"/>
      <c r="L69" s="7"/>
      <c r="M69" s="7"/>
      <c r="N69" s="7"/>
      <c r="O69" s="7"/>
      <c r="P69" s="7"/>
      <c r="Q69" s="7"/>
      <c r="R69" s="7"/>
      <c r="S69" s="7"/>
      <c r="T69" s="7"/>
      <c r="U69" s="7"/>
      <c r="V69" s="7"/>
      <c r="W69" s="7"/>
    </row>
    <row r="70" spans="1:23" x14ac:dyDescent="0.2">
      <c r="A70" s="7"/>
      <c r="B70" s="7"/>
      <c r="C70" s="9"/>
      <c r="D70" s="7"/>
      <c r="E70" s="7"/>
      <c r="F70" s="7"/>
      <c r="G70" s="7"/>
      <c r="H70" s="7"/>
      <c r="I70" s="7"/>
      <c r="J70" s="7"/>
      <c r="K70" s="7"/>
      <c r="L70" s="7"/>
      <c r="M70" s="7"/>
      <c r="N70" s="7"/>
      <c r="O70" s="7"/>
      <c r="P70" s="7"/>
      <c r="Q70" s="7"/>
      <c r="R70" s="7"/>
      <c r="S70" s="7"/>
      <c r="T70" s="7"/>
      <c r="U70" s="7"/>
      <c r="V70" s="7"/>
      <c r="W70" s="7"/>
    </row>
    <row r="71" spans="1:23" x14ac:dyDescent="0.2">
      <c r="A71" s="7"/>
      <c r="B71" s="7"/>
      <c r="C71" s="9"/>
      <c r="D71" s="7"/>
      <c r="E71" s="7"/>
      <c r="F71" s="7"/>
      <c r="G71" s="7"/>
      <c r="H71" s="7"/>
      <c r="I71" s="7"/>
      <c r="J71" s="7"/>
      <c r="K71" s="7"/>
      <c r="L71" s="7"/>
      <c r="M71" s="7"/>
      <c r="N71" s="7"/>
      <c r="O71" s="7"/>
      <c r="P71" s="7"/>
      <c r="Q71" s="7"/>
      <c r="R71" s="7"/>
      <c r="S71" s="7"/>
      <c r="T71" s="7"/>
      <c r="U71" s="7"/>
      <c r="V71" s="7"/>
      <c r="W71" s="7"/>
    </row>
    <row r="72" spans="1:23" x14ac:dyDescent="0.2">
      <c r="A72" s="7"/>
      <c r="B72" s="7"/>
      <c r="C72" s="9"/>
      <c r="D72" s="7"/>
      <c r="E72" s="7"/>
      <c r="F72" s="7"/>
      <c r="G72" s="7"/>
      <c r="H72" s="7"/>
      <c r="I72" s="7"/>
      <c r="J72" s="7"/>
      <c r="K72" s="7"/>
      <c r="L72" s="7"/>
      <c r="M72" s="7"/>
      <c r="N72" s="7"/>
      <c r="O72" s="7"/>
      <c r="P72" s="7"/>
      <c r="Q72" s="7"/>
      <c r="R72" s="7"/>
      <c r="S72" s="7"/>
      <c r="T72" s="7"/>
      <c r="U72" s="7"/>
      <c r="V72" s="7"/>
      <c r="W72" s="7"/>
    </row>
    <row r="73" spans="1:23" x14ac:dyDescent="0.2">
      <c r="A73" s="7"/>
      <c r="B73" s="7"/>
      <c r="C73" s="9"/>
      <c r="D73" s="7"/>
      <c r="E73" s="7"/>
      <c r="F73" s="7"/>
      <c r="G73" s="7"/>
      <c r="H73" s="7"/>
      <c r="I73" s="7"/>
      <c r="J73" s="7"/>
      <c r="K73" s="7"/>
      <c r="L73" s="7"/>
      <c r="M73" s="7"/>
      <c r="N73" s="7"/>
      <c r="O73" s="7"/>
      <c r="P73" s="7"/>
      <c r="Q73" s="7"/>
      <c r="R73" s="7"/>
      <c r="S73" s="7"/>
      <c r="T73" s="7"/>
      <c r="U73" s="7"/>
      <c r="V73" s="7"/>
      <c r="W73" s="7"/>
    </row>
    <row r="74" spans="1:23" x14ac:dyDescent="0.2">
      <c r="A74" s="7"/>
      <c r="B74" s="7"/>
      <c r="C74" s="9"/>
      <c r="D74" s="7"/>
      <c r="E74" s="7"/>
      <c r="F74" s="7"/>
      <c r="G74" s="7"/>
      <c r="H74" s="7"/>
      <c r="I74" s="7"/>
      <c r="J74" s="7"/>
      <c r="K74" s="7"/>
      <c r="L74" s="7"/>
      <c r="M74" s="7"/>
      <c r="N74" s="7"/>
      <c r="O74" s="7"/>
      <c r="P74" s="7"/>
      <c r="Q74" s="7"/>
      <c r="R74" s="7"/>
      <c r="S74" s="7"/>
      <c r="T74" s="7"/>
      <c r="U74" s="7"/>
      <c r="V74" s="7"/>
      <c r="W74" s="7"/>
    </row>
    <row r="75" spans="1:23" x14ac:dyDescent="0.2">
      <c r="A75" s="7"/>
      <c r="B75" s="7"/>
      <c r="C75" s="9"/>
      <c r="D75" s="7"/>
      <c r="E75" s="7"/>
      <c r="F75" s="7"/>
      <c r="G75" s="7"/>
      <c r="H75" s="7"/>
      <c r="I75" s="7"/>
      <c r="J75" s="7"/>
      <c r="K75" s="7"/>
      <c r="L75" s="7"/>
      <c r="M75" s="7"/>
      <c r="N75" s="7"/>
      <c r="O75" s="7"/>
      <c r="P75" s="7"/>
      <c r="Q75" s="7"/>
      <c r="R75" s="7"/>
      <c r="S75" s="7"/>
      <c r="T75" s="7"/>
      <c r="U75" s="7"/>
      <c r="V75" s="7"/>
      <c r="W75" s="7"/>
    </row>
    <row r="76" spans="1:23" x14ac:dyDescent="0.2">
      <c r="A76" s="7"/>
      <c r="B76" s="7"/>
      <c r="C76" s="9"/>
      <c r="D76" s="7"/>
      <c r="E76" s="7"/>
      <c r="F76" s="7"/>
      <c r="G76" s="7"/>
      <c r="H76" s="7"/>
      <c r="I76" s="7"/>
      <c r="J76" s="7"/>
      <c r="K76" s="7"/>
      <c r="L76" s="7"/>
      <c r="M76" s="7"/>
      <c r="N76" s="7"/>
      <c r="O76" s="7"/>
      <c r="P76" s="7"/>
      <c r="Q76" s="7"/>
      <c r="R76" s="7"/>
      <c r="S76" s="7"/>
      <c r="T76" s="7"/>
      <c r="U76" s="7"/>
      <c r="V76" s="7"/>
      <c r="W76" s="7"/>
    </row>
    <row r="77" spans="1:23" x14ac:dyDescent="0.2">
      <c r="A77" s="7"/>
      <c r="B77" s="7"/>
      <c r="C77" s="9"/>
      <c r="D77" s="7"/>
      <c r="E77" s="7"/>
      <c r="F77" s="7"/>
      <c r="G77" s="7"/>
      <c r="H77" s="7"/>
      <c r="I77" s="7"/>
      <c r="J77" s="7"/>
      <c r="K77" s="7"/>
      <c r="L77" s="7"/>
      <c r="M77" s="7"/>
      <c r="N77" s="7"/>
      <c r="O77" s="7"/>
      <c r="P77" s="7"/>
      <c r="Q77" s="7"/>
      <c r="R77" s="7"/>
      <c r="S77" s="7"/>
      <c r="T77" s="7"/>
      <c r="U77" s="7"/>
      <c r="V77" s="7"/>
      <c r="W77" s="7"/>
    </row>
    <row r="78" spans="1:23" x14ac:dyDescent="0.2">
      <c r="A78" s="7"/>
      <c r="B78" s="7"/>
      <c r="C78" s="9"/>
      <c r="D78" s="7"/>
      <c r="E78" s="7"/>
      <c r="F78" s="7"/>
      <c r="G78" s="7"/>
      <c r="H78" s="7"/>
      <c r="I78" s="7"/>
      <c r="J78" s="7"/>
      <c r="K78" s="7"/>
      <c r="L78" s="7"/>
      <c r="M78" s="7"/>
      <c r="N78" s="7"/>
      <c r="O78" s="7"/>
      <c r="P78" s="7"/>
      <c r="Q78" s="7"/>
      <c r="R78" s="7"/>
      <c r="S78" s="7"/>
      <c r="T78" s="7"/>
      <c r="U78" s="7"/>
      <c r="V78" s="7"/>
      <c r="W78" s="7"/>
    </row>
    <row r="79" spans="1:23" x14ac:dyDescent="0.2">
      <c r="A79" s="7"/>
      <c r="B79" s="7"/>
      <c r="C79" s="9"/>
      <c r="D79" s="7"/>
      <c r="E79" s="7"/>
      <c r="F79" s="7"/>
      <c r="G79" s="7"/>
      <c r="H79" s="7"/>
      <c r="I79" s="7"/>
      <c r="J79" s="7"/>
      <c r="K79" s="7"/>
      <c r="L79" s="7"/>
      <c r="M79" s="7"/>
      <c r="N79" s="7"/>
      <c r="O79" s="7"/>
      <c r="P79" s="7"/>
      <c r="Q79" s="7"/>
      <c r="R79" s="7"/>
      <c r="S79" s="7"/>
      <c r="T79" s="7"/>
      <c r="U79" s="7"/>
      <c r="V79" s="7"/>
      <c r="W79" s="7"/>
    </row>
    <row r="80" spans="1:23" x14ac:dyDescent="0.2">
      <c r="A80" s="7"/>
      <c r="B80" s="7"/>
      <c r="C80" s="9"/>
      <c r="D80" s="7"/>
      <c r="E80" s="7"/>
      <c r="F80" s="7"/>
      <c r="G80" s="7"/>
      <c r="H80" s="7"/>
      <c r="I80" s="7"/>
      <c r="J80" s="7"/>
      <c r="K80" s="7"/>
      <c r="L80" s="7"/>
      <c r="M80" s="7"/>
      <c r="N80" s="7"/>
      <c r="O80" s="7"/>
      <c r="P80" s="7"/>
      <c r="Q80" s="7"/>
      <c r="R80" s="7"/>
      <c r="S80" s="7"/>
      <c r="T80" s="7"/>
      <c r="U80" s="7"/>
      <c r="V80" s="7"/>
      <c r="W80" s="7"/>
    </row>
    <row r="81" spans="1:23" x14ac:dyDescent="0.2">
      <c r="A81" s="7"/>
      <c r="B81" s="7"/>
      <c r="C81" s="9"/>
      <c r="D81" s="7"/>
      <c r="E81" s="7"/>
      <c r="F81" s="7"/>
      <c r="G81" s="7"/>
      <c r="H81" s="7"/>
      <c r="I81" s="7"/>
      <c r="J81" s="7"/>
      <c r="K81" s="7"/>
      <c r="L81" s="7"/>
      <c r="M81" s="7"/>
      <c r="N81" s="7"/>
      <c r="O81" s="7"/>
      <c r="P81" s="7"/>
      <c r="Q81" s="7"/>
      <c r="R81" s="7"/>
      <c r="S81" s="7"/>
      <c r="T81" s="7"/>
      <c r="U81" s="7"/>
      <c r="V81" s="7"/>
      <c r="W81" s="7"/>
    </row>
    <row r="82" spans="1:23" x14ac:dyDescent="0.2">
      <c r="A82" s="7"/>
      <c r="B82" s="7"/>
      <c r="C82" s="9"/>
      <c r="D82" s="7"/>
      <c r="E82" s="7"/>
      <c r="F82" s="7"/>
      <c r="G82" s="7"/>
      <c r="H82" s="7"/>
      <c r="I82" s="7"/>
      <c r="J82" s="7"/>
      <c r="K82" s="7"/>
      <c r="L82" s="7"/>
      <c r="M82" s="7"/>
      <c r="N82" s="7"/>
      <c r="O82" s="7"/>
      <c r="P82" s="7"/>
      <c r="Q82" s="7"/>
      <c r="R82" s="7"/>
      <c r="S82" s="7"/>
      <c r="T82" s="7"/>
      <c r="U82" s="7"/>
      <c r="V82" s="7"/>
      <c r="W82" s="7"/>
    </row>
    <row r="83" spans="1:23" x14ac:dyDescent="0.2">
      <c r="A83" s="7"/>
      <c r="B83" s="7"/>
      <c r="C83" s="9"/>
      <c r="D83" s="7"/>
      <c r="E83" s="7"/>
      <c r="F83" s="7"/>
      <c r="G83" s="7"/>
      <c r="H83" s="7"/>
      <c r="I83" s="7"/>
      <c r="J83" s="7"/>
      <c r="K83" s="7"/>
      <c r="L83" s="7"/>
      <c r="M83" s="7"/>
      <c r="N83" s="7"/>
      <c r="O83" s="7"/>
      <c r="P83" s="7"/>
      <c r="Q83" s="7"/>
      <c r="R83" s="7"/>
      <c r="S83" s="7"/>
      <c r="T83" s="7"/>
      <c r="U83" s="7"/>
      <c r="V83" s="7"/>
      <c r="W83" s="7"/>
    </row>
    <row r="84" spans="1:23" x14ac:dyDescent="0.2">
      <c r="A84" s="7"/>
      <c r="B84" s="7"/>
      <c r="C84" s="9"/>
      <c r="D84" s="7"/>
      <c r="E84" s="7"/>
      <c r="F84" s="7"/>
      <c r="G84" s="7"/>
      <c r="H84" s="7"/>
      <c r="I84" s="7"/>
      <c r="J84" s="7"/>
      <c r="K84" s="7"/>
      <c r="L84" s="7"/>
      <c r="M84" s="7"/>
      <c r="N84" s="7"/>
      <c r="O84" s="7"/>
      <c r="P84" s="7"/>
      <c r="Q84" s="7"/>
      <c r="R84" s="7"/>
      <c r="S84" s="7"/>
      <c r="T84" s="7"/>
      <c r="U84" s="7"/>
      <c r="V84" s="7"/>
      <c r="W84" s="7"/>
    </row>
    <row r="85" spans="1:23" x14ac:dyDescent="0.2">
      <c r="A85" s="7"/>
      <c r="B85" s="7"/>
      <c r="C85" s="9"/>
      <c r="D85" s="7"/>
      <c r="E85" s="7"/>
      <c r="F85" s="7"/>
      <c r="G85" s="7"/>
      <c r="H85" s="7"/>
      <c r="I85" s="7"/>
      <c r="J85" s="7"/>
      <c r="K85" s="7"/>
      <c r="L85" s="7"/>
      <c r="M85" s="7"/>
      <c r="N85" s="7"/>
      <c r="O85" s="7"/>
      <c r="P85" s="7"/>
      <c r="Q85" s="7"/>
      <c r="R85" s="7"/>
      <c r="S85" s="7"/>
      <c r="T85" s="7"/>
      <c r="U85" s="7"/>
      <c r="V85" s="7"/>
      <c r="W85" s="7"/>
    </row>
    <row r="86" spans="1:23" x14ac:dyDescent="0.2">
      <c r="A86" s="7"/>
      <c r="B86" s="7"/>
      <c r="C86" s="9"/>
      <c r="D86" s="7"/>
      <c r="E86" s="7"/>
      <c r="F86" s="7"/>
      <c r="G86" s="7"/>
      <c r="H86" s="7"/>
      <c r="I86" s="7"/>
      <c r="J86" s="7"/>
      <c r="K86" s="7"/>
      <c r="L86" s="7"/>
      <c r="M86" s="7"/>
      <c r="N86" s="7"/>
      <c r="O86" s="7"/>
      <c r="P86" s="7"/>
      <c r="Q86" s="7"/>
      <c r="R86" s="7"/>
      <c r="S86" s="7"/>
      <c r="T86" s="7"/>
      <c r="U86" s="7"/>
      <c r="V86" s="7"/>
      <c r="W86" s="7"/>
    </row>
    <row r="87" spans="1:23" x14ac:dyDescent="0.2">
      <c r="A87" s="7"/>
      <c r="B87" s="7"/>
      <c r="C87" s="9"/>
      <c r="D87" s="7"/>
      <c r="E87" s="7"/>
      <c r="F87" s="7"/>
      <c r="G87" s="7"/>
      <c r="H87" s="7"/>
      <c r="I87" s="7"/>
      <c r="J87" s="7"/>
      <c r="K87" s="7"/>
      <c r="L87" s="7"/>
      <c r="M87" s="7"/>
      <c r="N87" s="7"/>
      <c r="O87" s="7"/>
      <c r="P87" s="7"/>
      <c r="Q87" s="7"/>
      <c r="R87" s="7"/>
      <c r="S87" s="7"/>
      <c r="T87" s="7"/>
      <c r="U87" s="7"/>
      <c r="V87" s="7"/>
      <c r="W87" s="7"/>
    </row>
    <row r="88" spans="1:23" x14ac:dyDescent="0.2">
      <c r="A88" s="7"/>
      <c r="B88" s="7"/>
      <c r="C88" s="9"/>
      <c r="D88" s="7"/>
      <c r="E88" s="7"/>
      <c r="F88" s="7"/>
      <c r="G88" s="7"/>
      <c r="H88" s="7"/>
      <c r="I88" s="7"/>
      <c r="J88" s="7"/>
      <c r="K88" s="7"/>
      <c r="L88" s="7"/>
      <c r="M88" s="7"/>
      <c r="N88" s="7"/>
      <c r="O88" s="7"/>
      <c r="P88" s="7"/>
      <c r="Q88" s="7"/>
      <c r="R88" s="7"/>
      <c r="S88" s="7"/>
      <c r="T88" s="7"/>
      <c r="U88" s="7"/>
      <c r="V88" s="7"/>
      <c r="W88" s="7"/>
    </row>
    <row r="89" spans="1:23" x14ac:dyDescent="0.2">
      <c r="A89" s="7"/>
      <c r="B89" s="7"/>
      <c r="C89" s="9"/>
      <c r="D89" s="7"/>
      <c r="E89" s="7"/>
      <c r="F89" s="7"/>
      <c r="G89" s="7"/>
      <c r="H89" s="7"/>
      <c r="I89" s="7"/>
      <c r="J89" s="7"/>
      <c r="K89" s="7"/>
      <c r="L89" s="7"/>
      <c r="M89" s="7"/>
      <c r="N89" s="7"/>
      <c r="O89" s="7"/>
      <c r="P89" s="7"/>
      <c r="Q89" s="7"/>
      <c r="R89" s="7"/>
      <c r="S89" s="7"/>
      <c r="T89" s="7"/>
      <c r="U89" s="7"/>
      <c r="V89" s="7"/>
      <c r="W89" s="7"/>
    </row>
    <row r="90" spans="1:23" x14ac:dyDescent="0.2">
      <c r="A90" s="7"/>
      <c r="B90" s="7"/>
      <c r="C90" s="9"/>
      <c r="D90" s="7"/>
      <c r="E90" s="7"/>
      <c r="F90" s="7"/>
      <c r="G90" s="7"/>
      <c r="H90" s="7"/>
      <c r="I90" s="7"/>
      <c r="J90" s="7"/>
      <c r="K90" s="7"/>
      <c r="L90" s="7"/>
      <c r="M90" s="7"/>
      <c r="N90" s="7"/>
      <c r="O90" s="7"/>
      <c r="P90" s="7"/>
      <c r="Q90" s="7"/>
      <c r="R90" s="7"/>
      <c r="S90" s="7"/>
      <c r="T90" s="7"/>
      <c r="U90" s="7"/>
      <c r="V90" s="7"/>
      <c r="W90" s="7"/>
    </row>
    <row r="91" spans="1:23" x14ac:dyDescent="0.2">
      <c r="A91" s="7"/>
      <c r="B91" s="7"/>
      <c r="C91" s="9"/>
      <c r="D91" s="7"/>
      <c r="E91" s="7"/>
      <c r="F91" s="7"/>
      <c r="G91" s="7"/>
      <c r="H91" s="7"/>
      <c r="I91" s="7"/>
      <c r="J91" s="7"/>
      <c r="K91" s="7"/>
      <c r="L91" s="7"/>
      <c r="M91" s="7"/>
      <c r="N91" s="7"/>
      <c r="O91" s="7"/>
      <c r="P91" s="7"/>
      <c r="Q91" s="7"/>
      <c r="R91" s="7"/>
      <c r="S91" s="7"/>
      <c r="T91" s="7"/>
      <c r="U91" s="7"/>
      <c r="V91" s="7"/>
      <c r="W91" s="7"/>
    </row>
    <row r="92" spans="1:23" x14ac:dyDescent="0.2">
      <c r="A92" s="7"/>
      <c r="B92" s="7"/>
      <c r="C92" s="9"/>
      <c r="D92" s="7"/>
      <c r="E92" s="7"/>
      <c r="F92" s="7"/>
      <c r="G92" s="7"/>
      <c r="H92" s="7"/>
      <c r="I92" s="7"/>
      <c r="J92" s="7"/>
      <c r="K92" s="7"/>
      <c r="L92" s="7"/>
      <c r="M92" s="7"/>
      <c r="N92" s="7"/>
      <c r="O92" s="7"/>
      <c r="P92" s="7"/>
      <c r="Q92" s="7"/>
      <c r="R92" s="7"/>
      <c r="S92" s="7"/>
      <c r="T92" s="7"/>
      <c r="U92" s="7"/>
      <c r="V92" s="7"/>
      <c r="W92" s="7"/>
    </row>
    <row r="93" spans="1:23" x14ac:dyDescent="0.2">
      <c r="A93" s="7"/>
      <c r="B93" s="7"/>
      <c r="C93" s="9"/>
      <c r="D93" s="7"/>
      <c r="E93" s="7"/>
      <c r="F93" s="7"/>
      <c r="G93" s="7"/>
      <c r="H93" s="7"/>
      <c r="I93" s="7"/>
      <c r="J93" s="7"/>
      <c r="K93" s="7"/>
      <c r="L93" s="7"/>
      <c r="M93" s="7"/>
      <c r="N93" s="7"/>
      <c r="O93" s="7"/>
      <c r="P93" s="7"/>
      <c r="Q93" s="7"/>
      <c r="R93" s="7"/>
      <c r="S93" s="7"/>
      <c r="T93" s="7"/>
      <c r="U93" s="7"/>
      <c r="V93" s="7"/>
      <c r="W93" s="7"/>
    </row>
    <row r="94" spans="1:23" x14ac:dyDescent="0.2">
      <c r="A94" s="7"/>
      <c r="B94" s="7"/>
      <c r="C94" s="9"/>
      <c r="D94" s="7"/>
      <c r="E94" s="7"/>
      <c r="F94" s="7"/>
      <c r="G94" s="7"/>
      <c r="H94" s="7"/>
      <c r="I94" s="7"/>
      <c r="J94" s="7"/>
      <c r="K94" s="7"/>
      <c r="L94" s="7"/>
      <c r="M94" s="7"/>
      <c r="N94" s="7"/>
      <c r="O94" s="7"/>
      <c r="P94" s="7"/>
      <c r="Q94" s="7"/>
      <c r="R94" s="7"/>
      <c r="S94" s="7"/>
      <c r="T94" s="7"/>
      <c r="U94" s="7"/>
      <c r="V94" s="7"/>
      <c r="W94" s="7"/>
    </row>
    <row r="95" spans="1:23" x14ac:dyDescent="0.2">
      <c r="A95" s="7"/>
      <c r="B95" s="7"/>
      <c r="C95" s="9"/>
      <c r="D95" s="7"/>
      <c r="E95" s="7"/>
      <c r="F95" s="7"/>
      <c r="G95" s="7"/>
      <c r="H95" s="7"/>
      <c r="I95" s="7"/>
      <c r="J95" s="7"/>
      <c r="K95" s="7"/>
      <c r="L95" s="7"/>
      <c r="M95" s="7"/>
      <c r="N95" s="7"/>
      <c r="O95" s="7"/>
      <c r="P95" s="7"/>
      <c r="Q95" s="7"/>
      <c r="R95" s="7"/>
      <c r="S95" s="7"/>
      <c r="T95" s="7"/>
      <c r="U95" s="7"/>
      <c r="V95" s="7"/>
      <c r="W95" s="7"/>
    </row>
    <row r="96" spans="1:23" x14ac:dyDescent="0.2">
      <c r="A96" s="7"/>
      <c r="B96" s="7"/>
      <c r="C96" s="9"/>
      <c r="D96" s="7"/>
      <c r="E96" s="7"/>
      <c r="F96" s="7"/>
      <c r="G96" s="7"/>
      <c r="H96" s="7"/>
      <c r="I96" s="7"/>
      <c r="J96" s="7"/>
      <c r="K96" s="7"/>
      <c r="L96" s="7"/>
      <c r="M96" s="7"/>
      <c r="N96" s="7"/>
      <c r="O96" s="7"/>
      <c r="P96" s="7"/>
      <c r="Q96" s="7"/>
      <c r="R96" s="7"/>
      <c r="S96" s="7"/>
      <c r="T96" s="7"/>
      <c r="U96" s="7"/>
      <c r="V96" s="7"/>
      <c r="W96" s="7"/>
    </row>
    <row r="97" spans="1:23" x14ac:dyDescent="0.2">
      <c r="A97" s="7"/>
      <c r="B97" s="7"/>
      <c r="C97" s="9"/>
      <c r="D97" s="7"/>
      <c r="E97" s="7"/>
      <c r="F97" s="7"/>
      <c r="G97" s="7"/>
      <c r="H97" s="7"/>
      <c r="I97" s="7"/>
      <c r="J97" s="7"/>
      <c r="K97" s="7"/>
      <c r="L97" s="7"/>
      <c r="M97" s="7"/>
      <c r="N97" s="7"/>
      <c r="O97" s="7"/>
      <c r="P97" s="7"/>
      <c r="Q97" s="7"/>
      <c r="R97" s="7"/>
      <c r="S97" s="7"/>
      <c r="T97" s="7"/>
      <c r="U97" s="7"/>
      <c r="V97" s="7"/>
      <c r="W97" s="7"/>
    </row>
    <row r="98" spans="1:23" x14ac:dyDescent="0.2">
      <c r="A98" s="7"/>
      <c r="B98" s="7"/>
      <c r="C98" s="9"/>
      <c r="D98" s="7"/>
      <c r="E98" s="7"/>
      <c r="F98" s="7"/>
      <c r="G98" s="7"/>
      <c r="H98" s="7"/>
      <c r="I98" s="7"/>
      <c r="J98" s="7"/>
      <c r="K98" s="7"/>
      <c r="L98" s="7"/>
      <c r="M98" s="7"/>
      <c r="N98" s="7"/>
      <c r="O98" s="7"/>
      <c r="P98" s="7"/>
      <c r="Q98" s="7"/>
      <c r="R98" s="7"/>
      <c r="S98" s="7"/>
      <c r="T98" s="7"/>
      <c r="U98" s="7"/>
      <c r="V98" s="7"/>
      <c r="W98" s="7"/>
    </row>
    <row r="99" spans="1:23" x14ac:dyDescent="0.2">
      <c r="A99" s="7"/>
      <c r="B99" s="7"/>
      <c r="C99" s="9"/>
      <c r="D99" s="7"/>
      <c r="E99" s="7"/>
      <c r="F99" s="7"/>
      <c r="G99" s="7"/>
      <c r="H99" s="7"/>
      <c r="I99" s="7"/>
      <c r="J99" s="7"/>
      <c r="K99" s="7"/>
      <c r="L99" s="7"/>
      <c r="M99" s="7"/>
      <c r="N99" s="7"/>
      <c r="O99" s="7"/>
      <c r="P99" s="7"/>
      <c r="Q99" s="7"/>
      <c r="R99" s="7"/>
      <c r="S99" s="7"/>
      <c r="T99" s="7"/>
      <c r="U99" s="7"/>
      <c r="V99" s="7"/>
      <c r="W99" s="7"/>
    </row>
    <row r="100" spans="1:23" x14ac:dyDescent="0.2">
      <c r="A100" s="7"/>
      <c r="B100" s="7"/>
      <c r="C100" s="9"/>
      <c r="D100" s="7"/>
      <c r="E100" s="7"/>
      <c r="F100" s="7"/>
      <c r="G100" s="7"/>
      <c r="H100" s="7"/>
      <c r="I100" s="7"/>
      <c r="J100" s="7"/>
      <c r="K100" s="7"/>
      <c r="L100" s="7"/>
      <c r="M100" s="7"/>
      <c r="N100" s="7"/>
      <c r="O100" s="7"/>
      <c r="P100" s="7"/>
      <c r="Q100" s="7"/>
      <c r="R100" s="7"/>
      <c r="S100" s="7"/>
      <c r="T100" s="7"/>
      <c r="U100" s="7"/>
      <c r="V100" s="7"/>
      <c r="W100" s="7"/>
    </row>
    <row r="101" spans="1:23" x14ac:dyDescent="0.2">
      <c r="A101" s="7"/>
      <c r="B101" s="7"/>
      <c r="C101" s="9"/>
      <c r="D101" s="7"/>
      <c r="E101" s="7"/>
      <c r="F101" s="7"/>
      <c r="G101" s="7"/>
      <c r="H101" s="7"/>
      <c r="I101" s="7"/>
      <c r="J101" s="7"/>
      <c r="K101" s="7"/>
      <c r="L101" s="7"/>
      <c r="M101" s="7"/>
      <c r="N101" s="7"/>
      <c r="O101" s="7"/>
      <c r="P101" s="7"/>
      <c r="Q101" s="7"/>
      <c r="R101" s="7"/>
      <c r="S101" s="7"/>
      <c r="T101" s="7"/>
      <c r="U101" s="7"/>
      <c r="V101" s="7"/>
      <c r="W101" s="7"/>
    </row>
    <row r="102" spans="1:23" x14ac:dyDescent="0.2">
      <c r="A102" s="7"/>
      <c r="B102" s="7"/>
      <c r="C102" s="9"/>
      <c r="D102" s="7"/>
      <c r="E102" s="7"/>
      <c r="F102" s="7"/>
      <c r="G102" s="7"/>
      <c r="H102" s="7"/>
      <c r="I102" s="7"/>
      <c r="J102" s="7"/>
      <c r="K102" s="7"/>
      <c r="L102" s="7"/>
      <c r="M102" s="7"/>
      <c r="N102" s="7"/>
      <c r="O102" s="7"/>
      <c r="P102" s="7"/>
      <c r="Q102" s="7"/>
      <c r="R102" s="7"/>
      <c r="S102" s="7"/>
      <c r="T102" s="7"/>
      <c r="U102" s="7"/>
      <c r="V102" s="7"/>
      <c r="W102" s="7"/>
    </row>
    <row r="103" spans="1:23" x14ac:dyDescent="0.2">
      <c r="A103" s="7"/>
      <c r="B103" s="7"/>
      <c r="C103" s="9"/>
      <c r="D103" s="7"/>
      <c r="E103" s="7"/>
      <c r="F103" s="7"/>
      <c r="G103" s="7"/>
      <c r="H103" s="7"/>
      <c r="I103" s="7"/>
      <c r="J103" s="7"/>
      <c r="K103" s="7"/>
      <c r="L103" s="7"/>
      <c r="M103" s="7"/>
      <c r="N103" s="7"/>
      <c r="O103" s="7"/>
      <c r="P103" s="7"/>
      <c r="Q103" s="7"/>
      <c r="R103" s="7"/>
      <c r="S103" s="7"/>
      <c r="T103" s="7"/>
      <c r="U103" s="7"/>
      <c r="V103" s="7"/>
      <c r="W103" s="7"/>
    </row>
    <row r="104" spans="1:23" x14ac:dyDescent="0.2">
      <c r="A104" s="7"/>
      <c r="B104" s="7"/>
      <c r="C104" s="9"/>
      <c r="D104" s="7"/>
      <c r="E104" s="7"/>
      <c r="F104" s="7"/>
      <c r="G104" s="7"/>
      <c r="H104" s="7"/>
      <c r="I104" s="7"/>
      <c r="J104" s="7"/>
      <c r="K104" s="7"/>
      <c r="L104" s="7"/>
      <c r="M104" s="7"/>
      <c r="N104" s="7"/>
      <c r="O104" s="7"/>
      <c r="P104" s="7"/>
      <c r="Q104" s="7"/>
      <c r="R104" s="7"/>
      <c r="S104" s="7"/>
      <c r="T104" s="7"/>
      <c r="U104" s="7"/>
      <c r="V104" s="7"/>
      <c r="W104" s="7"/>
    </row>
    <row r="105" spans="1:23" x14ac:dyDescent="0.2">
      <c r="A105" s="7"/>
      <c r="B105" s="7"/>
      <c r="C105" s="9"/>
      <c r="D105" s="7"/>
      <c r="E105" s="7"/>
      <c r="F105" s="7"/>
      <c r="G105" s="7"/>
      <c r="H105" s="7"/>
      <c r="I105" s="7"/>
      <c r="J105" s="7"/>
      <c r="K105" s="7"/>
      <c r="L105" s="7"/>
      <c r="M105" s="7"/>
      <c r="N105" s="7"/>
      <c r="O105" s="7"/>
      <c r="P105" s="7"/>
      <c r="Q105" s="7"/>
      <c r="R105" s="7"/>
      <c r="S105" s="7"/>
      <c r="T105" s="7"/>
      <c r="U105" s="7"/>
      <c r="V105" s="7"/>
      <c r="W105" s="7"/>
    </row>
    <row r="106" spans="1:23" x14ac:dyDescent="0.2">
      <c r="A106" s="7"/>
      <c r="B106" s="7"/>
      <c r="C106" s="9"/>
      <c r="D106" s="7"/>
      <c r="E106" s="7"/>
      <c r="F106" s="7"/>
      <c r="G106" s="7"/>
      <c r="H106" s="7"/>
      <c r="I106" s="7"/>
      <c r="J106" s="7"/>
      <c r="K106" s="7"/>
      <c r="L106" s="7"/>
      <c r="M106" s="7"/>
      <c r="N106" s="7"/>
      <c r="O106" s="7"/>
      <c r="P106" s="7"/>
      <c r="Q106" s="7"/>
      <c r="R106" s="7"/>
      <c r="S106" s="7"/>
      <c r="T106" s="7"/>
      <c r="U106" s="7"/>
      <c r="V106" s="7"/>
      <c r="W106" s="7"/>
    </row>
    <row r="107" spans="1:23" x14ac:dyDescent="0.2">
      <c r="A107" s="7"/>
      <c r="B107" s="7"/>
      <c r="C107" s="9"/>
      <c r="D107" s="7"/>
      <c r="E107" s="7"/>
      <c r="F107" s="7"/>
      <c r="G107" s="7"/>
      <c r="H107" s="7"/>
      <c r="I107" s="7"/>
      <c r="J107" s="7"/>
      <c r="K107" s="7"/>
      <c r="L107" s="7"/>
      <c r="M107" s="7"/>
      <c r="N107" s="7"/>
      <c r="O107" s="7"/>
      <c r="P107" s="7"/>
      <c r="Q107" s="7"/>
      <c r="R107" s="7"/>
      <c r="S107" s="7"/>
      <c r="T107" s="7"/>
      <c r="U107" s="7"/>
      <c r="V107" s="7"/>
      <c r="W107" s="7"/>
    </row>
    <row r="108" spans="1:23" x14ac:dyDescent="0.2">
      <c r="A108" s="7"/>
      <c r="B108" s="7"/>
      <c r="C108" s="9"/>
      <c r="D108" s="7"/>
      <c r="E108" s="7"/>
      <c r="F108" s="7"/>
      <c r="G108" s="7"/>
      <c r="H108" s="7"/>
      <c r="I108" s="7"/>
      <c r="J108" s="7"/>
      <c r="K108" s="7"/>
      <c r="L108" s="7"/>
      <c r="M108" s="7"/>
      <c r="N108" s="7"/>
      <c r="O108" s="7"/>
      <c r="P108" s="7"/>
      <c r="Q108" s="7"/>
      <c r="R108" s="7"/>
      <c r="S108" s="7"/>
      <c r="T108" s="7"/>
      <c r="U108" s="7"/>
      <c r="V108" s="7"/>
      <c r="W108" s="7"/>
    </row>
    <row r="109" spans="1:23" x14ac:dyDescent="0.2">
      <c r="A109" s="7"/>
      <c r="B109" s="7"/>
      <c r="C109" s="9"/>
      <c r="D109" s="7"/>
      <c r="E109" s="7"/>
      <c r="F109" s="7"/>
      <c r="G109" s="7"/>
      <c r="H109" s="7"/>
      <c r="I109" s="7"/>
      <c r="J109" s="7"/>
      <c r="K109" s="7"/>
      <c r="L109" s="7"/>
      <c r="M109" s="7"/>
      <c r="N109" s="7"/>
      <c r="O109" s="7"/>
      <c r="P109" s="7"/>
      <c r="Q109" s="7"/>
      <c r="R109" s="7"/>
      <c r="S109" s="7"/>
      <c r="T109" s="7"/>
      <c r="U109" s="7"/>
      <c r="V109" s="7"/>
      <c r="W109" s="7"/>
    </row>
    <row r="110" spans="1:23" x14ac:dyDescent="0.2">
      <c r="A110" s="7"/>
      <c r="B110" s="7"/>
      <c r="C110" s="9"/>
      <c r="D110" s="7"/>
      <c r="E110" s="7"/>
      <c r="F110" s="7"/>
      <c r="G110" s="7"/>
      <c r="H110" s="7"/>
      <c r="I110" s="7"/>
      <c r="J110" s="7"/>
      <c r="K110" s="7"/>
      <c r="L110" s="7"/>
      <c r="M110" s="7"/>
      <c r="N110" s="7"/>
      <c r="O110" s="7"/>
      <c r="P110" s="7"/>
      <c r="Q110" s="7"/>
      <c r="R110" s="7"/>
      <c r="S110" s="7"/>
      <c r="T110" s="7"/>
      <c r="U110" s="7"/>
      <c r="V110" s="7"/>
      <c r="W110" s="7"/>
    </row>
    <row r="111" spans="1:23" x14ac:dyDescent="0.2">
      <c r="A111" s="7"/>
      <c r="B111" s="7"/>
      <c r="C111" s="9"/>
      <c r="D111" s="7"/>
      <c r="E111" s="7"/>
      <c r="F111" s="7"/>
      <c r="G111" s="7"/>
      <c r="H111" s="7"/>
      <c r="I111" s="7"/>
      <c r="J111" s="7"/>
      <c r="K111" s="7"/>
      <c r="L111" s="7"/>
      <c r="M111" s="7"/>
      <c r="N111" s="7"/>
      <c r="O111" s="7"/>
      <c r="P111" s="7"/>
      <c r="Q111" s="7"/>
      <c r="R111" s="7"/>
      <c r="S111" s="7"/>
      <c r="T111" s="7"/>
      <c r="U111" s="7"/>
      <c r="V111" s="7"/>
      <c r="W111" s="7"/>
    </row>
    <row r="112" spans="1:23" x14ac:dyDescent="0.2">
      <c r="A112" s="7"/>
      <c r="B112" s="7"/>
      <c r="C112" s="9"/>
      <c r="D112" s="7"/>
      <c r="E112" s="7"/>
      <c r="F112" s="7"/>
      <c r="G112" s="7"/>
      <c r="H112" s="7"/>
      <c r="I112" s="7"/>
      <c r="J112" s="7"/>
      <c r="K112" s="7"/>
      <c r="L112" s="7"/>
      <c r="M112" s="7"/>
      <c r="N112" s="7"/>
      <c r="O112" s="7"/>
      <c r="P112" s="7"/>
      <c r="Q112" s="7"/>
      <c r="R112" s="7"/>
      <c r="S112" s="7"/>
      <c r="T112" s="7"/>
      <c r="U112" s="7"/>
      <c r="V112" s="7"/>
      <c r="W112" s="7"/>
    </row>
    <row r="113" spans="1:23" x14ac:dyDescent="0.2">
      <c r="A113" s="7"/>
      <c r="B113" s="7"/>
      <c r="C113" s="9"/>
      <c r="D113" s="7"/>
      <c r="E113" s="7"/>
      <c r="F113" s="7"/>
      <c r="G113" s="7"/>
      <c r="H113" s="7"/>
      <c r="I113" s="7"/>
      <c r="J113" s="7"/>
      <c r="K113" s="7"/>
      <c r="L113" s="7"/>
      <c r="M113" s="7"/>
      <c r="N113" s="7"/>
      <c r="O113" s="7"/>
      <c r="P113" s="7"/>
      <c r="Q113" s="7"/>
      <c r="R113" s="7"/>
      <c r="S113" s="7"/>
      <c r="T113" s="7"/>
      <c r="U113" s="7"/>
      <c r="V113" s="7"/>
      <c r="W113" s="7"/>
    </row>
    <row r="114" spans="1:23" x14ac:dyDescent="0.2">
      <c r="A114" s="7"/>
      <c r="B114" s="7"/>
      <c r="C114" s="9"/>
      <c r="D114" s="7"/>
      <c r="E114" s="7"/>
      <c r="F114" s="7"/>
      <c r="G114" s="7"/>
      <c r="H114" s="7"/>
      <c r="I114" s="7"/>
      <c r="J114" s="7"/>
      <c r="K114" s="7"/>
      <c r="L114" s="7"/>
      <c r="M114" s="7"/>
      <c r="N114" s="7"/>
      <c r="O114" s="7"/>
      <c r="P114" s="7"/>
      <c r="Q114" s="7"/>
      <c r="R114" s="7"/>
      <c r="S114" s="7"/>
      <c r="T114" s="7"/>
      <c r="U114" s="7"/>
      <c r="V114" s="7"/>
      <c r="W114" s="7"/>
    </row>
    <row r="115" spans="1:23" x14ac:dyDescent="0.2">
      <c r="A115" s="7"/>
      <c r="B115" s="7"/>
      <c r="C115" s="9"/>
      <c r="D115" s="7"/>
      <c r="E115" s="7"/>
      <c r="F115" s="7"/>
      <c r="G115" s="7"/>
      <c r="H115" s="7"/>
      <c r="I115" s="7"/>
      <c r="J115" s="7"/>
      <c r="K115" s="7"/>
      <c r="L115" s="7"/>
      <c r="M115" s="7"/>
      <c r="N115" s="7"/>
      <c r="O115" s="7"/>
      <c r="P115" s="7"/>
      <c r="Q115" s="7"/>
      <c r="R115" s="7"/>
      <c r="S115" s="7"/>
      <c r="T115" s="7"/>
      <c r="U115" s="7"/>
      <c r="V115" s="7"/>
      <c r="W115" s="7"/>
    </row>
    <row r="116" spans="1:23" x14ac:dyDescent="0.2">
      <c r="A116" s="7"/>
      <c r="B116" s="7"/>
      <c r="C116" s="9"/>
      <c r="D116" s="7"/>
      <c r="E116" s="7"/>
      <c r="F116" s="7"/>
      <c r="G116" s="7"/>
      <c r="H116" s="7"/>
      <c r="I116" s="7"/>
      <c r="J116" s="7"/>
      <c r="K116" s="7"/>
      <c r="L116" s="7"/>
      <c r="M116" s="7"/>
      <c r="N116" s="7"/>
      <c r="O116" s="7"/>
      <c r="P116" s="7"/>
      <c r="Q116" s="7"/>
      <c r="R116" s="7"/>
      <c r="S116" s="7"/>
      <c r="T116" s="7"/>
      <c r="U116" s="7"/>
      <c r="V116" s="7"/>
      <c r="W116" s="7"/>
    </row>
    <row r="117" spans="1:23" x14ac:dyDescent="0.2">
      <c r="A117" s="7"/>
      <c r="B117" s="7"/>
      <c r="C117" s="9"/>
      <c r="D117" s="7"/>
      <c r="E117" s="7"/>
      <c r="F117" s="7"/>
      <c r="G117" s="7"/>
      <c r="H117" s="7"/>
      <c r="I117" s="7"/>
      <c r="J117" s="7"/>
      <c r="K117" s="7"/>
      <c r="L117" s="7"/>
      <c r="M117" s="7"/>
      <c r="N117" s="7"/>
      <c r="O117" s="7"/>
      <c r="P117" s="7"/>
      <c r="Q117" s="7"/>
      <c r="R117" s="7"/>
      <c r="S117" s="7"/>
      <c r="T117" s="7"/>
      <c r="U117" s="7"/>
      <c r="V117" s="7"/>
      <c r="W117" s="7"/>
    </row>
    <row r="118" spans="1:23" x14ac:dyDescent="0.2">
      <c r="A118" s="7"/>
      <c r="B118" s="7"/>
      <c r="C118" s="9"/>
      <c r="D118" s="7"/>
      <c r="E118" s="7"/>
      <c r="F118" s="7"/>
      <c r="G118" s="7"/>
      <c r="H118" s="7"/>
      <c r="I118" s="7"/>
      <c r="J118" s="7"/>
      <c r="K118" s="7"/>
      <c r="L118" s="7"/>
      <c r="M118" s="7"/>
      <c r="N118" s="7"/>
      <c r="O118" s="7"/>
      <c r="P118" s="7"/>
      <c r="Q118" s="7"/>
      <c r="R118" s="7"/>
      <c r="S118" s="7"/>
      <c r="T118" s="7"/>
      <c r="U118" s="7"/>
      <c r="V118" s="7"/>
      <c r="W118" s="7"/>
    </row>
    <row r="119" spans="1:23" x14ac:dyDescent="0.2">
      <c r="A119" s="7"/>
      <c r="B119" s="7"/>
      <c r="C119" s="9"/>
      <c r="D119" s="7"/>
      <c r="E119" s="7"/>
      <c r="F119" s="7"/>
      <c r="G119" s="7"/>
      <c r="H119" s="7"/>
      <c r="I119" s="7"/>
      <c r="J119" s="7"/>
      <c r="K119" s="7"/>
      <c r="L119" s="7"/>
      <c r="M119" s="7"/>
      <c r="N119" s="7"/>
      <c r="O119" s="7"/>
      <c r="P119" s="7"/>
      <c r="Q119" s="7"/>
      <c r="R119" s="7"/>
      <c r="S119" s="7"/>
      <c r="T119" s="7"/>
      <c r="U119" s="7"/>
      <c r="V119" s="7"/>
      <c r="W119" s="7"/>
    </row>
    <row r="120" spans="1:23" x14ac:dyDescent="0.2">
      <c r="A120" s="7"/>
      <c r="B120" s="7"/>
      <c r="C120" s="9"/>
      <c r="D120" s="7"/>
      <c r="E120" s="7"/>
      <c r="F120" s="7"/>
      <c r="G120" s="7"/>
      <c r="H120" s="7"/>
      <c r="I120" s="7"/>
      <c r="J120" s="7"/>
      <c r="K120" s="7"/>
      <c r="L120" s="7"/>
      <c r="M120" s="7"/>
      <c r="N120" s="7"/>
      <c r="O120" s="7"/>
      <c r="P120" s="7"/>
      <c r="Q120" s="7"/>
      <c r="R120" s="7"/>
      <c r="S120" s="7"/>
      <c r="T120" s="7"/>
      <c r="U120" s="7"/>
      <c r="V120" s="7"/>
      <c r="W120" s="7"/>
    </row>
    <row r="121" spans="1:23" x14ac:dyDescent="0.2">
      <c r="A121" s="7"/>
      <c r="B121" s="7"/>
      <c r="C121" s="9"/>
      <c r="D121" s="7"/>
      <c r="E121" s="7"/>
      <c r="F121" s="7"/>
      <c r="G121" s="7"/>
      <c r="H121" s="7"/>
      <c r="I121" s="7"/>
      <c r="J121" s="7"/>
      <c r="K121" s="7"/>
      <c r="L121" s="7"/>
      <c r="M121" s="7"/>
      <c r="N121" s="7"/>
      <c r="O121" s="7"/>
      <c r="P121" s="7"/>
      <c r="Q121" s="7"/>
      <c r="R121" s="7"/>
      <c r="S121" s="7"/>
      <c r="T121" s="7"/>
      <c r="U121" s="7"/>
      <c r="V121" s="7"/>
      <c r="W121" s="7"/>
    </row>
    <row r="122" spans="1:23" x14ac:dyDescent="0.2">
      <c r="A122" s="7"/>
      <c r="B122" s="7"/>
      <c r="C122" s="9"/>
      <c r="D122" s="7"/>
      <c r="E122" s="7"/>
      <c r="F122" s="7"/>
      <c r="G122" s="7"/>
      <c r="H122" s="7"/>
      <c r="I122" s="7"/>
      <c r="J122" s="7"/>
      <c r="K122" s="7"/>
      <c r="L122" s="7"/>
      <c r="M122" s="7"/>
      <c r="N122" s="7"/>
      <c r="O122" s="7"/>
      <c r="P122" s="7"/>
      <c r="Q122" s="7"/>
      <c r="R122" s="7"/>
      <c r="S122" s="7"/>
      <c r="T122" s="7"/>
      <c r="U122" s="7"/>
      <c r="V122" s="7"/>
      <c r="W122" s="7"/>
    </row>
    <row r="123" spans="1:23" x14ac:dyDescent="0.2">
      <c r="A123" s="7"/>
      <c r="B123" s="7"/>
      <c r="C123" s="9"/>
      <c r="D123" s="7"/>
      <c r="E123" s="7"/>
      <c r="F123" s="7"/>
      <c r="G123" s="7"/>
      <c r="H123" s="7"/>
      <c r="I123" s="7"/>
      <c r="J123" s="7"/>
      <c r="K123" s="7"/>
      <c r="L123" s="7"/>
      <c r="M123" s="7"/>
      <c r="N123" s="7"/>
      <c r="O123" s="7"/>
      <c r="P123" s="7"/>
      <c r="Q123" s="7"/>
      <c r="R123" s="7"/>
      <c r="S123" s="7"/>
      <c r="T123" s="7"/>
      <c r="U123" s="7"/>
      <c r="V123" s="7"/>
      <c r="W123" s="7"/>
    </row>
    <row r="124" spans="1:23" x14ac:dyDescent="0.2">
      <c r="A124" s="7"/>
      <c r="B124" s="7"/>
      <c r="C124" s="9"/>
      <c r="D124" s="7"/>
      <c r="E124" s="7"/>
      <c r="F124" s="7"/>
      <c r="G124" s="7"/>
      <c r="H124" s="7"/>
      <c r="I124" s="7"/>
      <c r="J124" s="7"/>
      <c r="K124" s="7"/>
      <c r="L124" s="7"/>
      <c r="M124" s="7"/>
      <c r="N124" s="7"/>
      <c r="O124" s="7"/>
      <c r="P124" s="7"/>
      <c r="Q124" s="7"/>
      <c r="R124" s="7"/>
      <c r="S124" s="7"/>
      <c r="T124" s="7"/>
      <c r="U124" s="7"/>
      <c r="V124" s="7"/>
      <c r="W124" s="7"/>
    </row>
    <row r="125" spans="1:23" x14ac:dyDescent="0.2">
      <c r="A125" s="7"/>
      <c r="B125" s="7"/>
      <c r="C125" s="9"/>
      <c r="D125" s="7"/>
      <c r="E125" s="7"/>
      <c r="F125" s="7"/>
      <c r="G125" s="7"/>
      <c r="H125" s="7"/>
      <c r="I125" s="7"/>
      <c r="J125" s="7"/>
      <c r="K125" s="7"/>
      <c r="L125" s="7"/>
      <c r="M125" s="7"/>
      <c r="N125" s="7"/>
      <c r="O125" s="7"/>
      <c r="P125" s="7"/>
      <c r="Q125" s="7"/>
      <c r="R125" s="7"/>
      <c r="S125" s="7"/>
      <c r="T125" s="7"/>
      <c r="U125" s="7"/>
      <c r="V125" s="7"/>
      <c r="W125" s="7"/>
    </row>
    <row r="126" spans="1:23" x14ac:dyDescent="0.2">
      <c r="A126" s="7"/>
      <c r="B126" s="7"/>
      <c r="C126" s="9"/>
      <c r="D126" s="7"/>
      <c r="E126" s="7"/>
      <c r="F126" s="7"/>
      <c r="G126" s="7"/>
      <c r="H126" s="7"/>
      <c r="I126" s="7"/>
      <c r="J126" s="7"/>
      <c r="K126" s="7"/>
      <c r="L126" s="7"/>
      <c r="M126" s="7"/>
      <c r="N126" s="7"/>
      <c r="O126" s="7"/>
      <c r="P126" s="7"/>
      <c r="Q126" s="7"/>
      <c r="R126" s="7"/>
      <c r="S126" s="7"/>
      <c r="T126" s="7"/>
      <c r="U126" s="7"/>
      <c r="V126" s="7"/>
      <c r="W126" s="7"/>
    </row>
    <row r="127" spans="1:23" x14ac:dyDescent="0.2">
      <c r="A127" s="7"/>
      <c r="B127" s="7"/>
      <c r="C127" s="9"/>
      <c r="D127" s="7"/>
      <c r="E127" s="7"/>
      <c r="F127" s="7"/>
      <c r="G127" s="7"/>
      <c r="H127" s="7"/>
      <c r="I127" s="7"/>
      <c r="J127" s="7"/>
      <c r="K127" s="7"/>
      <c r="L127" s="7"/>
      <c r="M127" s="7"/>
      <c r="N127" s="7"/>
      <c r="O127" s="7"/>
      <c r="P127" s="7"/>
      <c r="Q127" s="7"/>
      <c r="R127" s="7"/>
      <c r="S127" s="7"/>
      <c r="T127" s="7"/>
      <c r="U127" s="7"/>
      <c r="V127" s="7"/>
      <c r="W127" s="7"/>
    </row>
    <row r="128" spans="1:23" x14ac:dyDescent="0.2">
      <c r="A128" s="7"/>
      <c r="B128" s="7"/>
      <c r="C128" s="9"/>
      <c r="D128" s="7"/>
      <c r="E128" s="7"/>
      <c r="F128" s="7"/>
      <c r="G128" s="7"/>
      <c r="H128" s="7"/>
      <c r="I128" s="7"/>
      <c r="J128" s="7"/>
      <c r="K128" s="7"/>
      <c r="L128" s="7"/>
      <c r="M128" s="7"/>
      <c r="N128" s="7"/>
      <c r="O128" s="7"/>
      <c r="P128" s="7"/>
      <c r="Q128" s="7"/>
      <c r="R128" s="7"/>
      <c r="S128" s="7"/>
      <c r="T128" s="7"/>
      <c r="U128" s="7"/>
      <c r="V128" s="7"/>
      <c r="W128" s="7"/>
    </row>
    <row r="129" spans="1:23" x14ac:dyDescent="0.2">
      <c r="A129" s="7"/>
      <c r="B129" s="7"/>
      <c r="C129" s="9"/>
      <c r="D129" s="7"/>
      <c r="E129" s="7"/>
      <c r="F129" s="7"/>
      <c r="G129" s="7"/>
      <c r="H129" s="7"/>
      <c r="I129" s="7"/>
      <c r="J129" s="7"/>
      <c r="K129" s="7"/>
      <c r="L129" s="7"/>
      <c r="M129" s="7"/>
      <c r="N129" s="7"/>
      <c r="O129" s="7"/>
      <c r="P129" s="7"/>
      <c r="Q129" s="7"/>
      <c r="R129" s="7"/>
      <c r="S129" s="7"/>
      <c r="T129" s="7"/>
      <c r="U129" s="7"/>
      <c r="V129" s="7"/>
      <c r="W129" s="7"/>
    </row>
    <row r="130" spans="1:23" x14ac:dyDescent="0.2">
      <c r="A130" s="7"/>
      <c r="B130" s="7"/>
      <c r="C130" s="9"/>
      <c r="D130" s="7"/>
      <c r="E130" s="7"/>
      <c r="F130" s="7"/>
      <c r="G130" s="7"/>
      <c r="H130" s="7"/>
      <c r="I130" s="7"/>
      <c r="J130" s="7"/>
      <c r="K130" s="7"/>
      <c r="L130" s="7"/>
      <c r="M130" s="7"/>
      <c r="N130" s="7"/>
      <c r="O130" s="7"/>
      <c r="P130" s="7"/>
      <c r="Q130" s="7"/>
      <c r="R130" s="7"/>
      <c r="S130" s="7"/>
      <c r="T130" s="7"/>
      <c r="U130" s="7"/>
      <c r="V130" s="7"/>
      <c r="W130" s="7"/>
    </row>
    <row r="131" spans="1:23" x14ac:dyDescent="0.2">
      <c r="A131" s="7"/>
      <c r="B131" s="7"/>
      <c r="C131" s="9"/>
      <c r="D131" s="7"/>
      <c r="E131" s="7"/>
      <c r="F131" s="7"/>
      <c r="G131" s="7"/>
      <c r="H131" s="7"/>
      <c r="I131" s="7"/>
      <c r="J131" s="7"/>
      <c r="K131" s="7"/>
      <c r="L131" s="7"/>
      <c r="M131" s="7"/>
      <c r="N131" s="7"/>
      <c r="O131" s="7"/>
      <c r="P131" s="7"/>
      <c r="Q131" s="7"/>
      <c r="R131" s="7"/>
      <c r="S131" s="7"/>
      <c r="T131" s="7"/>
      <c r="U131" s="7"/>
      <c r="V131" s="7"/>
      <c r="W131" s="7"/>
    </row>
    <row r="132" spans="1:23" x14ac:dyDescent="0.2">
      <c r="A132" s="7"/>
      <c r="B132" s="7"/>
      <c r="C132" s="9"/>
      <c r="D132" s="7"/>
      <c r="E132" s="7"/>
      <c r="F132" s="7"/>
      <c r="G132" s="7"/>
      <c r="H132" s="7"/>
      <c r="I132" s="7"/>
      <c r="J132" s="7"/>
      <c r="K132" s="7"/>
      <c r="L132" s="7"/>
      <c r="M132" s="7"/>
      <c r="N132" s="7"/>
      <c r="O132" s="7"/>
      <c r="P132" s="7"/>
      <c r="Q132" s="7"/>
      <c r="R132" s="7"/>
      <c r="S132" s="7"/>
      <c r="T132" s="7"/>
      <c r="U132" s="7"/>
      <c r="V132" s="7"/>
      <c r="W132" s="7"/>
    </row>
    <row r="133" spans="1:23" x14ac:dyDescent="0.2">
      <c r="A133" s="7"/>
      <c r="B133" s="7"/>
      <c r="C133" s="9"/>
      <c r="D133" s="7"/>
      <c r="E133" s="7"/>
      <c r="F133" s="7"/>
      <c r="G133" s="7"/>
      <c r="H133" s="7"/>
      <c r="I133" s="7"/>
      <c r="J133" s="7"/>
      <c r="K133" s="7"/>
      <c r="L133" s="7"/>
      <c r="M133" s="7"/>
      <c r="N133" s="7"/>
      <c r="O133" s="7"/>
      <c r="P133" s="7"/>
      <c r="Q133" s="7"/>
      <c r="R133" s="7"/>
      <c r="S133" s="7"/>
      <c r="T133" s="7"/>
      <c r="U133" s="7"/>
      <c r="V133" s="7"/>
      <c r="W133" s="7"/>
    </row>
    <row r="134" spans="1:23" x14ac:dyDescent="0.2">
      <c r="A134" s="7"/>
      <c r="B134" s="7"/>
      <c r="C134" s="9"/>
      <c r="D134" s="7"/>
      <c r="E134" s="7"/>
      <c r="F134" s="7"/>
      <c r="G134" s="7"/>
      <c r="H134" s="7"/>
      <c r="I134" s="7"/>
      <c r="J134" s="7"/>
      <c r="K134" s="7"/>
      <c r="L134" s="7"/>
      <c r="M134" s="7"/>
      <c r="N134" s="7"/>
      <c r="O134" s="7"/>
      <c r="P134" s="7"/>
      <c r="Q134" s="7"/>
      <c r="R134" s="7"/>
      <c r="S134" s="7"/>
      <c r="T134" s="7"/>
      <c r="U134" s="7"/>
      <c r="V134" s="7"/>
      <c r="W134" s="7"/>
    </row>
    <row r="135" spans="1:23" x14ac:dyDescent="0.2">
      <c r="A135" s="7"/>
      <c r="B135" s="7"/>
      <c r="C135" s="9"/>
      <c r="D135" s="7"/>
      <c r="E135" s="7"/>
      <c r="F135" s="7"/>
      <c r="G135" s="7"/>
      <c r="H135" s="7"/>
      <c r="I135" s="7"/>
      <c r="J135" s="7"/>
      <c r="K135" s="7"/>
      <c r="L135" s="7"/>
      <c r="M135" s="7"/>
      <c r="N135" s="7"/>
      <c r="O135" s="7"/>
      <c r="P135" s="7"/>
      <c r="Q135" s="7"/>
      <c r="R135" s="7"/>
      <c r="S135" s="7"/>
      <c r="T135" s="7"/>
      <c r="U135" s="7"/>
      <c r="V135" s="7"/>
      <c r="W135" s="7"/>
    </row>
    <row r="136" spans="1:23" x14ac:dyDescent="0.2">
      <c r="A136" s="7"/>
      <c r="B136" s="7"/>
      <c r="C136" s="9"/>
      <c r="D136" s="7"/>
      <c r="E136" s="7"/>
      <c r="F136" s="7"/>
      <c r="G136" s="7"/>
      <c r="H136" s="7"/>
      <c r="I136" s="7"/>
      <c r="J136" s="7"/>
      <c r="K136" s="7"/>
      <c r="L136" s="7"/>
      <c r="M136" s="7"/>
      <c r="N136" s="7"/>
      <c r="O136" s="7"/>
      <c r="P136" s="7"/>
      <c r="Q136" s="7"/>
      <c r="R136" s="7"/>
      <c r="S136" s="7"/>
      <c r="T136" s="7"/>
      <c r="U136" s="7"/>
      <c r="V136" s="7"/>
      <c r="W136" s="7"/>
    </row>
    <row r="137" spans="1:23" x14ac:dyDescent="0.2">
      <c r="A137" s="7"/>
      <c r="B137" s="7"/>
      <c r="C137" s="9"/>
      <c r="D137" s="7"/>
      <c r="E137" s="7"/>
      <c r="F137" s="7"/>
      <c r="G137" s="7"/>
      <c r="H137" s="7"/>
      <c r="I137" s="7"/>
      <c r="J137" s="7"/>
      <c r="K137" s="7"/>
      <c r="L137" s="7"/>
      <c r="M137" s="7"/>
      <c r="N137" s="7"/>
      <c r="O137" s="7"/>
      <c r="P137" s="7"/>
      <c r="Q137" s="7"/>
      <c r="R137" s="7"/>
      <c r="S137" s="7"/>
      <c r="T137" s="7"/>
      <c r="U137" s="7"/>
      <c r="V137" s="7"/>
      <c r="W137" s="7"/>
    </row>
    <row r="138" spans="1:23" x14ac:dyDescent="0.2">
      <c r="A138" s="7"/>
      <c r="B138" s="7"/>
      <c r="C138" s="9"/>
      <c r="D138" s="7"/>
      <c r="E138" s="7"/>
      <c r="F138" s="7"/>
      <c r="G138" s="7"/>
      <c r="H138" s="7"/>
      <c r="I138" s="7"/>
      <c r="J138" s="7"/>
      <c r="K138" s="7"/>
      <c r="L138" s="7"/>
      <c r="M138" s="7"/>
      <c r="N138" s="7"/>
      <c r="O138" s="7"/>
      <c r="P138" s="7"/>
      <c r="Q138" s="7"/>
      <c r="R138" s="7"/>
      <c r="S138" s="7"/>
      <c r="T138" s="7"/>
      <c r="U138" s="7"/>
      <c r="V138" s="7"/>
      <c r="W138" s="7"/>
    </row>
    <row r="139" spans="1:23" x14ac:dyDescent="0.2">
      <c r="A139" s="7"/>
      <c r="B139" s="7"/>
      <c r="C139" s="9"/>
      <c r="D139" s="7"/>
      <c r="E139" s="7"/>
      <c r="F139" s="7"/>
      <c r="G139" s="7"/>
      <c r="H139" s="7"/>
      <c r="I139" s="7"/>
      <c r="J139" s="7"/>
      <c r="K139" s="7"/>
      <c r="L139" s="7"/>
      <c r="M139" s="7"/>
      <c r="N139" s="7"/>
      <c r="O139" s="7"/>
      <c r="P139" s="7"/>
      <c r="Q139" s="7"/>
      <c r="R139" s="7"/>
      <c r="S139" s="7"/>
      <c r="T139" s="7"/>
      <c r="U139" s="7"/>
      <c r="V139" s="7"/>
      <c r="W139" s="7"/>
    </row>
    <row r="140" spans="1:23" x14ac:dyDescent="0.2">
      <c r="A140" s="7"/>
      <c r="B140" s="7"/>
      <c r="C140" s="9"/>
      <c r="D140" s="7"/>
      <c r="E140" s="7"/>
      <c r="F140" s="7"/>
      <c r="G140" s="7"/>
      <c r="H140" s="7"/>
      <c r="I140" s="7"/>
      <c r="J140" s="7"/>
      <c r="K140" s="7"/>
      <c r="L140" s="7"/>
      <c r="M140" s="7"/>
      <c r="N140" s="7"/>
      <c r="O140" s="7"/>
      <c r="P140" s="7"/>
      <c r="Q140" s="7"/>
      <c r="R140" s="7"/>
      <c r="S140" s="7"/>
      <c r="T140" s="7"/>
      <c r="U140" s="7"/>
      <c r="V140" s="7"/>
      <c r="W140" s="7"/>
    </row>
    <row r="141" spans="1:23" x14ac:dyDescent="0.2">
      <c r="A141" s="7"/>
      <c r="B141" s="7"/>
      <c r="C141" s="9"/>
      <c r="D141" s="7"/>
      <c r="E141" s="7"/>
      <c r="F141" s="7"/>
      <c r="G141" s="7"/>
      <c r="H141" s="7"/>
      <c r="I141" s="7"/>
      <c r="J141" s="7"/>
      <c r="K141" s="7"/>
      <c r="L141" s="7"/>
      <c r="M141" s="7"/>
      <c r="N141" s="7"/>
      <c r="O141" s="7"/>
      <c r="P141" s="7"/>
      <c r="Q141" s="7"/>
      <c r="R141" s="7"/>
      <c r="S141" s="7"/>
      <c r="T141" s="7"/>
      <c r="U141" s="7"/>
      <c r="V141" s="7"/>
      <c r="W141" s="7"/>
    </row>
    <row r="142" spans="1:23" x14ac:dyDescent="0.2">
      <c r="A142" s="7"/>
      <c r="B142" s="7"/>
      <c r="C142" s="9"/>
      <c r="D142" s="7"/>
      <c r="E142" s="7"/>
      <c r="F142" s="7"/>
      <c r="G142" s="7"/>
      <c r="H142" s="7"/>
      <c r="I142" s="7"/>
      <c r="J142" s="7"/>
      <c r="K142" s="7"/>
      <c r="L142" s="7"/>
      <c r="M142" s="7"/>
      <c r="N142" s="7"/>
      <c r="O142" s="7"/>
      <c r="P142" s="7"/>
      <c r="Q142" s="7"/>
      <c r="R142" s="7"/>
      <c r="S142" s="7"/>
      <c r="T142" s="7"/>
      <c r="U142" s="7"/>
      <c r="V142" s="7"/>
      <c r="W142" s="7"/>
    </row>
    <row r="143" spans="1:23" x14ac:dyDescent="0.2">
      <c r="A143" s="7"/>
      <c r="B143" s="7"/>
      <c r="C143" s="9"/>
      <c r="D143" s="7"/>
      <c r="E143" s="7"/>
      <c r="F143" s="7"/>
      <c r="G143" s="7"/>
      <c r="H143" s="7"/>
      <c r="I143" s="7"/>
      <c r="J143" s="7"/>
      <c r="K143" s="7"/>
      <c r="L143" s="7"/>
      <c r="M143" s="7"/>
      <c r="N143" s="7"/>
      <c r="O143" s="7"/>
      <c r="P143" s="7"/>
      <c r="Q143" s="7"/>
      <c r="R143" s="7"/>
      <c r="S143" s="7"/>
      <c r="T143" s="7"/>
      <c r="U143" s="7"/>
      <c r="V143" s="7"/>
      <c r="W143" s="7"/>
    </row>
    <row r="144" spans="1:23" x14ac:dyDescent="0.2">
      <c r="A144" s="7"/>
      <c r="B144" s="7"/>
      <c r="C144" s="9"/>
      <c r="D144" s="7"/>
      <c r="E144" s="7"/>
      <c r="F144" s="7"/>
      <c r="G144" s="7"/>
      <c r="H144" s="7"/>
      <c r="I144" s="7"/>
      <c r="J144" s="7"/>
      <c r="K144" s="7"/>
      <c r="L144" s="7"/>
      <c r="M144" s="7"/>
      <c r="N144" s="7"/>
      <c r="O144" s="7"/>
      <c r="P144" s="7"/>
      <c r="Q144" s="7"/>
      <c r="R144" s="7"/>
      <c r="S144" s="7"/>
      <c r="T144" s="7"/>
      <c r="U144" s="7"/>
      <c r="V144" s="7"/>
      <c r="W144" s="7"/>
    </row>
    <row r="145" spans="1:23" x14ac:dyDescent="0.2">
      <c r="A145" s="7"/>
      <c r="B145" s="7"/>
      <c r="C145" s="9"/>
      <c r="D145" s="7"/>
      <c r="E145" s="7"/>
      <c r="F145" s="7"/>
      <c r="G145" s="7"/>
      <c r="H145" s="7"/>
      <c r="I145" s="7"/>
      <c r="J145" s="7"/>
      <c r="K145" s="7"/>
      <c r="L145" s="7"/>
      <c r="M145" s="7"/>
      <c r="N145" s="7"/>
      <c r="O145" s="7"/>
      <c r="P145" s="7"/>
      <c r="Q145" s="7"/>
      <c r="R145" s="7"/>
      <c r="S145" s="7"/>
      <c r="T145" s="7"/>
      <c r="U145" s="7"/>
      <c r="V145" s="7"/>
      <c r="W145" s="7"/>
    </row>
    <row r="146" spans="1:23" x14ac:dyDescent="0.2">
      <c r="A146" s="7"/>
      <c r="B146" s="7"/>
      <c r="C146" s="9"/>
      <c r="D146" s="7"/>
      <c r="E146" s="7"/>
      <c r="F146" s="7"/>
      <c r="G146" s="7"/>
      <c r="H146" s="7"/>
      <c r="I146" s="7"/>
      <c r="J146" s="7"/>
      <c r="K146" s="7"/>
      <c r="L146" s="7"/>
      <c r="M146" s="7"/>
      <c r="N146" s="7"/>
      <c r="O146" s="7"/>
      <c r="P146" s="7"/>
      <c r="Q146" s="7"/>
      <c r="R146" s="7"/>
      <c r="S146" s="7"/>
      <c r="T146" s="7"/>
      <c r="U146" s="7"/>
      <c r="V146" s="7"/>
      <c r="W146" s="7"/>
    </row>
    <row r="147" spans="1:23" x14ac:dyDescent="0.2">
      <c r="A147" s="7"/>
      <c r="B147" s="7"/>
      <c r="C147" s="9"/>
      <c r="D147" s="7"/>
      <c r="E147" s="7"/>
      <c r="F147" s="7"/>
      <c r="G147" s="7"/>
      <c r="H147" s="7"/>
      <c r="I147" s="7"/>
      <c r="J147" s="7"/>
      <c r="K147" s="7"/>
      <c r="L147" s="7"/>
      <c r="M147" s="7"/>
      <c r="N147" s="7"/>
      <c r="O147" s="7"/>
      <c r="P147" s="7"/>
      <c r="Q147" s="7"/>
      <c r="R147" s="7"/>
      <c r="S147" s="7"/>
      <c r="T147" s="7"/>
      <c r="U147" s="7"/>
      <c r="V147" s="7"/>
      <c r="W147" s="7"/>
    </row>
    <row r="148" spans="1:23" x14ac:dyDescent="0.2">
      <c r="A148" s="7"/>
      <c r="B148" s="7"/>
      <c r="C148" s="9"/>
      <c r="D148" s="7"/>
      <c r="E148" s="7"/>
      <c r="F148" s="7"/>
      <c r="G148" s="7"/>
      <c r="H148" s="7"/>
      <c r="I148" s="7"/>
      <c r="J148" s="7"/>
      <c r="K148" s="7"/>
      <c r="L148" s="7"/>
      <c r="M148" s="7"/>
      <c r="N148" s="7"/>
      <c r="O148" s="7"/>
      <c r="P148" s="7"/>
      <c r="Q148" s="7"/>
      <c r="R148" s="7"/>
      <c r="S148" s="7"/>
      <c r="T148" s="7"/>
      <c r="U148" s="7"/>
      <c r="V148" s="7"/>
      <c r="W148" s="7"/>
    </row>
    <row r="149" spans="1:23" x14ac:dyDescent="0.2">
      <c r="A149" s="7"/>
      <c r="B149" s="7"/>
      <c r="C149" s="9"/>
      <c r="D149" s="7"/>
      <c r="E149" s="7"/>
      <c r="F149" s="7"/>
      <c r="G149" s="7"/>
      <c r="H149" s="7"/>
      <c r="I149" s="7"/>
      <c r="J149" s="7"/>
      <c r="K149" s="7"/>
      <c r="L149" s="7"/>
      <c r="M149" s="7"/>
      <c r="N149" s="7"/>
      <c r="O149" s="7"/>
      <c r="P149" s="7"/>
      <c r="Q149" s="7"/>
      <c r="R149" s="7"/>
      <c r="S149" s="7"/>
      <c r="T149" s="7"/>
      <c r="U149" s="7"/>
      <c r="V149" s="7"/>
      <c r="W149" s="7"/>
    </row>
    <row r="150" spans="1:23" x14ac:dyDescent="0.2">
      <c r="A150" s="7"/>
      <c r="B150" s="7"/>
      <c r="C150" s="9"/>
      <c r="D150" s="7"/>
      <c r="E150" s="7"/>
      <c r="F150" s="7"/>
      <c r="G150" s="7"/>
      <c r="H150" s="7"/>
      <c r="I150" s="7"/>
      <c r="J150" s="7"/>
      <c r="K150" s="7"/>
      <c r="L150" s="7"/>
      <c r="M150" s="7"/>
      <c r="N150" s="7"/>
      <c r="O150" s="7"/>
      <c r="P150" s="7"/>
      <c r="Q150" s="7"/>
      <c r="R150" s="7"/>
      <c r="S150" s="7"/>
      <c r="T150" s="7"/>
      <c r="U150" s="7"/>
      <c r="V150" s="7"/>
      <c r="W150" s="7"/>
    </row>
    <row r="151" spans="1:23" x14ac:dyDescent="0.2">
      <c r="A151" s="7"/>
      <c r="B151" s="7"/>
      <c r="C151" s="9"/>
      <c r="D151" s="7"/>
      <c r="E151" s="7"/>
      <c r="F151" s="7"/>
      <c r="G151" s="7"/>
      <c r="H151" s="7"/>
      <c r="I151" s="7"/>
      <c r="J151" s="7"/>
      <c r="K151" s="7"/>
      <c r="L151" s="7"/>
      <c r="M151" s="7"/>
      <c r="N151" s="7"/>
      <c r="O151" s="7"/>
      <c r="P151" s="7"/>
      <c r="Q151" s="7"/>
      <c r="R151" s="7"/>
      <c r="S151" s="7"/>
      <c r="T151" s="7"/>
      <c r="U151" s="7"/>
      <c r="V151" s="7"/>
      <c r="W151" s="7"/>
    </row>
    <row r="152" spans="1:23" x14ac:dyDescent="0.2">
      <c r="A152" s="7"/>
      <c r="B152" s="7"/>
      <c r="C152" s="9"/>
      <c r="D152" s="7"/>
      <c r="E152" s="7"/>
      <c r="F152" s="7"/>
      <c r="G152" s="7"/>
      <c r="H152" s="7"/>
      <c r="I152" s="7"/>
      <c r="J152" s="7"/>
      <c r="K152" s="7"/>
      <c r="L152" s="7"/>
      <c r="M152" s="7"/>
      <c r="N152" s="7"/>
      <c r="O152" s="7"/>
      <c r="P152" s="7"/>
      <c r="Q152" s="7"/>
      <c r="R152" s="7"/>
      <c r="S152" s="7"/>
      <c r="T152" s="7"/>
      <c r="U152" s="7"/>
      <c r="V152" s="7"/>
      <c r="W152" s="7"/>
    </row>
    <row r="153" spans="1:23" x14ac:dyDescent="0.2">
      <c r="A153" s="7"/>
      <c r="B153" s="7"/>
      <c r="C153" s="9"/>
      <c r="D153" s="7"/>
      <c r="E153" s="7"/>
      <c r="F153" s="7"/>
      <c r="G153" s="7"/>
      <c r="H153" s="7"/>
      <c r="I153" s="7"/>
      <c r="J153" s="7"/>
      <c r="K153" s="7"/>
      <c r="L153" s="7"/>
      <c r="M153" s="7"/>
      <c r="N153" s="7"/>
      <c r="O153" s="7"/>
      <c r="P153" s="7"/>
      <c r="Q153" s="7"/>
      <c r="R153" s="7"/>
      <c r="S153" s="7"/>
      <c r="T153" s="7"/>
      <c r="U153" s="7"/>
      <c r="V153" s="7"/>
      <c r="W153" s="7"/>
    </row>
    <row r="154" spans="1:23" x14ac:dyDescent="0.2">
      <c r="A154" s="7"/>
      <c r="B154" s="7"/>
      <c r="C154" s="9"/>
      <c r="D154" s="7"/>
      <c r="E154" s="7"/>
      <c r="F154" s="7"/>
      <c r="G154" s="7"/>
      <c r="H154" s="7"/>
      <c r="I154" s="7"/>
      <c r="J154" s="7"/>
      <c r="K154" s="7"/>
      <c r="L154" s="7"/>
      <c r="M154" s="7"/>
      <c r="N154" s="7"/>
      <c r="O154" s="7"/>
      <c r="P154" s="7"/>
      <c r="Q154" s="7"/>
      <c r="R154" s="7"/>
      <c r="S154" s="7"/>
      <c r="T154" s="7"/>
      <c r="U154" s="7"/>
      <c r="V154" s="7"/>
      <c r="W154" s="7"/>
    </row>
    <row r="155" spans="1:23" x14ac:dyDescent="0.2">
      <c r="A155" s="7"/>
      <c r="B155" s="7"/>
      <c r="C155" s="9"/>
      <c r="D155" s="7"/>
      <c r="E155" s="7"/>
      <c r="F155" s="7"/>
      <c r="G155" s="7"/>
      <c r="H155" s="7"/>
      <c r="I155" s="7"/>
      <c r="J155" s="7"/>
      <c r="K155" s="7"/>
      <c r="L155" s="7"/>
      <c r="M155" s="7"/>
      <c r="N155" s="7"/>
      <c r="O155" s="7"/>
      <c r="P155" s="7"/>
      <c r="Q155" s="7"/>
      <c r="R155" s="7"/>
      <c r="S155" s="7"/>
      <c r="T155" s="7"/>
      <c r="U155" s="7"/>
      <c r="V155" s="7"/>
      <c r="W155" s="7"/>
    </row>
    <row r="156" spans="1:23" x14ac:dyDescent="0.2">
      <c r="A156" s="7"/>
      <c r="B156" s="7"/>
      <c r="C156" s="9"/>
      <c r="D156" s="7"/>
      <c r="E156" s="7"/>
      <c r="F156" s="7"/>
      <c r="G156" s="7"/>
      <c r="H156" s="7"/>
      <c r="I156" s="7"/>
      <c r="J156" s="7"/>
      <c r="K156" s="7"/>
      <c r="L156" s="7"/>
      <c r="M156" s="7"/>
      <c r="N156" s="7"/>
      <c r="O156" s="7"/>
      <c r="P156" s="7"/>
      <c r="Q156" s="7"/>
      <c r="R156" s="7"/>
      <c r="S156" s="7"/>
      <c r="T156" s="7"/>
      <c r="U156" s="7"/>
      <c r="V156" s="7"/>
      <c r="W156" s="7"/>
    </row>
    <row r="157" spans="1:23" x14ac:dyDescent="0.2">
      <c r="A157" s="7"/>
      <c r="B157" s="7"/>
      <c r="C157" s="9"/>
      <c r="D157" s="7"/>
      <c r="E157" s="7"/>
      <c r="F157" s="7"/>
      <c r="G157" s="7"/>
      <c r="H157" s="7"/>
      <c r="I157" s="7"/>
      <c r="J157" s="7"/>
      <c r="K157" s="7"/>
      <c r="L157" s="7"/>
      <c r="M157" s="7"/>
      <c r="N157" s="7"/>
      <c r="O157" s="7"/>
      <c r="P157" s="7"/>
      <c r="Q157" s="7"/>
      <c r="R157" s="7"/>
      <c r="S157" s="7"/>
      <c r="T157" s="7"/>
      <c r="U157" s="7"/>
      <c r="V157" s="7"/>
      <c r="W157" s="7"/>
    </row>
    <row r="158" spans="1:23" x14ac:dyDescent="0.2">
      <c r="A158" s="7"/>
      <c r="B158" s="7"/>
      <c r="C158" s="9"/>
      <c r="D158" s="7"/>
      <c r="E158" s="7"/>
      <c r="F158" s="7"/>
      <c r="G158" s="7"/>
      <c r="H158" s="7"/>
      <c r="I158" s="7"/>
      <c r="J158" s="7"/>
      <c r="K158" s="7"/>
      <c r="L158" s="7"/>
      <c r="M158" s="7"/>
      <c r="N158" s="7"/>
      <c r="O158" s="7"/>
      <c r="P158" s="7"/>
      <c r="Q158" s="7"/>
      <c r="R158" s="7"/>
      <c r="S158" s="7"/>
      <c r="T158" s="7"/>
      <c r="U158" s="7"/>
      <c r="V158" s="7"/>
      <c r="W158" s="7"/>
    </row>
    <row r="159" spans="1:23" x14ac:dyDescent="0.2">
      <c r="A159" s="7"/>
      <c r="B159" s="7"/>
      <c r="C159" s="9"/>
      <c r="D159" s="7"/>
      <c r="E159" s="7"/>
      <c r="F159" s="7"/>
      <c r="G159" s="7"/>
      <c r="H159" s="7"/>
      <c r="I159" s="7"/>
      <c r="J159" s="7"/>
      <c r="K159" s="7"/>
      <c r="L159" s="7"/>
      <c r="M159" s="7"/>
      <c r="N159" s="7"/>
      <c r="O159" s="7"/>
      <c r="P159" s="7"/>
      <c r="Q159" s="7"/>
      <c r="R159" s="7"/>
      <c r="S159" s="7"/>
      <c r="T159" s="7"/>
      <c r="U159" s="7"/>
      <c r="V159" s="7"/>
      <c r="W159" s="7"/>
    </row>
    <row r="160" spans="1:23" x14ac:dyDescent="0.2">
      <c r="A160" s="7"/>
      <c r="B160" s="7"/>
      <c r="C160" s="9"/>
      <c r="D160" s="7"/>
      <c r="E160" s="7"/>
      <c r="F160" s="7"/>
      <c r="G160" s="7"/>
      <c r="H160" s="7"/>
      <c r="I160" s="7"/>
      <c r="J160" s="7"/>
      <c r="K160" s="7"/>
      <c r="L160" s="7"/>
      <c r="M160" s="7"/>
      <c r="N160" s="7"/>
      <c r="O160" s="7"/>
      <c r="P160" s="7"/>
      <c r="Q160" s="7"/>
      <c r="R160" s="7"/>
      <c r="S160" s="7"/>
      <c r="T160" s="7"/>
      <c r="U160" s="7"/>
      <c r="V160" s="7"/>
      <c r="W160" s="7"/>
    </row>
    <row r="161" spans="1:23" x14ac:dyDescent="0.2">
      <c r="A161" s="7"/>
      <c r="B161" s="7"/>
      <c r="C161" s="9"/>
      <c r="D161" s="7"/>
      <c r="E161" s="7"/>
      <c r="F161" s="7"/>
      <c r="G161" s="7"/>
      <c r="H161" s="7"/>
      <c r="I161" s="7"/>
      <c r="J161" s="7"/>
      <c r="K161" s="7"/>
      <c r="L161" s="7"/>
      <c r="M161" s="7"/>
      <c r="N161" s="7"/>
      <c r="O161" s="7"/>
      <c r="P161" s="7"/>
      <c r="Q161" s="7"/>
      <c r="R161" s="7"/>
      <c r="S161" s="7"/>
      <c r="T161" s="7"/>
      <c r="U161" s="7"/>
      <c r="V161" s="7"/>
      <c r="W161" s="7"/>
    </row>
    <row r="162" spans="1:23" x14ac:dyDescent="0.2">
      <c r="A162" s="7"/>
      <c r="B162" s="7"/>
      <c r="C162" s="9"/>
      <c r="D162" s="7"/>
      <c r="E162" s="7"/>
      <c r="F162" s="7"/>
      <c r="G162" s="7"/>
      <c r="H162" s="7"/>
      <c r="I162" s="7"/>
      <c r="J162" s="7"/>
      <c r="K162" s="7"/>
      <c r="L162" s="7"/>
      <c r="M162" s="7"/>
      <c r="N162" s="7"/>
      <c r="O162" s="7"/>
      <c r="P162" s="7"/>
      <c r="Q162" s="7"/>
      <c r="R162" s="7"/>
      <c r="S162" s="7"/>
      <c r="T162" s="7"/>
      <c r="U162" s="7"/>
      <c r="V162" s="7"/>
      <c r="W162" s="7"/>
    </row>
    <row r="163" spans="1:23" x14ac:dyDescent="0.2">
      <c r="A163" s="7"/>
      <c r="B163" s="7"/>
      <c r="C163" s="9"/>
      <c r="D163" s="7"/>
      <c r="E163" s="7"/>
      <c r="F163" s="7"/>
      <c r="G163" s="7"/>
      <c r="H163" s="7"/>
      <c r="I163" s="7"/>
      <c r="J163" s="7"/>
      <c r="K163" s="7"/>
      <c r="L163" s="7"/>
      <c r="M163" s="7"/>
      <c r="N163" s="7"/>
      <c r="O163" s="7"/>
      <c r="P163" s="7"/>
      <c r="Q163" s="7"/>
      <c r="R163" s="7"/>
      <c r="S163" s="7"/>
      <c r="T163" s="7"/>
      <c r="U163" s="7"/>
      <c r="V163" s="7"/>
      <c r="W163" s="7"/>
    </row>
    <row r="164" spans="1:23" x14ac:dyDescent="0.2">
      <c r="A164" s="7"/>
      <c r="B164" s="7"/>
      <c r="C164" s="9"/>
      <c r="D164" s="7"/>
      <c r="E164" s="7"/>
      <c r="F164" s="7"/>
      <c r="G164" s="7"/>
      <c r="H164" s="7"/>
      <c r="I164" s="7"/>
      <c r="J164" s="7"/>
      <c r="K164" s="7"/>
      <c r="L164" s="7"/>
      <c r="M164" s="7"/>
      <c r="N164" s="7"/>
      <c r="O164" s="7"/>
      <c r="P164" s="7"/>
      <c r="Q164" s="7"/>
      <c r="R164" s="7"/>
      <c r="S164" s="7"/>
      <c r="T164" s="7"/>
      <c r="U164" s="7"/>
      <c r="V164" s="7"/>
      <c r="W164" s="7"/>
    </row>
    <row r="165" spans="1:23" x14ac:dyDescent="0.2">
      <c r="A165" s="7"/>
      <c r="B165" s="7"/>
      <c r="C165" s="9"/>
      <c r="D165" s="7"/>
      <c r="E165" s="7"/>
      <c r="F165" s="7"/>
      <c r="G165" s="7"/>
      <c r="H165" s="7"/>
      <c r="I165" s="7"/>
      <c r="J165" s="7"/>
      <c r="K165" s="7"/>
      <c r="L165" s="7"/>
      <c r="M165" s="7"/>
      <c r="N165" s="7"/>
      <c r="O165" s="7"/>
      <c r="P165" s="7"/>
      <c r="Q165" s="7"/>
      <c r="R165" s="7"/>
      <c r="S165" s="7"/>
      <c r="T165" s="7"/>
      <c r="U165" s="7"/>
      <c r="V165" s="7"/>
      <c r="W165" s="7"/>
    </row>
    <row r="166" spans="1:23" x14ac:dyDescent="0.2">
      <c r="A166" s="7"/>
      <c r="B166" s="7"/>
      <c r="C166" s="9"/>
      <c r="D166" s="7"/>
      <c r="E166" s="7"/>
      <c r="F166" s="7"/>
      <c r="G166" s="7"/>
      <c r="H166" s="7"/>
      <c r="I166" s="7"/>
      <c r="J166" s="7"/>
      <c r="K166" s="7"/>
      <c r="L166" s="7"/>
      <c r="M166" s="7"/>
      <c r="N166" s="7"/>
      <c r="O166" s="7"/>
      <c r="P166" s="7"/>
      <c r="Q166" s="7"/>
      <c r="R166" s="7"/>
      <c r="S166" s="7"/>
      <c r="T166" s="7"/>
      <c r="U166" s="7"/>
      <c r="V166" s="7"/>
      <c r="W166" s="7"/>
    </row>
    <row r="167" spans="1:23" x14ac:dyDescent="0.2">
      <c r="A167" s="7"/>
      <c r="B167" s="7"/>
      <c r="C167" s="9"/>
      <c r="D167" s="7"/>
      <c r="E167" s="7"/>
      <c r="F167" s="7"/>
      <c r="G167" s="7"/>
      <c r="H167" s="7"/>
      <c r="I167" s="7"/>
      <c r="J167" s="7"/>
      <c r="K167" s="7"/>
      <c r="L167" s="7"/>
      <c r="M167" s="7"/>
      <c r="N167" s="7"/>
      <c r="O167" s="7"/>
      <c r="P167" s="7"/>
      <c r="Q167" s="7"/>
      <c r="R167" s="7"/>
      <c r="S167" s="7"/>
      <c r="T167" s="7"/>
      <c r="U167" s="7"/>
      <c r="V167" s="7"/>
      <c r="W167" s="7"/>
    </row>
    <row r="168" spans="1:23" x14ac:dyDescent="0.2">
      <c r="A168" s="7"/>
      <c r="B168" s="7"/>
      <c r="C168" s="9"/>
      <c r="D168" s="7"/>
      <c r="E168" s="7"/>
      <c r="F168" s="7"/>
      <c r="G168" s="7"/>
      <c r="H168" s="7"/>
      <c r="I168" s="7"/>
      <c r="J168" s="7"/>
      <c r="K168" s="7"/>
      <c r="L168" s="7"/>
      <c r="M168" s="7"/>
      <c r="N168" s="7"/>
      <c r="O168" s="7"/>
      <c r="P168" s="7"/>
      <c r="Q168" s="7"/>
      <c r="R168" s="7"/>
      <c r="S168" s="7"/>
      <c r="T168" s="7"/>
      <c r="U168" s="7"/>
      <c r="V168" s="7"/>
      <c r="W168" s="7"/>
    </row>
    <row r="169" spans="1:23" x14ac:dyDescent="0.2">
      <c r="A169" s="7"/>
      <c r="B169" s="7"/>
      <c r="C169" s="9"/>
      <c r="D169" s="7"/>
      <c r="E169" s="7"/>
      <c r="F169" s="7"/>
      <c r="G169" s="7"/>
      <c r="H169" s="7"/>
      <c r="I169" s="7"/>
      <c r="J169" s="7"/>
      <c r="K169" s="7"/>
      <c r="L169" s="7"/>
      <c r="M169" s="7"/>
      <c r="N169" s="7"/>
      <c r="O169" s="7"/>
      <c r="P169" s="7"/>
      <c r="Q169" s="7"/>
      <c r="R169" s="7"/>
      <c r="S169" s="7"/>
      <c r="T169" s="7"/>
      <c r="U169" s="7"/>
      <c r="V169" s="7"/>
      <c r="W169" s="7"/>
    </row>
    <row r="170" spans="1:23" x14ac:dyDescent="0.2">
      <c r="A170" s="7"/>
      <c r="B170" s="7"/>
      <c r="C170" s="9"/>
      <c r="D170" s="7"/>
      <c r="E170" s="7"/>
      <c r="F170" s="7"/>
      <c r="G170" s="7"/>
      <c r="H170" s="7"/>
      <c r="I170" s="7"/>
      <c r="J170" s="7"/>
      <c r="K170" s="7"/>
      <c r="L170" s="7"/>
      <c r="M170" s="7"/>
      <c r="N170" s="7"/>
      <c r="O170" s="7"/>
      <c r="P170" s="7"/>
      <c r="Q170" s="7"/>
      <c r="R170" s="7"/>
      <c r="S170" s="7"/>
      <c r="T170" s="7"/>
      <c r="U170" s="7"/>
      <c r="V170" s="7"/>
      <c r="W170" s="7"/>
    </row>
    <row r="171" spans="1:23" x14ac:dyDescent="0.2">
      <c r="A171" s="7"/>
      <c r="B171" s="7"/>
      <c r="C171" s="9"/>
      <c r="D171" s="7"/>
      <c r="E171" s="7"/>
      <c r="F171" s="7"/>
      <c r="G171" s="7"/>
      <c r="H171" s="7"/>
      <c r="I171" s="7"/>
      <c r="J171" s="7"/>
      <c r="K171" s="7"/>
      <c r="L171" s="7"/>
      <c r="M171" s="7"/>
      <c r="N171" s="7"/>
      <c r="O171" s="7"/>
      <c r="P171" s="7"/>
      <c r="Q171" s="7"/>
      <c r="R171" s="7"/>
      <c r="S171" s="7"/>
      <c r="T171" s="7"/>
      <c r="U171" s="7"/>
      <c r="V171" s="7"/>
      <c r="W171" s="7"/>
    </row>
    <row r="172" spans="1:23" x14ac:dyDescent="0.2">
      <c r="A172" s="7"/>
      <c r="B172" s="7"/>
      <c r="C172" s="9"/>
      <c r="D172" s="7"/>
      <c r="E172" s="7"/>
      <c r="F172" s="7"/>
      <c r="G172" s="7"/>
      <c r="H172" s="7"/>
      <c r="I172" s="7"/>
      <c r="J172" s="7"/>
      <c r="K172" s="7"/>
      <c r="L172" s="7"/>
      <c r="M172" s="7"/>
      <c r="N172" s="7"/>
      <c r="O172" s="7"/>
      <c r="P172" s="7"/>
      <c r="Q172" s="7"/>
      <c r="R172" s="7"/>
      <c r="S172" s="7"/>
      <c r="T172" s="7"/>
      <c r="U172" s="7"/>
      <c r="V172" s="7"/>
      <c r="W172" s="7"/>
    </row>
    <row r="173" spans="1:23" x14ac:dyDescent="0.2">
      <c r="A173" s="7"/>
      <c r="B173" s="7"/>
      <c r="C173" s="9"/>
      <c r="D173" s="7"/>
      <c r="E173" s="7"/>
      <c r="F173" s="7"/>
      <c r="G173" s="7"/>
      <c r="H173" s="7"/>
      <c r="I173" s="7"/>
      <c r="J173" s="7"/>
      <c r="K173" s="7"/>
      <c r="L173" s="7"/>
      <c r="M173" s="7"/>
      <c r="N173" s="7"/>
      <c r="O173" s="7"/>
      <c r="P173" s="7"/>
      <c r="Q173" s="7"/>
      <c r="R173" s="7"/>
      <c r="S173" s="7"/>
      <c r="T173" s="7"/>
      <c r="U173" s="7"/>
      <c r="V173" s="7"/>
      <c r="W173" s="7"/>
    </row>
    <row r="174" spans="1:23" x14ac:dyDescent="0.2">
      <c r="A174" s="7"/>
      <c r="B174" s="7"/>
      <c r="C174" s="9"/>
      <c r="D174" s="7"/>
      <c r="E174" s="7"/>
      <c r="F174" s="7"/>
      <c r="G174" s="7"/>
      <c r="H174" s="7"/>
      <c r="I174" s="7"/>
      <c r="J174" s="7"/>
      <c r="K174" s="7"/>
      <c r="L174" s="7"/>
      <c r="M174" s="7"/>
      <c r="N174" s="7"/>
      <c r="O174" s="7"/>
      <c r="P174" s="7"/>
      <c r="Q174" s="7"/>
      <c r="R174" s="7"/>
      <c r="S174" s="7"/>
      <c r="T174" s="7"/>
      <c r="U174" s="7"/>
      <c r="V174" s="7"/>
      <c r="W174" s="7"/>
    </row>
    <row r="175" spans="1:23" x14ac:dyDescent="0.2">
      <c r="A175" s="7"/>
      <c r="B175" s="7"/>
      <c r="C175" s="9"/>
      <c r="D175" s="7"/>
      <c r="E175" s="7"/>
      <c r="F175" s="7"/>
      <c r="G175" s="7"/>
      <c r="H175" s="7"/>
      <c r="I175" s="7"/>
      <c r="J175" s="7"/>
      <c r="K175" s="7"/>
      <c r="L175" s="7"/>
      <c r="M175" s="7"/>
      <c r="N175" s="7"/>
      <c r="O175" s="7"/>
      <c r="P175" s="7"/>
      <c r="Q175" s="7"/>
      <c r="R175" s="7"/>
      <c r="S175" s="7"/>
      <c r="T175" s="7"/>
      <c r="U175" s="7"/>
      <c r="V175" s="7"/>
      <c r="W175" s="7"/>
    </row>
    <row r="176" spans="1:23" x14ac:dyDescent="0.2">
      <c r="A176" s="7"/>
      <c r="B176" s="7"/>
      <c r="C176" s="9"/>
      <c r="D176" s="7"/>
      <c r="E176" s="7"/>
      <c r="F176" s="7"/>
      <c r="G176" s="7"/>
      <c r="H176" s="7"/>
      <c r="I176" s="7"/>
      <c r="J176" s="7"/>
      <c r="K176" s="7"/>
      <c r="L176" s="7"/>
      <c r="M176" s="7"/>
      <c r="N176" s="7"/>
      <c r="O176" s="7"/>
      <c r="P176" s="7"/>
      <c r="Q176" s="7"/>
      <c r="R176" s="7"/>
      <c r="S176" s="7"/>
      <c r="T176" s="7"/>
      <c r="U176" s="7"/>
      <c r="V176" s="7"/>
      <c r="W176" s="7"/>
    </row>
    <row r="177" spans="1:23" x14ac:dyDescent="0.2">
      <c r="A177" s="7"/>
      <c r="B177" s="7"/>
      <c r="C177" s="9"/>
      <c r="D177" s="7"/>
      <c r="E177" s="7"/>
      <c r="F177" s="7"/>
      <c r="G177" s="7"/>
      <c r="H177" s="7"/>
      <c r="I177" s="7"/>
      <c r="J177" s="7"/>
      <c r="K177" s="7"/>
      <c r="L177" s="7"/>
      <c r="M177" s="7"/>
      <c r="N177" s="7"/>
      <c r="O177" s="7"/>
      <c r="P177" s="7"/>
      <c r="Q177" s="7"/>
      <c r="R177" s="7"/>
      <c r="S177" s="7"/>
      <c r="T177" s="7"/>
      <c r="U177" s="7"/>
      <c r="V177" s="7"/>
      <c r="W177" s="7"/>
    </row>
    <row r="178" spans="1:23" x14ac:dyDescent="0.2">
      <c r="A178" s="7"/>
      <c r="B178" s="7"/>
      <c r="C178" s="9"/>
      <c r="D178" s="7"/>
      <c r="E178" s="7"/>
      <c r="F178" s="7"/>
      <c r="G178" s="7"/>
      <c r="H178" s="7"/>
      <c r="I178" s="7"/>
      <c r="J178" s="7"/>
      <c r="K178" s="7"/>
      <c r="L178" s="7"/>
      <c r="M178" s="7"/>
      <c r="N178" s="7"/>
      <c r="O178" s="7"/>
      <c r="P178" s="7"/>
      <c r="Q178" s="7"/>
      <c r="R178" s="7"/>
      <c r="S178" s="7"/>
      <c r="T178" s="7"/>
      <c r="U178" s="7"/>
      <c r="V178" s="7"/>
      <c r="W178" s="7"/>
    </row>
    <row r="179" spans="1:23" x14ac:dyDescent="0.2">
      <c r="A179" s="7"/>
      <c r="B179" s="7"/>
      <c r="C179" s="9"/>
      <c r="D179" s="7"/>
      <c r="E179" s="7"/>
      <c r="F179" s="7"/>
      <c r="G179" s="7"/>
      <c r="H179" s="7"/>
      <c r="I179" s="7"/>
      <c r="J179" s="7"/>
      <c r="K179" s="7"/>
      <c r="L179" s="7"/>
      <c r="M179" s="7"/>
      <c r="N179" s="7"/>
      <c r="O179" s="7"/>
      <c r="P179" s="7"/>
      <c r="Q179" s="7"/>
      <c r="R179" s="7"/>
      <c r="S179" s="7"/>
      <c r="T179" s="7"/>
      <c r="U179" s="7"/>
      <c r="V179" s="7"/>
      <c r="W179" s="7"/>
    </row>
    <row r="180" spans="1:23" x14ac:dyDescent="0.2">
      <c r="A180" s="7"/>
      <c r="B180" s="7"/>
      <c r="C180" s="9"/>
      <c r="D180" s="7"/>
      <c r="E180" s="7"/>
      <c r="F180" s="7"/>
      <c r="G180" s="7"/>
      <c r="H180" s="7"/>
      <c r="I180" s="7"/>
      <c r="J180" s="7"/>
      <c r="K180" s="7"/>
      <c r="L180" s="7"/>
      <c r="M180" s="7"/>
      <c r="N180" s="7"/>
      <c r="O180" s="7"/>
      <c r="P180" s="7"/>
      <c r="Q180" s="7"/>
      <c r="R180" s="7"/>
      <c r="S180" s="7"/>
      <c r="T180" s="7"/>
      <c r="U180" s="7"/>
      <c r="V180" s="7"/>
      <c r="W180" s="7"/>
    </row>
    <row r="181" spans="1:23" x14ac:dyDescent="0.2">
      <c r="A181" s="7"/>
      <c r="B181" s="7"/>
      <c r="C181" s="9"/>
      <c r="D181" s="7"/>
      <c r="E181" s="7"/>
      <c r="F181" s="7"/>
      <c r="G181" s="7"/>
      <c r="H181" s="7"/>
      <c r="I181" s="7"/>
      <c r="J181" s="7"/>
      <c r="K181" s="7"/>
      <c r="L181" s="7"/>
      <c r="M181" s="7"/>
      <c r="N181" s="7"/>
      <c r="O181" s="7"/>
      <c r="P181" s="7"/>
      <c r="Q181" s="7"/>
      <c r="R181" s="7"/>
      <c r="S181" s="7"/>
      <c r="T181" s="7"/>
      <c r="U181" s="7"/>
      <c r="V181" s="7"/>
      <c r="W181" s="7"/>
    </row>
    <row r="182" spans="1:23" x14ac:dyDescent="0.2">
      <c r="A182" s="7"/>
      <c r="B182" s="7"/>
      <c r="C182" s="9"/>
      <c r="D182" s="7"/>
      <c r="E182" s="7"/>
      <c r="F182" s="7"/>
      <c r="G182" s="7"/>
      <c r="H182" s="7"/>
      <c r="I182" s="7"/>
      <c r="J182" s="7"/>
      <c r="K182" s="7"/>
      <c r="L182" s="7"/>
      <c r="M182" s="7"/>
      <c r="N182" s="7"/>
      <c r="O182" s="7"/>
      <c r="P182" s="7"/>
      <c r="Q182" s="7"/>
      <c r="R182" s="7"/>
      <c r="S182" s="7"/>
      <c r="T182" s="7"/>
      <c r="U182" s="7"/>
      <c r="V182" s="7"/>
      <c r="W182" s="7"/>
    </row>
    <row r="183" spans="1:23" x14ac:dyDescent="0.2">
      <c r="A183" s="7"/>
      <c r="B183" s="7"/>
      <c r="C183" s="9"/>
      <c r="D183" s="7"/>
      <c r="E183" s="7"/>
      <c r="F183" s="7"/>
      <c r="G183" s="7"/>
      <c r="H183" s="7"/>
      <c r="I183" s="7"/>
      <c r="J183" s="7"/>
      <c r="K183" s="7"/>
      <c r="L183" s="7"/>
      <c r="M183" s="7"/>
      <c r="N183" s="7"/>
      <c r="O183" s="7"/>
      <c r="P183" s="7"/>
      <c r="Q183" s="7"/>
      <c r="R183" s="7"/>
      <c r="S183" s="7"/>
      <c r="T183" s="7"/>
      <c r="U183" s="7"/>
      <c r="V183" s="7"/>
      <c r="W183" s="7"/>
    </row>
    <row r="184" spans="1:23" x14ac:dyDescent="0.2">
      <c r="A184" s="7"/>
      <c r="B184" s="7"/>
      <c r="C184" s="9"/>
      <c r="D184" s="7"/>
      <c r="E184" s="7"/>
      <c r="F184" s="7"/>
      <c r="G184" s="7"/>
      <c r="H184" s="7"/>
      <c r="I184" s="7"/>
      <c r="J184" s="7"/>
      <c r="K184" s="7"/>
      <c r="L184" s="7"/>
      <c r="M184" s="7"/>
      <c r="N184" s="7"/>
      <c r="O184" s="7"/>
      <c r="P184" s="7"/>
      <c r="Q184" s="7"/>
      <c r="R184" s="7"/>
      <c r="S184" s="7"/>
      <c r="T184" s="7"/>
      <c r="U184" s="7"/>
      <c r="V184" s="7"/>
      <c r="W184" s="7"/>
    </row>
    <row r="185" spans="1:23" x14ac:dyDescent="0.2">
      <c r="A185" s="7"/>
      <c r="B185" s="7"/>
      <c r="C185" s="9"/>
      <c r="D185" s="7"/>
      <c r="E185" s="7"/>
      <c r="F185" s="7"/>
      <c r="G185" s="7"/>
      <c r="H185" s="7"/>
      <c r="I185" s="7"/>
      <c r="J185" s="7"/>
      <c r="K185" s="7"/>
      <c r="L185" s="7"/>
      <c r="M185" s="7"/>
      <c r="N185" s="7"/>
      <c r="O185" s="7"/>
      <c r="P185" s="7"/>
      <c r="Q185" s="7"/>
      <c r="R185" s="7"/>
      <c r="S185" s="7"/>
      <c r="T185" s="7"/>
      <c r="U185" s="7"/>
      <c r="V185" s="7"/>
      <c r="W185" s="7"/>
    </row>
    <row r="186" spans="1:23" x14ac:dyDescent="0.2">
      <c r="A186" s="7"/>
      <c r="B186" s="7"/>
      <c r="C186" s="9"/>
      <c r="D186" s="7"/>
      <c r="E186" s="7"/>
      <c r="F186" s="7"/>
      <c r="G186" s="7"/>
      <c r="H186" s="7"/>
      <c r="I186" s="7"/>
      <c r="J186" s="7"/>
      <c r="K186" s="7"/>
      <c r="L186" s="7"/>
      <c r="M186" s="7"/>
      <c r="N186" s="7"/>
      <c r="O186" s="7"/>
      <c r="P186" s="7"/>
      <c r="Q186" s="7"/>
      <c r="R186" s="7"/>
      <c r="S186" s="7"/>
      <c r="T186" s="7"/>
      <c r="U186" s="7"/>
      <c r="V186" s="7"/>
      <c r="W186" s="7"/>
    </row>
    <row r="187" spans="1:23" x14ac:dyDescent="0.2">
      <c r="A187" s="7"/>
      <c r="B187" s="7"/>
      <c r="C187" s="9"/>
      <c r="D187" s="7"/>
      <c r="E187" s="7"/>
      <c r="F187" s="7"/>
      <c r="G187" s="7"/>
      <c r="H187" s="7"/>
      <c r="I187" s="7"/>
      <c r="J187" s="7"/>
      <c r="K187" s="7"/>
      <c r="L187" s="7"/>
      <c r="M187" s="7"/>
      <c r="N187" s="7"/>
      <c r="O187" s="7"/>
      <c r="P187" s="7"/>
      <c r="Q187" s="7"/>
      <c r="R187" s="7"/>
      <c r="S187" s="7"/>
      <c r="T187" s="7"/>
      <c r="U187" s="7"/>
      <c r="V187" s="7"/>
      <c r="W187" s="7"/>
    </row>
    <row r="188" spans="1:23" x14ac:dyDescent="0.2">
      <c r="A188" s="7"/>
      <c r="B188" s="7"/>
      <c r="C188" s="9"/>
      <c r="D188" s="7"/>
      <c r="E188" s="7"/>
      <c r="F188" s="7"/>
      <c r="G188" s="7"/>
      <c r="H188" s="7"/>
      <c r="I188" s="7"/>
      <c r="J188" s="7"/>
      <c r="K188" s="7"/>
      <c r="L188" s="7"/>
      <c r="M188" s="7"/>
      <c r="N188" s="7"/>
      <c r="O188" s="7"/>
      <c r="P188" s="7"/>
      <c r="Q188" s="7"/>
      <c r="R188" s="7"/>
      <c r="S188" s="7"/>
      <c r="T188" s="7"/>
      <c r="U188" s="7"/>
      <c r="V188" s="7"/>
      <c r="W188" s="7"/>
    </row>
    <row r="189" spans="1:23" x14ac:dyDescent="0.2">
      <c r="A189" s="7"/>
      <c r="B189" s="7"/>
      <c r="C189" s="9"/>
      <c r="D189" s="7"/>
      <c r="E189" s="7"/>
      <c r="F189" s="7"/>
      <c r="G189" s="7"/>
      <c r="H189" s="7"/>
      <c r="I189" s="7"/>
      <c r="J189" s="7"/>
      <c r="K189" s="7"/>
      <c r="L189" s="7"/>
      <c r="M189" s="7"/>
      <c r="N189" s="7"/>
      <c r="O189" s="7"/>
      <c r="P189" s="7"/>
      <c r="Q189" s="7"/>
      <c r="R189" s="7"/>
      <c r="S189" s="7"/>
      <c r="T189" s="7"/>
      <c r="U189" s="7"/>
      <c r="V189" s="7"/>
      <c r="W189" s="7"/>
    </row>
    <row r="190" spans="1:23" x14ac:dyDescent="0.2">
      <c r="A190" s="7"/>
      <c r="B190" s="7"/>
      <c r="C190" s="9"/>
      <c r="D190" s="7"/>
      <c r="E190" s="7"/>
      <c r="F190" s="7"/>
      <c r="G190" s="7"/>
      <c r="H190" s="7"/>
      <c r="I190" s="7"/>
      <c r="J190" s="7"/>
      <c r="K190" s="7"/>
      <c r="L190" s="7"/>
      <c r="M190" s="7"/>
      <c r="N190" s="7"/>
      <c r="O190" s="7"/>
      <c r="P190" s="7"/>
      <c r="Q190" s="7"/>
      <c r="R190" s="7"/>
      <c r="S190" s="7"/>
      <c r="T190" s="7"/>
      <c r="U190" s="7"/>
      <c r="V190" s="7"/>
      <c r="W190" s="7"/>
    </row>
    <row r="191" spans="1:23" x14ac:dyDescent="0.2">
      <c r="A191" s="7"/>
      <c r="B191" s="7"/>
      <c r="C191" s="9"/>
      <c r="D191" s="7"/>
      <c r="E191" s="7"/>
      <c r="F191" s="7"/>
      <c r="G191" s="7"/>
      <c r="H191" s="7"/>
      <c r="I191" s="7"/>
      <c r="J191" s="7"/>
      <c r="K191" s="7"/>
      <c r="L191" s="7"/>
      <c r="M191" s="7"/>
      <c r="N191" s="7"/>
      <c r="O191" s="7"/>
      <c r="P191" s="7"/>
      <c r="Q191" s="7"/>
      <c r="R191" s="7"/>
      <c r="S191" s="7"/>
      <c r="T191" s="7"/>
      <c r="U191" s="7"/>
      <c r="V191" s="7"/>
      <c r="W191" s="7"/>
    </row>
    <row r="192" spans="1:23" x14ac:dyDescent="0.2">
      <c r="A192" s="7"/>
      <c r="B192" s="7"/>
      <c r="C192" s="9"/>
      <c r="D192" s="7"/>
      <c r="E192" s="7"/>
      <c r="F192" s="7"/>
      <c r="G192" s="7"/>
      <c r="H192" s="7"/>
      <c r="I192" s="7"/>
      <c r="J192" s="7"/>
      <c r="K192" s="7"/>
      <c r="L192" s="7"/>
      <c r="M192" s="7"/>
      <c r="N192" s="7"/>
      <c r="O192" s="7"/>
      <c r="P192" s="7"/>
      <c r="Q192" s="7"/>
      <c r="R192" s="7"/>
      <c r="S192" s="7"/>
      <c r="T192" s="7"/>
      <c r="U192" s="7"/>
      <c r="V192" s="7"/>
      <c r="W192" s="7"/>
    </row>
    <row r="193" spans="1:23" x14ac:dyDescent="0.2">
      <c r="A193" s="7"/>
      <c r="B193" s="7"/>
      <c r="C193" s="9"/>
      <c r="D193" s="7"/>
      <c r="E193" s="7"/>
      <c r="F193" s="7"/>
      <c r="G193" s="7"/>
      <c r="H193" s="7"/>
      <c r="I193" s="7"/>
      <c r="J193" s="7"/>
      <c r="K193" s="7"/>
      <c r="L193" s="7"/>
      <c r="M193" s="7"/>
      <c r="N193" s="7"/>
      <c r="O193" s="7"/>
      <c r="P193" s="7"/>
      <c r="Q193" s="7"/>
      <c r="R193" s="7"/>
      <c r="S193" s="7"/>
      <c r="T193" s="7"/>
      <c r="U193" s="7"/>
      <c r="V193" s="7"/>
      <c r="W193" s="7"/>
    </row>
    <row r="194" spans="1:23" x14ac:dyDescent="0.2">
      <c r="A194" s="7"/>
      <c r="B194" s="7"/>
      <c r="C194" s="9"/>
      <c r="D194" s="7"/>
      <c r="E194" s="7"/>
      <c r="F194" s="7"/>
      <c r="G194" s="7"/>
      <c r="H194" s="7"/>
      <c r="I194" s="7"/>
      <c r="J194" s="7"/>
      <c r="K194" s="7"/>
      <c r="L194" s="7"/>
      <c r="M194" s="7"/>
      <c r="N194" s="7"/>
      <c r="O194" s="7"/>
      <c r="P194" s="7"/>
      <c r="Q194" s="7"/>
      <c r="R194" s="7"/>
      <c r="S194" s="7"/>
      <c r="T194" s="7"/>
      <c r="U194" s="7"/>
      <c r="V194" s="7"/>
      <c r="W194" s="7"/>
    </row>
    <row r="195" spans="1:23" x14ac:dyDescent="0.2">
      <c r="A195" s="7"/>
      <c r="B195" s="7"/>
      <c r="C195" s="9"/>
      <c r="D195" s="7"/>
      <c r="E195" s="7"/>
      <c r="F195" s="7"/>
      <c r="G195" s="7"/>
      <c r="H195" s="7"/>
      <c r="I195" s="7"/>
      <c r="J195" s="7"/>
      <c r="K195" s="7"/>
      <c r="L195" s="7"/>
      <c r="M195" s="7"/>
      <c r="N195" s="7"/>
      <c r="O195" s="7"/>
      <c r="P195" s="7"/>
      <c r="Q195" s="7"/>
      <c r="R195" s="7"/>
      <c r="S195" s="7"/>
      <c r="T195" s="7"/>
      <c r="U195" s="7"/>
      <c r="V195" s="7"/>
      <c r="W195" s="7"/>
    </row>
    <row r="196" spans="1:23" x14ac:dyDescent="0.2">
      <c r="A196" s="7"/>
      <c r="B196" s="7"/>
      <c r="C196" s="9"/>
      <c r="D196" s="7"/>
      <c r="E196" s="7"/>
      <c r="F196" s="7"/>
      <c r="G196" s="7"/>
      <c r="H196" s="7"/>
      <c r="I196" s="7"/>
      <c r="J196" s="7"/>
      <c r="K196" s="7"/>
      <c r="L196" s="7"/>
      <c r="M196" s="7"/>
      <c r="N196" s="7"/>
      <c r="O196" s="7"/>
      <c r="P196" s="7"/>
      <c r="Q196" s="7"/>
      <c r="R196" s="7"/>
      <c r="S196" s="7"/>
      <c r="T196" s="7"/>
      <c r="U196" s="7"/>
      <c r="V196" s="7"/>
      <c r="W196" s="7"/>
    </row>
    <row r="197" spans="1:23" x14ac:dyDescent="0.2">
      <c r="A197" s="7"/>
      <c r="B197" s="7"/>
      <c r="C197" s="9"/>
      <c r="D197" s="7"/>
      <c r="E197" s="7"/>
      <c r="F197" s="7"/>
      <c r="G197" s="7"/>
      <c r="H197" s="7"/>
      <c r="I197" s="7"/>
      <c r="J197" s="7"/>
      <c r="K197" s="7"/>
      <c r="L197" s="7"/>
      <c r="M197" s="7"/>
      <c r="N197" s="7"/>
      <c r="O197" s="7"/>
      <c r="P197" s="7"/>
      <c r="Q197" s="7"/>
      <c r="R197" s="7"/>
      <c r="S197" s="7"/>
      <c r="T197" s="7"/>
      <c r="U197" s="7"/>
      <c r="V197" s="7"/>
      <c r="W197" s="7"/>
    </row>
    <row r="198" spans="1:23" x14ac:dyDescent="0.2">
      <c r="A198" s="7"/>
      <c r="B198" s="7"/>
      <c r="C198" s="9"/>
      <c r="D198" s="7"/>
      <c r="E198" s="7"/>
      <c r="F198" s="7"/>
      <c r="G198" s="7"/>
      <c r="H198" s="7"/>
      <c r="I198" s="7"/>
      <c r="J198" s="7"/>
      <c r="K198" s="7"/>
      <c r="L198" s="7"/>
      <c r="M198" s="7"/>
      <c r="N198" s="7"/>
      <c r="O198" s="7"/>
      <c r="P198" s="7"/>
      <c r="Q198" s="7"/>
      <c r="R198" s="7"/>
      <c r="S198" s="7"/>
      <c r="T198" s="7"/>
      <c r="U198" s="7"/>
      <c r="V198" s="7"/>
      <c r="W198" s="7"/>
    </row>
    <row r="199" spans="1:23" x14ac:dyDescent="0.2">
      <c r="A199" s="7"/>
      <c r="B199" s="7"/>
      <c r="C199" s="9"/>
      <c r="D199" s="7"/>
      <c r="E199" s="7"/>
      <c r="F199" s="7"/>
      <c r="G199" s="7"/>
      <c r="H199" s="7"/>
      <c r="I199" s="7"/>
      <c r="J199" s="7"/>
      <c r="K199" s="7"/>
      <c r="L199" s="7"/>
      <c r="M199" s="7"/>
      <c r="N199" s="7"/>
      <c r="O199" s="7"/>
      <c r="P199" s="7"/>
      <c r="Q199" s="7"/>
      <c r="R199" s="7"/>
      <c r="S199" s="7"/>
      <c r="T199" s="7"/>
      <c r="U199" s="7"/>
      <c r="V199" s="7"/>
      <c r="W199" s="7"/>
    </row>
    <row r="200" spans="1:23" x14ac:dyDescent="0.2">
      <c r="A200" s="7"/>
      <c r="B200" s="7"/>
      <c r="C200" s="9"/>
      <c r="D200" s="7"/>
      <c r="E200" s="7"/>
      <c r="F200" s="7"/>
      <c r="G200" s="7"/>
      <c r="H200" s="7"/>
      <c r="I200" s="7"/>
      <c r="J200" s="7"/>
      <c r="K200" s="7"/>
      <c r="L200" s="7"/>
      <c r="M200" s="7"/>
      <c r="N200" s="7"/>
      <c r="O200" s="7"/>
      <c r="P200" s="7"/>
      <c r="Q200" s="7"/>
      <c r="R200" s="7"/>
      <c r="S200" s="7"/>
      <c r="T200" s="7"/>
      <c r="U200" s="7"/>
      <c r="V200" s="7"/>
      <c r="W200" s="7"/>
    </row>
    <row r="201" spans="1:23" x14ac:dyDescent="0.2">
      <c r="A201" s="7"/>
      <c r="B201" s="7"/>
      <c r="C201" s="9"/>
      <c r="D201" s="7"/>
      <c r="E201" s="7"/>
      <c r="F201" s="7"/>
      <c r="G201" s="7"/>
      <c r="H201" s="7"/>
      <c r="I201" s="7"/>
      <c r="J201" s="7"/>
      <c r="K201" s="7"/>
      <c r="L201" s="7"/>
      <c r="M201" s="7"/>
      <c r="N201" s="7"/>
      <c r="O201" s="7"/>
      <c r="P201" s="7"/>
      <c r="Q201" s="7"/>
      <c r="R201" s="7"/>
      <c r="S201" s="7"/>
      <c r="T201" s="7"/>
      <c r="U201" s="7"/>
      <c r="V201" s="7"/>
      <c r="W201" s="7"/>
    </row>
    <row r="202" spans="1:23" x14ac:dyDescent="0.2">
      <c r="A202" s="7"/>
      <c r="B202" s="7"/>
      <c r="C202" s="9"/>
      <c r="D202" s="7"/>
      <c r="E202" s="7"/>
      <c r="F202" s="7"/>
      <c r="G202" s="7"/>
      <c r="H202" s="7"/>
      <c r="I202" s="7"/>
      <c r="J202" s="7"/>
      <c r="K202" s="7"/>
      <c r="L202" s="7"/>
      <c r="M202" s="7"/>
      <c r="N202" s="7"/>
      <c r="O202" s="7"/>
      <c r="P202" s="7"/>
      <c r="Q202" s="7"/>
      <c r="R202" s="7"/>
      <c r="S202" s="7"/>
      <c r="T202" s="7"/>
      <c r="U202" s="7"/>
      <c r="V202" s="7"/>
      <c r="W202" s="7"/>
    </row>
    <row r="203" spans="1:23" x14ac:dyDescent="0.2">
      <c r="A203" s="7"/>
      <c r="B203" s="7"/>
      <c r="C203" s="9"/>
      <c r="D203" s="7"/>
      <c r="E203" s="7"/>
      <c r="F203" s="7"/>
      <c r="G203" s="7"/>
      <c r="H203" s="7"/>
      <c r="I203" s="7"/>
      <c r="J203" s="7"/>
      <c r="K203" s="7"/>
      <c r="L203" s="7"/>
      <c r="M203" s="7"/>
      <c r="N203" s="7"/>
      <c r="O203" s="7"/>
      <c r="P203" s="7"/>
      <c r="Q203" s="7"/>
      <c r="R203" s="7"/>
      <c r="S203" s="7"/>
      <c r="T203" s="7"/>
      <c r="U203" s="7"/>
      <c r="V203" s="7"/>
      <c r="W203" s="7"/>
    </row>
    <row r="204" spans="1:23" x14ac:dyDescent="0.2">
      <c r="A204" s="7"/>
      <c r="B204" s="7"/>
      <c r="C204" s="9"/>
      <c r="D204" s="7"/>
      <c r="E204" s="7"/>
      <c r="F204" s="7"/>
      <c r="G204" s="7"/>
      <c r="H204" s="7"/>
      <c r="I204" s="7"/>
      <c r="J204" s="7"/>
      <c r="K204" s="7"/>
      <c r="L204" s="7"/>
      <c r="M204" s="7"/>
      <c r="N204" s="7"/>
      <c r="O204" s="7"/>
      <c r="P204" s="7"/>
      <c r="Q204" s="7"/>
      <c r="R204" s="7"/>
      <c r="S204" s="7"/>
      <c r="T204" s="7"/>
      <c r="U204" s="7"/>
      <c r="V204" s="7"/>
      <c r="W204" s="7"/>
    </row>
    <row r="205" spans="1:23" x14ac:dyDescent="0.2">
      <c r="A205" s="7"/>
      <c r="B205" s="7"/>
      <c r="C205" s="9"/>
      <c r="D205" s="7"/>
      <c r="E205" s="7"/>
      <c r="F205" s="7"/>
      <c r="G205" s="7"/>
      <c r="H205" s="7"/>
      <c r="I205" s="7"/>
      <c r="J205" s="7"/>
      <c r="K205" s="7"/>
      <c r="L205" s="7"/>
      <c r="M205" s="7"/>
      <c r="N205" s="7"/>
      <c r="O205" s="7"/>
      <c r="P205" s="7"/>
      <c r="Q205" s="7"/>
      <c r="R205" s="7"/>
      <c r="S205" s="7"/>
      <c r="T205" s="7"/>
      <c r="U205" s="7"/>
      <c r="V205" s="7"/>
      <c r="W205" s="7"/>
    </row>
    <row r="206" spans="1:23" x14ac:dyDescent="0.2">
      <c r="A206" s="7"/>
      <c r="B206" s="7"/>
      <c r="C206" s="9"/>
      <c r="D206" s="7"/>
      <c r="E206" s="7"/>
      <c r="F206" s="7"/>
      <c r="G206" s="7"/>
      <c r="H206" s="7"/>
      <c r="I206" s="7"/>
      <c r="J206" s="7"/>
      <c r="K206" s="7"/>
      <c r="L206" s="7"/>
      <c r="M206" s="7"/>
      <c r="N206" s="7"/>
      <c r="O206" s="7"/>
      <c r="P206" s="7"/>
      <c r="Q206" s="7"/>
      <c r="R206" s="7"/>
      <c r="S206" s="7"/>
      <c r="T206" s="7"/>
      <c r="U206" s="7"/>
      <c r="V206" s="7"/>
      <c r="W206" s="7"/>
    </row>
    <row r="207" spans="1:23" x14ac:dyDescent="0.2">
      <c r="A207" s="7"/>
      <c r="B207" s="7"/>
      <c r="C207" s="9"/>
      <c r="D207" s="7"/>
      <c r="E207" s="7"/>
      <c r="F207" s="7"/>
      <c r="G207" s="7"/>
      <c r="H207" s="7"/>
      <c r="I207" s="7"/>
      <c r="J207" s="7"/>
      <c r="K207" s="7"/>
      <c r="L207" s="7"/>
      <c r="M207" s="7"/>
      <c r="N207" s="7"/>
      <c r="O207" s="7"/>
      <c r="P207" s="7"/>
      <c r="Q207" s="7"/>
      <c r="R207" s="7"/>
      <c r="S207" s="7"/>
      <c r="T207" s="7"/>
      <c r="U207" s="7"/>
      <c r="V207" s="7"/>
      <c r="W207" s="7"/>
    </row>
    <row r="208" spans="1:23" x14ac:dyDescent="0.2">
      <c r="A208" s="7"/>
      <c r="B208" s="7"/>
      <c r="C208" s="9"/>
      <c r="D208" s="7"/>
      <c r="E208" s="7"/>
      <c r="F208" s="7"/>
      <c r="G208" s="7"/>
      <c r="H208" s="7"/>
      <c r="I208" s="7"/>
      <c r="J208" s="7"/>
      <c r="K208" s="7"/>
      <c r="L208" s="7"/>
      <c r="M208" s="7"/>
      <c r="N208" s="7"/>
      <c r="O208" s="7"/>
      <c r="P208" s="7"/>
      <c r="Q208" s="7"/>
      <c r="R208" s="7"/>
      <c r="S208" s="7"/>
      <c r="T208" s="7"/>
      <c r="U208" s="7"/>
      <c r="V208" s="7"/>
      <c r="W208" s="7"/>
    </row>
    <row r="209" spans="1:23" x14ac:dyDescent="0.2">
      <c r="A209" s="7"/>
      <c r="B209" s="7"/>
      <c r="C209" s="9"/>
      <c r="D209" s="7"/>
      <c r="E209" s="7"/>
      <c r="F209" s="7"/>
      <c r="G209" s="7"/>
      <c r="H209" s="7"/>
      <c r="I209" s="7"/>
      <c r="J209" s="7"/>
      <c r="K209" s="7"/>
      <c r="L209" s="7"/>
      <c r="M209" s="7"/>
      <c r="N209" s="7"/>
      <c r="O209" s="7"/>
      <c r="P209" s="7"/>
      <c r="Q209" s="7"/>
      <c r="R209" s="7"/>
      <c r="S209" s="7"/>
      <c r="T209" s="7"/>
      <c r="U209" s="7"/>
      <c r="V209" s="7"/>
      <c r="W209" s="7"/>
    </row>
    <row r="210" spans="1:23" x14ac:dyDescent="0.2">
      <c r="A210" s="7"/>
      <c r="B210" s="7"/>
      <c r="C210" s="9"/>
      <c r="D210" s="7"/>
      <c r="E210" s="7"/>
      <c r="F210" s="7"/>
      <c r="G210" s="7"/>
      <c r="H210" s="7"/>
      <c r="I210" s="7"/>
      <c r="J210" s="7"/>
      <c r="K210" s="7"/>
      <c r="L210" s="7"/>
      <c r="M210" s="7"/>
      <c r="N210" s="7"/>
      <c r="O210" s="7"/>
      <c r="P210" s="7"/>
      <c r="Q210" s="7"/>
      <c r="R210" s="7"/>
      <c r="S210" s="7"/>
      <c r="T210" s="7"/>
      <c r="U210" s="7"/>
      <c r="V210" s="7"/>
      <c r="W210" s="7"/>
    </row>
    <row r="211" spans="1:23" x14ac:dyDescent="0.2">
      <c r="A211" s="7"/>
      <c r="B211" s="7"/>
      <c r="C211" s="9"/>
      <c r="D211" s="7"/>
      <c r="E211" s="7"/>
      <c r="F211" s="7"/>
      <c r="G211" s="7"/>
      <c r="H211" s="7"/>
      <c r="I211" s="7"/>
      <c r="J211" s="7"/>
      <c r="K211" s="7"/>
      <c r="L211" s="7"/>
      <c r="M211" s="7"/>
      <c r="N211" s="7"/>
      <c r="O211" s="7"/>
      <c r="P211" s="7"/>
      <c r="Q211" s="7"/>
      <c r="R211" s="7"/>
      <c r="S211" s="7"/>
      <c r="T211" s="7"/>
      <c r="U211" s="7"/>
      <c r="V211" s="7"/>
      <c r="W211" s="7"/>
    </row>
    <row r="212" spans="1:23" x14ac:dyDescent="0.2">
      <c r="A212" s="7"/>
      <c r="B212" s="7"/>
      <c r="C212" s="9"/>
      <c r="D212" s="7"/>
      <c r="E212" s="7"/>
      <c r="F212" s="7"/>
      <c r="G212" s="7"/>
      <c r="H212" s="7"/>
      <c r="I212" s="7"/>
      <c r="J212" s="7"/>
      <c r="K212" s="7"/>
      <c r="L212" s="7"/>
      <c r="M212" s="7"/>
      <c r="N212" s="7"/>
      <c r="O212" s="7"/>
      <c r="P212" s="7"/>
      <c r="Q212" s="7"/>
      <c r="R212" s="7"/>
      <c r="S212" s="7"/>
      <c r="T212" s="7"/>
      <c r="U212" s="7"/>
      <c r="V212" s="7"/>
      <c r="W212" s="7"/>
    </row>
    <row r="213" spans="1:23" x14ac:dyDescent="0.2">
      <c r="A213" s="7"/>
      <c r="B213" s="7"/>
      <c r="C213" s="9"/>
      <c r="D213" s="7"/>
      <c r="E213" s="7"/>
      <c r="F213" s="7"/>
      <c r="G213" s="7"/>
      <c r="H213" s="7"/>
      <c r="I213" s="7"/>
      <c r="J213" s="7"/>
      <c r="K213" s="7"/>
      <c r="L213" s="7"/>
      <c r="M213" s="7"/>
      <c r="N213" s="7"/>
      <c r="O213" s="7"/>
      <c r="P213" s="7"/>
      <c r="Q213" s="7"/>
      <c r="R213" s="7"/>
      <c r="S213" s="7"/>
      <c r="T213" s="7"/>
      <c r="U213" s="7"/>
      <c r="V213" s="7"/>
      <c r="W213" s="7"/>
    </row>
    <row r="214" spans="1:23" x14ac:dyDescent="0.2">
      <c r="A214" s="7"/>
      <c r="B214" s="7"/>
      <c r="C214" s="9"/>
      <c r="D214" s="7"/>
      <c r="E214" s="7"/>
      <c r="F214" s="7"/>
      <c r="G214" s="7"/>
      <c r="H214" s="7"/>
      <c r="I214" s="7"/>
      <c r="J214" s="7"/>
      <c r="K214" s="7"/>
      <c r="L214" s="7"/>
      <c r="M214" s="7"/>
      <c r="N214" s="7"/>
      <c r="O214" s="7"/>
      <c r="P214" s="7"/>
      <c r="Q214" s="7"/>
      <c r="R214" s="7"/>
      <c r="S214" s="7"/>
      <c r="T214" s="7"/>
      <c r="U214" s="7"/>
      <c r="V214" s="7"/>
      <c r="W214" s="7"/>
    </row>
    <row r="215" spans="1:23" x14ac:dyDescent="0.2">
      <c r="A215" s="7"/>
      <c r="B215" s="7"/>
      <c r="C215" s="9"/>
      <c r="D215" s="7"/>
      <c r="E215" s="7"/>
      <c r="F215" s="7"/>
      <c r="G215" s="7"/>
      <c r="H215" s="7"/>
      <c r="I215" s="7"/>
      <c r="J215" s="7"/>
      <c r="K215" s="7"/>
      <c r="L215" s="7"/>
      <c r="M215" s="7"/>
      <c r="N215" s="7"/>
      <c r="O215" s="7"/>
      <c r="P215" s="7"/>
      <c r="Q215" s="7"/>
      <c r="R215" s="7"/>
      <c r="S215" s="7"/>
      <c r="T215" s="7"/>
      <c r="U215" s="7"/>
      <c r="V215" s="7"/>
      <c r="W215" s="7"/>
    </row>
    <row r="216" spans="1:23" x14ac:dyDescent="0.2">
      <c r="A216" s="7"/>
      <c r="B216" s="7"/>
      <c r="C216" s="9"/>
      <c r="D216" s="7"/>
      <c r="E216" s="7"/>
      <c r="F216" s="7"/>
      <c r="G216" s="7"/>
      <c r="H216" s="7"/>
      <c r="I216" s="7"/>
      <c r="J216" s="7"/>
      <c r="K216" s="7"/>
      <c r="L216" s="7"/>
      <c r="M216" s="7"/>
      <c r="N216" s="7"/>
      <c r="O216" s="7"/>
      <c r="P216" s="7"/>
      <c r="Q216" s="7"/>
      <c r="R216" s="7"/>
      <c r="S216" s="7"/>
      <c r="T216" s="7"/>
      <c r="U216" s="7"/>
      <c r="V216" s="7"/>
      <c r="W216" s="7"/>
    </row>
    <row r="217" spans="1:23" x14ac:dyDescent="0.2">
      <c r="A217" s="7"/>
      <c r="B217" s="7"/>
      <c r="C217" s="9"/>
      <c r="D217" s="7"/>
      <c r="E217" s="7"/>
      <c r="F217" s="7"/>
      <c r="G217" s="7"/>
      <c r="H217" s="7"/>
      <c r="I217" s="7"/>
      <c r="J217" s="7"/>
      <c r="K217" s="7"/>
      <c r="L217" s="7"/>
      <c r="M217" s="7"/>
      <c r="N217" s="7"/>
      <c r="O217" s="7"/>
      <c r="P217" s="7"/>
      <c r="Q217" s="7"/>
      <c r="R217" s="7"/>
      <c r="S217" s="7"/>
      <c r="T217" s="7"/>
      <c r="U217" s="7"/>
      <c r="V217" s="7"/>
      <c r="W217" s="7"/>
    </row>
    <row r="218" spans="1:23" x14ac:dyDescent="0.2">
      <c r="A218" s="7"/>
      <c r="B218" s="7"/>
      <c r="C218" s="9"/>
      <c r="D218" s="7"/>
      <c r="E218" s="7"/>
      <c r="F218" s="7"/>
      <c r="G218" s="7"/>
      <c r="H218" s="7"/>
      <c r="I218" s="7"/>
      <c r="J218" s="7"/>
      <c r="K218" s="7"/>
      <c r="L218" s="7"/>
      <c r="M218" s="7"/>
      <c r="N218" s="7"/>
      <c r="O218" s="7"/>
      <c r="P218" s="7"/>
      <c r="Q218" s="7"/>
      <c r="R218" s="7"/>
      <c r="S218" s="7"/>
      <c r="T218" s="7"/>
      <c r="U218" s="7"/>
      <c r="V218" s="7"/>
      <c r="W218" s="7"/>
    </row>
    <row r="219" spans="1:23" x14ac:dyDescent="0.2">
      <c r="A219" s="7"/>
      <c r="B219" s="7"/>
      <c r="C219" s="9"/>
      <c r="D219" s="7"/>
      <c r="E219" s="7"/>
      <c r="F219" s="7"/>
      <c r="G219" s="7"/>
      <c r="H219" s="7"/>
      <c r="I219" s="7"/>
      <c r="J219" s="7"/>
      <c r="K219" s="7"/>
      <c r="L219" s="7"/>
      <c r="M219" s="7"/>
      <c r="N219" s="7"/>
      <c r="O219" s="7"/>
      <c r="P219" s="7"/>
      <c r="Q219" s="7"/>
      <c r="R219" s="7"/>
      <c r="S219" s="7"/>
      <c r="T219" s="7"/>
      <c r="U219" s="7"/>
      <c r="V219" s="7"/>
      <c r="W219" s="7"/>
    </row>
    <row r="220" spans="1:23" x14ac:dyDescent="0.2">
      <c r="A220" s="7"/>
      <c r="B220" s="7"/>
      <c r="C220" s="9"/>
      <c r="D220" s="7"/>
      <c r="E220" s="7"/>
      <c r="F220" s="7"/>
      <c r="G220" s="7"/>
      <c r="H220" s="7"/>
      <c r="I220" s="7"/>
      <c r="J220" s="7"/>
      <c r="K220" s="7"/>
      <c r="L220" s="7"/>
      <c r="M220" s="7"/>
      <c r="N220" s="7"/>
      <c r="O220" s="7"/>
      <c r="P220" s="7"/>
      <c r="Q220" s="7"/>
      <c r="R220" s="7"/>
      <c r="S220" s="7"/>
      <c r="T220" s="7"/>
      <c r="U220" s="7"/>
      <c r="V220" s="7"/>
      <c r="W220" s="7"/>
    </row>
    <row r="221" spans="1:23" x14ac:dyDescent="0.2">
      <c r="A221" s="7"/>
      <c r="B221" s="7"/>
      <c r="C221" s="9"/>
      <c r="D221" s="7"/>
      <c r="E221" s="7"/>
      <c r="F221" s="7"/>
      <c r="G221" s="7"/>
      <c r="H221" s="7"/>
      <c r="I221" s="7"/>
      <c r="J221" s="7"/>
      <c r="K221" s="7"/>
      <c r="L221" s="7"/>
      <c r="M221" s="7"/>
      <c r="N221" s="7"/>
      <c r="O221" s="7"/>
      <c r="P221" s="7"/>
      <c r="Q221" s="7"/>
      <c r="R221" s="7"/>
      <c r="S221" s="7"/>
      <c r="T221" s="7"/>
      <c r="U221" s="7"/>
      <c r="V221" s="7"/>
      <c r="W221" s="7"/>
    </row>
    <row r="222" spans="1:23" x14ac:dyDescent="0.2">
      <c r="A222" s="7"/>
      <c r="B222" s="7"/>
      <c r="C222" s="9"/>
      <c r="D222" s="7"/>
      <c r="E222" s="7"/>
      <c r="F222" s="7"/>
      <c r="G222" s="7"/>
      <c r="H222" s="7"/>
      <c r="I222" s="7"/>
      <c r="J222" s="7"/>
      <c r="K222" s="7"/>
      <c r="L222" s="7"/>
      <c r="M222" s="7"/>
      <c r="N222" s="7"/>
      <c r="O222" s="7"/>
      <c r="P222" s="7"/>
      <c r="Q222" s="7"/>
      <c r="R222" s="7"/>
      <c r="S222" s="7"/>
      <c r="T222" s="7"/>
      <c r="U222" s="7"/>
      <c r="V222" s="7"/>
      <c r="W222" s="7"/>
    </row>
    <row r="223" spans="1:23" x14ac:dyDescent="0.2">
      <c r="A223" s="7"/>
      <c r="B223" s="7"/>
      <c r="C223" s="9"/>
      <c r="D223" s="7"/>
      <c r="E223" s="7"/>
      <c r="F223" s="7"/>
      <c r="G223" s="7"/>
      <c r="H223" s="7"/>
      <c r="I223" s="7"/>
      <c r="J223" s="7"/>
      <c r="K223" s="7"/>
      <c r="L223" s="7"/>
      <c r="M223" s="7"/>
      <c r="N223" s="7"/>
      <c r="O223" s="7"/>
      <c r="P223" s="7"/>
      <c r="Q223" s="7"/>
      <c r="R223" s="7"/>
      <c r="S223" s="7"/>
      <c r="T223" s="7"/>
      <c r="U223" s="7"/>
      <c r="V223" s="7"/>
      <c r="W223" s="7"/>
    </row>
    <row r="224" spans="1:23" x14ac:dyDescent="0.2">
      <c r="A224" s="7"/>
      <c r="B224" s="7"/>
      <c r="C224" s="9"/>
      <c r="D224" s="7"/>
      <c r="E224" s="7"/>
      <c r="F224" s="7"/>
      <c r="G224" s="7"/>
      <c r="H224" s="7"/>
      <c r="I224" s="7"/>
      <c r="J224" s="7"/>
      <c r="K224" s="7"/>
      <c r="L224" s="7"/>
      <c r="M224" s="7"/>
      <c r="N224" s="7"/>
      <c r="O224" s="7"/>
      <c r="P224" s="7"/>
      <c r="Q224" s="7"/>
      <c r="R224" s="7"/>
      <c r="S224" s="7"/>
      <c r="T224" s="7"/>
      <c r="U224" s="7"/>
      <c r="V224" s="7"/>
      <c r="W224" s="7"/>
    </row>
    <row r="225" spans="1:23" x14ac:dyDescent="0.2">
      <c r="A225" s="7"/>
      <c r="B225" s="7"/>
      <c r="C225" s="9"/>
      <c r="D225" s="7"/>
      <c r="E225" s="7"/>
      <c r="F225" s="7"/>
      <c r="G225" s="7"/>
      <c r="H225" s="7"/>
      <c r="I225" s="7"/>
      <c r="J225" s="7"/>
      <c r="K225" s="7"/>
      <c r="L225" s="7"/>
      <c r="M225" s="7"/>
      <c r="N225" s="7"/>
      <c r="O225" s="7"/>
      <c r="P225" s="7"/>
      <c r="Q225" s="7"/>
      <c r="R225" s="7"/>
      <c r="S225" s="7"/>
      <c r="T225" s="7"/>
      <c r="U225" s="7"/>
      <c r="V225" s="7"/>
      <c r="W225" s="7"/>
    </row>
    <row r="226" spans="1:23" x14ac:dyDescent="0.2">
      <c r="A226" s="7"/>
      <c r="B226" s="7"/>
      <c r="C226" s="9"/>
      <c r="D226" s="7"/>
      <c r="E226" s="7"/>
      <c r="F226" s="7"/>
      <c r="G226" s="7"/>
      <c r="H226" s="7"/>
      <c r="I226" s="7"/>
      <c r="J226" s="7"/>
      <c r="K226" s="7"/>
      <c r="L226" s="7"/>
      <c r="M226" s="7"/>
      <c r="N226" s="7"/>
      <c r="O226" s="7"/>
      <c r="P226" s="7"/>
      <c r="Q226" s="7"/>
      <c r="R226" s="7"/>
      <c r="S226" s="7"/>
      <c r="T226" s="7"/>
      <c r="U226" s="7"/>
      <c r="V226" s="7"/>
      <c r="W226" s="7"/>
    </row>
    <row r="227" spans="1:23" x14ac:dyDescent="0.2">
      <c r="A227" s="7"/>
      <c r="B227" s="7"/>
      <c r="C227" s="9"/>
      <c r="D227" s="7"/>
      <c r="E227" s="7"/>
      <c r="F227" s="7"/>
      <c r="G227" s="7"/>
      <c r="H227" s="7"/>
      <c r="I227" s="7"/>
      <c r="J227" s="7"/>
      <c r="K227" s="7"/>
      <c r="L227" s="7"/>
      <c r="M227" s="7"/>
      <c r="N227" s="7"/>
      <c r="O227" s="7"/>
      <c r="P227" s="7"/>
      <c r="Q227" s="7"/>
      <c r="R227" s="7"/>
      <c r="S227" s="7"/>
      <c r="T227" s="7"/>
      <c r="U227" s="7"/>
      <c r="V227" s="7"/>
      <c r="W227" s="7"/>
    </row>
    <row r="228" spans="1:23" x14ac:dyDescent="0.2">
      <c r="A228" s="7"/>
      <c r="B228" s="7"/>
      <c r="C228" s="9"/>
      <c r="D228" s="7"/>
      <c r="E228" s="7"/>
      <c r="F228" s="7"/>
      <c r="G228" s="7"/>
      <c r="H228" s="7"/>
      <c r="I228" s="7"/>
      <c r="J228" s="7"/>
      <c r="K228" s="7"/>
      <c r="L228" s="7"/>
      <c r="M228" s="7"/>
      <c r="N228" s="7"/>
      <c r="O228" s="7"/>
      <c r="P228" s="7"/>
      <c r="Q228" s="7"/>
      <c r="R228" s="7"/>
      <c r="S228" s="7"/>
      <c r="T228" s="7"/>
      <c r="U228" s="7"/>
      <c r="V228" s="7"/>
      <c r="W228" s="7"/>
    </row>
    <row r="229" spans="1:23" x14ac:dyDescent="0.2">
      <c r="A229" s="7"/>
      <c r="B229" s="7"/>
      <c r="C229" s="9"/>
      <c r="D229" s="7"/>
      <c r="E229" s="7"/>
      <c r="F229" s="7"/>
      <c r="G229" s="7"/>
      <c r="H229" s="7"/>
      <c r="I229" s="7"/>
      <c r="J229" s="7"/>
      <c r="K229" s="7"/>
      <c r="L229" s="7"/>
      <c r="M229" s="7"/>
      <c r="N229" s="7"/>
      <c r="O229" s="7"/>
      <c r="P229" s="7"/>
      <c r="Q229" s="7"/>
      <c r="R229" s="7"/>
      <c r="S229" s="7"/>
      <c r="T229" s="7"/>
      <c r="U229" s="7"/>
      <c r="V229" s="7"/>
      <c r="W229" s="7"/>
    </row>
    <row r="230" spans="1:23" x14ac:dyDescent="0.2">
      <c r="A230" s="7"/>
      <c r="B230" s="7"/>
      <c r="C230" s="9"/>
      <c r="D230" s="7"/>
      <c r="E230" s="7"/>
      <c r="F230" s="7"/>
      <c r="G230" s="7"/>
      <c r="H230" s="7"/>
      <c r="I230" s="7"/>
      <c r="J230" s="7"/>
      <c r="K230" s="7"/>
      <c r="L230" s="7"/>
      <c r="M230" s="7"/>
      <c r="N230" s="7"/>
      <c r="O230" s="7"/>
      <c r="P230" s="7"/>
      <c r="Q230" s="7"/>
      <c r="R230" s="7"/>
      <c r="S230" s="7"/>
      <c r="T230" s="7"/>
      <c r="U230" s="7"/>
      <c r="V230" s="7"/>
      <c r="W230" s="7"/>
    </row>
    <row r="231" spans="1:23" x14ac:dyDescent="0.2">
      <c r="A231" s="7"/>
      <c r="B231" s="7"/>
      <c r="C231" s="9"/>
      <c r="D231" s="7"/>
      <c r="E231" s="7"/>
      <c r="F231" s="7"/>
      <c r="G231" s="7"/>
      <c r="H231" s="7"/>
      <c r="I231" s="7"/>
      <c r="J231" s="7"/>
      <c r="K231" s="7"/>
      <c r="L231" s="7"/>
      <c r="M231" s="7"/>
      <c r="N231" s="7"/>
      <c r="O231" s="7"/>
      <c r="P231" s="7"/>
      <c r="Q231" s="7"/>
      <c r="R231" s="7"/>
      <c r="S231" s="7"/>
      <c r="T231" s="7"/>
      <c r="U231" s="7"/>
      <c r="V231" s="7"/>
      <c r="W231" s="7"/>
    </row>
    <row r="232" spans="1:23" x14ac:dyDescent="0.2">
      <c r="A232" s="7"/>
      <c r="B232" s="7"/>
      <c r="C232" s="9"/>
      <c r="D232" s="7"/>
      <c r="E232" s="7"/>
      <c r="F232" s="7"/>
      <c r="G232" s="7"/>
      <c r="H232" s="7"/>
      <c r="I232" s="7"/>
      <c r="J232" s="7"/>
      <c r="K232" s="7"/>
      <c r="L232" s="7"/>
      <c r="M232" s="7"/>
      <c r="N232" s="7"/>
      <c r="O232" s="7"/>
      <c r="P232" s="7"/>
      <c r="Q232" s="7"/>
      <c r="R232" s="7"/>
      <c r="S232" s="7"/>
      <c r="T232" s="7"/>
      <c r="U232" s="7"/>
      <c r="V232" s="7"/>
      <c r="W232" s="7"/>
    </row>
    <row r="233" spans="1:23" x14ac:dyDescent="0.2">
      <c r="A233" s="7"/>
      <c r="B233" s="7"/>
      <c r="C233" s="9"/>
      <c r="D233" s="7"/>
      <c r="E233" s="7"/>
      <c r="F233" s="7"/>
      <c r="G233" s="7"/>
      <c r="H233" s="7"/>
      <c r="I233" s="7"/>
      <c r="J233" s="7"/>
      <c r="K233" s="7"/>
      <c r="L233" s="7"/>
      <c r="M233" s="7"/>
      <c r="N233" s="7"/>
      <c r="O233" s="7"/>
      <c r="P233" s="7"/>
      <c r="Q233" s="7"/>
      <c r="R233" s="7"/>
      <c r="S233" s="7"/>
      <c r="T233" s="7"/>
      <c r="U233" s="7"/>
      <c r="V233" s="7"/>
      <c r="W233" s="7"/>
    </row>
    <row r="234" spans="1:23" x14ac:dyDescent="0.2">
      <c r="A234" s="7"/>
      <c r="B234" s="7"/>
      <c r="C234" s="9"/>
      <c r="D234" s="7"/>
      <c r="E234" s="7"/>
      <c r="F234" s="7"/>
      <c r="G234" s="7"/>
      <c r="H234" s="7"/>
      <c r="I234" s="7"/>
      <c r="J234" s="7"/>
      <c r="K234" s="7"/>
      <c r="L234" s="7"/>
      <c r="M234" s="7"/>
      <c r="N234" s="7"/>
      <c r="O234" s="7"/>
      <c r="P234" s="7"/>
      <c r="Q234" s="7"/>
      <c r="R234" s="7"/>
      <c r="S234" s="7"/>
      <c r="T234" s="7"/>
      <c r="U234" s="7"/>
      <c r="V234" s="7"/>
      <c r="W234" s="7"/>
    </row>
    <row r="235" spans="1:23" x14ac:dyDescent="0.2">
      <c r="A235" s="7"/>
      <c r="B235" s="7"/>
      <c r="C235" s="9"/>
      <c r="D235" s="7"/>
      <c r="E235" s="7"/>
      <c r="F235" s="7"/>
      <c r="G235" s="7"/>
      <c r="H235" s="7"/>
      <c r="I235" s="7"/>
      <c r="J235" s="7"/>
      <c r="K235" s="7"/>
      <c r="L235" s="7"/>
      <c r="M235" s="7"/>
      <c r="N235" s="7"/>
      <c r="O235" s="7"/>
      <c r="P235" s="7"/>
      <c r="Q235" s="7"/>
      <c r="R235" s="7"/>
      <c r="S235" s="7"/>
      <c r="T235" s="7"/>
      <c r="U235" s="7"/>
      <c r="V235" s="7"/>
      <c r="W235" s="7"/>
    </row>
    <row r="236" spans="1:23" x14ac:dyDescent="0.2">
      <c r="A236" s="7"/>
      <c r="B236" s="7"/>
      <c r="C236" s="9"/>
      <c r="D236" s="7"/>
      <c r="E236" s="7"/>
      <c r="F236" s="7"/>
      <c r="G236" s="7"/>
      <c r="H236" s="7"/>
      <c r="I236" s="7"/>
      <c r="J236" s="7"/>
      <c r="K236" s="7"/>
      <c r="L236" s="7"/>
      <c r="M236" s="7"/>
      <c r="N236" s="7"/>
      <c r="O236" s="7"/>
      <c r="P236" s="7"/>
      <c r="Q236" s="7"/>
      <c r="R236" s="7"/>
      <c r="S236" s="7"/>
      <c r="T236" s="7"/>
      <c r="U236" s="7"/>
      <c r="V236" s="7"/>
      <c r="W236" s="7"/>
    </row>
    <row r="237" spans="1:23" x14ac:dyDescent="0.2">
      <c r="A237" s="7"/>
      <c r="B237" s="7"/>
      <c r="C237" s="9"/>
      <c r="D237" s="7"/>
      <c r="E237" s="7"/>
      <c r="F237" s="7"/>
      <c r="G237" s="7"/>
      <c r="H237" s="7"/>
      <c r="I237" s="7"/>
      <c r="J237" s="7"/>
      <c r="K237" s="7"/>
      <c r="L237" s="7"/>
      <c r="M237" s="7"/>
      <c r="N237" s="7"/>
      <c r="O237" s="7"/>
      <c r="P237" s="7"/>
      <c r="Q237" s="7"/>
      <c r="R237" s="7"/>
      <c r="S237" s="7"/>
      <c r="T237" s="7"/>
      <c r="U237" s="7"/>
      <c r="V237" s="7"/>
      <c r="W237" s="7"/>
    </row>
    <row r="238" spans="1:23" x14ac:dyDescent="0.2">
      <c r="A238" s="7"/>
      <c r="B238" s="7"/>
      <c r="C238" s="9"/>
      <c r="D238" s="7"/>
      <c r="E238" s="7"/>
      <c r="F238" s="7"/>
      <c r="G238" s="7"/>
      <c r="H238" s="7"/>
      <c r="I238" s="7"/>
      <c r="J238" s="7"/>
      <c r="K238" s="7"/>
      <c r="L238" s="7"/>
      <c r="M238" s="7"/>
      <c r="N238" s="7"/>
      <c r="O238" s="7"/>
      <c r="P238" s="7"/>
      <c r="Q238" s="7"/>
      <c r="R238" s="7"/>
      <c r="S238" s="7"/>
      <c r="T238" s="7"/>
      <c r="U238" s="7"/>
      <c r="V238" s="7"/>
      <c r="W238" s="7"/>
    </row>
    <row r="239" spans="1:23" x14ac:dyDescent="0.2">
      <c r="A239" s="7"/>
      <c r="B239" s="7"/>
      <c r="C239" s="9"/>
      <c r="D239" s="7"/>
      <c r="E239" s="7"/>
      <c r="F239" s="7"/>
      <c r="G239" s="7"/>
      <c r="H239" s="7"/>
      <c r="I239" s="7"/>
      <c r="J239" s="7"/>
      <c r="K239" s="7"/>
      <c r="L239" s="7"/>
      <c r="M239" s="7"/>
      <c r="N239" s="7"/>
      <c r="O239" s="7"/>
      <c r="P239" s="7"/>
      <c r="Q239" s="7"/>
      <c r="R239" s="7"/>
      <c r="S239" s="7"/>
      <c r="T239" s="7"/>
      <c r="U239" s="7"/>
      <c r="V239" s="7"/>
      <c r="W239" s="7"/>
    </row>
    <row r="240" spans="1:23" x14ac:dyDescent="0.2">
      <c r="A240" s="7"/>
      <c r="B240" s="7"/>
      <c r="C240" s="9"/>
      <c r="D240" s="7"/>
      <c r="E240" s="7"/>
      <c r="F240" s="7"/>
      <c r="G240" s="7"/>
      <c r="H240" s="7"/>
      <c r="I240" s="7"/>
      <c r="J240" s="7"/>
      <c r="K240" s="7"/>
      <c r="L240" s="7"/>
      <c r="M240" s="7"/>
      <c r="N240" s="7"/>
      <c r="O240" s="7"/>
      <c r="P240" s="7"/>
      <c r="Q240" s="7"/>
      <c r="R240" s="7"/>
      <c r="S240" s="7"/>
      <c r="T240" s="7"/>
      <c r="U240" s="7"/>
      <c r="V240" s="7"/>
      <c r="W240" s="7"/>
    </row>
    <row r="241" spans="1:23" x14ac:dyDescent="0.2">
      <c r="A241" s="7"/>
      <c r="B241" s="7"/>
      <c r="C241" s="9"/>
      <c r="D241" s="7"/>
      <c r="E241" s="7"/>
      <c r="F241" s="7"/>
      <c r="G241" s="7"/>
      <c r="H241" s="7"/>
      <c r="I241" s="7"/>
      <c r="J241" s="7"/>
      <c r="K241" s="7"/>
      <c r="L241" s="7"/>
      <c r="M241" s="7"/>
      <c r="N241" s="7"/>
      <c r="O241" s="7"/>
      <c r="P241" s="7"/>
      <c r="Q241" s="7"/>
      <c r="R241" s="7"/>
      <c r="S241" s="7"/>
      <c r="T241" s="7"/>
      <c r="U241" s="7"/>
      <c r="V241" s="7"/>
      <c r="W241" s="7"/>
    </row>
    <row r="242" spans="1:23" x14ac:dyDescent="0.2">
      <c r="A242" s="7"/>
      <c r="B242" s="7"/>
      <c r="C242" s="9"/>
      <c r="D242" s="7"/>
      <c r="E242" s="7"/>
      <c r="F242" s="7"/>
      <c r="G242" s="7"/>
      <c r="H242" s="7"/>
      <c r="I242" s="7"/>
      <c r="J242" s="7"/>
      <c r="K242" s="7"/>
      <c r="L242" s="7"/>
      <c r="M242" s="7"/>
      <c r="N242" s="7"/>
      <c r="O242" s="7"/>
      <c r="P242" s="7"/>
      <c r="Q242" s="7"/>
      <c r="R242" s="7"/>
      <c r="S242" s="7"/>
      <c r="T242" s="7"/>
      <c r="U242" s="7"/>
      <c r="V242" s="7"/>
      <c r="W242" s="7"/>
    </row>
    <row r="243" spans="1:23" x14ac:dyDescent="0.2">
      <c r="A243" s="7"/>
      <c r="B243" s="7"/>
      <c r="C243" s="9"/>
      <c r="D243" s="7"/>
      <c r="E243" s="7"/>
      <c r="F243" s="7"/>
      <c r="G243" s="7"/>
      <c r="H243" s="7"/>
      <c r="I243" s="7"/>
      <c r="J243" s="7"/>
      <c r="K243" s="7"/>
      <c r="L243" s="7"/>
      <c r="M243" s="7"/>
      <c r="N243" s="7"/>
      <c r="O243" s="7"/>
      <c r="P243" s="7"/>
      <c r="Q243" s="7"/>
      <c r="R243" s="7"/>
      <c r="S243" s="7"/>
      <c r="T243" s="7"/>
      <c r="U243" s="7"/>
      <c r="V243" s="7"/>
      <c r="W243" s="7"/>
    </row>
    <row r="244" spans="1:23" x14ac:dyDescent="0.2">
      <c r="A244" s="7"/>
      <c r="B244" s="7"/>
      <c r="C244" s="9"/>
      <c r="D244" s="7"/>
      <c r="E244" s="7"/>
      <c r="F244" s="7"/>
      <c r="G244" s="7"/>
      <c r="H244" s="7"/>
      <c r="I244" s="7"/>
      <c r="J244" s="7"/>
      <c r="K244" s="7"/>
      <c r="L244" s="7"/>
      <c r="M244" s="7"/>
      <c r="N244" s="7"/>
      <c r="O244" s="7"/>
      <c r="P244" s="7"/>
      <c r="Q244" s="7"/>
      <c r="R244" s="7"/>
      <c r="S244" s="7"/>
      <c r="T244" s="7"/>
      <c r="U244" s="7"/>
      <c r="V244" s="7"/>
      <c r="W244" s="7"/>
    </row>
    <row r="245" spans="1:23" x14ac:dyDescent="0.2">
      <c r="A245" s="7"/>
      <c r="B245" s="7"/>
      <c r="C245" s="9"/>
      <c r="D245" s="7"/>
      <c r="E245" s="7"/>
      <c r="F245" s="7"/>
      <c r="G245" s="7"/>
      <c r="H245" s="7"/>
      <c r="I245" s="7"/>
      <c r="J245" s="7"/>
      <c r="K245" s="7"/>
      <c r="L245" s="7"/>
      <c r="M245" s="7"/>
      <c r="N245" s="7"/>
      <c r="O245" s="7"/>
      <c r="P245" s="7"/>
      <c r="Q245" s="7"/>
      <c r="R245" s="7"/>
      <c r="S245" s="7"/>
      <c r="T245" s="7"/>
      <c r="U245" s="7"/>
      <c r="V245" s="7"/>
      <c r="W245" s="7"/>
    </row>
    <row r="246" spans="1:23" x14ac:dyDescent="0.2">
      <c r="A246" s="7"/>
      <c r="B246" s="7"/>
      <c r="C246" s="9"/>
      <c r="D246" s="7"/>
      <c r="E246" s="7"/>
      <c r="F246" s="7"/>
      <c r="G246" s="7"/>
      <c r="H246" s="7"/>
      <c r="I246" s="7"/>
      <c r="J246" s="7"/>
      <c r="K246" s="7"/>
      <c r="L246" s="7"/>
      <c r="M246" s="7"/>
      <c r="N246" s="7"/>
      <c r="O246" s="7"/>
      <c r="P246" s="7"/>
      <c r="Q246" s="7"/>
      <c r="R246" s="7"/>
      <c r="S246" s="7"/>
      <c r="T246" s="7"/>
      <c r="U246" s="7"/>
      <c r="V246" s="7"/>
      <c r="W246" s="7"/>
    </row>
    <row r="247" spans="1:23" x14ac:dyDescent="0.2">
      <c r="A247" s="7"/>
      <c r="B247" s="7"/>
      <c r="C247" s="9"/>
      <c r="D247" s="7"/>
      <c r="E247" s="7"/>
      <c r="F247" s="7"/>
      <c r="G247" s="7"/>
      <c r="H247" s="7"/>
      <c r="I247" s="7"/>
      <c r="J247" s="7"/>
      <c r="K247" s="7"/>
      <c r="L247" s="7"/>
      <c r="M247" s="7"/>
      <c r="N247" s="7"/>
      <c r="O247" s="7"/>
      <c r="P247" s="7"/>
      <c r="Q247" s="7"/>
      <c r="R247" s="7"/>
      <c r="S247" s="7"/>
      <c r="T247" s="7"/>
      <c r="U247" s="7"/>
      <c r="V247" s="7"/>
      <c r="W247" s="7"/>
    </row>
    <row r="248" spans="1:23" x14ac:dyDescent="0.2">
      <c r="A248" s="7"/>
      <c r="B248" s="7"/>
      <c r="C248" s="9"/>
      <c r="D248" s="7"/>
      <c r="E248" s="7"/>
      <c r="F248" s="7"/>
      <c r="G248" s="7"/>
      <c r="H248" s="7"/>
      <c r="I248" s="7"/>
      <c r="J248" s="7"/>
      <c r="K248" s="7"/>
      <c r="L248" s="7"/>
      <c r="M248" s="7"/>
      <c r="N248" s="7"/>
      <c r="O248" s="7"/>
      <c r="P248" s="7"/>
      <c r="Q248" s="7"/>
      <c r="R248" s="7"/>
      <c r="S248" s="7"/>
      <c r="T248" s="7"/>
      <c r="U248" s="7"/>
      <c r="V248" s="7"/>
      <c r="W248" s="7"/>
    </row>
    <row r="249" spans="1:23" x14ac:dyDescent="0.2">
      <c r="A249" s="7"/>
      <c r="B249" s="7"/>
      <c r="C249" s="9"/>
      <c r="D249" s="7"/>
      <c r="E249" s="7"/>
      <c r="F249" s="7"/>
      <c r="G249" s="7"/>
      <c r="H249" s="7"/>
      <c r="I249" s="7"/>
      <c r="J249" s="7"/>
      <c r="K249" s="7"/>
      <c r="L249" s="7"/>
      <c r="M249" s="7"/>
      <c r="N249" s="7"/>
      <c r="O249" s="7"/>
      <c r="P249" s="7"/>
      <c r="Q249" s="7"/>
      <c r="R249" s="7"/>
      <c r="S249" s="7"/>
      <c r="T249" s="7"/>
      <c r="U249" s="7"/>
      <c r="V249" s="7"/>
      <c r="W249" s="7"/>
    </row>
    <row r="250" spans="1:23" x14ac:dyDescent="0.2">
      <c r="A250" s="7"/>
      <c r="B250" s="7"/>
      <c r="C250" s="9"/>
      <c r="D250" s="7"/>
      <c r="E250" s="7"/>
      <c r="F250" s="7"/>
      <c r="G250" s="7"/>
      <c r="H250" s="7"/>
      <c r="I250" s="7"/>
      <c r="J250" s="7"/>
      <c r="K250" s="7"/>
      <c r="L250" s="7"/>
      <c r="M250" s="7"/>
      <c r="N250" s="7"/>
      <c r="O250" s="7"/>
      <c r="P250" s="7"/>
      <c r="Q250" s="7"/>
      <c r="R250" s="7"/>
      <c r="S250" s="7"/>
      <c r="T250" s="7"/>
      <c r="U250" s="7"/>
      <c r="V250" s="7"/>
      <c r="W250" s="7"/>
    </row>
    <row r="251" spans="1:23" x14ac:dyDescent="0.2">
      <c r="A251" s="7"/>
      <c r="B251" s="7"/>
      <c r="C251" s="9"/>
      <c r="D251" s="7"/>
      <c r="E251" s="7"/>
      <c r="F251" s="7"/>
      <c r="G251" s="7"/>
      <c r="H251" s="7"/>
      <c r="I251" s="7"/>
      <c r="J251" s="7"/>
      <c r="K251" s="7"/>
      <c r="L251" s="7"/>
      <c r="M251" s="7"/>
      <c r="N251" s="7"/>
      <c r="O251" s="7"/>
      <c r="P251" s="7"/>
      <c r="Q251" s="7"/>
      <c r="R251" s="7"/>
      <c r="S251" s="7"/>
      <c r="T251" s="7"/>
      <c r="U251" s="7"/>
      <c r="V251" s="7"/>
      <c r="W251" s="7"/>
    </row>
    <row r="252" spans="1:23" x14ac:dyDescent="0.2">
      <c r="A252" s="7"/>
      <c r="B252" s="7"/>
      <c r="C252" s="9"/>
      <c r="D252" s="7"/>
      <c r="E252" s="7"/>
      <c r="F252" s="7"/>
      <c r="G252" s="7"/>
      <c r="H252" s="7"/>
      <c r="I252" s="7"/>
      <c r="J252" s="7"/>
      <c r="K252" s="7"/>
      <c r="L252" s="7"/>
      <c r="M252" s="7"/>
      <c r="N252" s="7"/>
      <c r="O252" s="7"/>
      <c r="P252" s="7"/>
      <c r="Q252" s="7"/>
      <c r="R252" s="7"/>
      <c r="S252" s="7"/>
      <c r="T252" s="7"/>
      <c r="U252" s="7"/>
      <c r="V252" s="7"/>
      <c r="W252" s="7"/>
    </row>
    <row r="253" spans="1:23" x14ac:dyDescent="0.2">
      <c r="A253" s="7"/>
      <c r="B253" s="7"/>
      <c r="C253" s="9"/>
      <c r="D253" s="7"/>
      <c r="E253" s="7"/>
      <c r="F253" s="7"/>
      <c r="G253" s="7"/>
      <c r="H253" s="7"/>
      <c r="I253" s="7"/>
      <c r="J253" s="7"/>
      <c r="K253" s="7"/>
      <c r="L253" s="7"/>
      <c r="M253" s="7"/>
      <c r="N253" s="7"/>
      <c r="O253" s="7"/>
      <c r="P253" s="7"/>
      <c r="Q253" s="7"/>
      <c r="R253" s="7"/>
      <c r="S253" s="7"/>
      <c r="T253" s="7"/>
      <c r="U253" s="7"/>
      <c r="V253" s="7"/>
      <c r="W253" s="7"/>
    </row>
    <row r="254" spans="1:23" x14ac:dyDescent="0.2">
      <c r="A254" s="7"/>
      <c r="B254" s="7"/>
      <c r="C254" s="9"/>
      <c r="D254" s="7"/>
      <c r="E254" s="7"/>
      <c r="F254" s="7"/>
      <c r="G254" s="7"/>
      <c r="H254" s="7"/>
      <c r="I254" s="7"/>
      <c r="J254" s="7"/>
      <c r="K254" s="7"/>
      <c r="L254" s="7"/>
      <c r="M254" s="7"/>
      <c r="N254" s="7"/>
      <c r="O254" s="7"/>
      <c r="P254" s="7"/>
      <c r="Q254" s="7"/>
      <c r="R254" s="7"/>
      <c r="S254" s="7"/>
      <c r="T254" s="7"/>
      <c r="U254" s="7"/>
      <c r="V254" s="7"/>
      <c r="W254" s="7"/>
    </row>
    <row r="255" spans="1:23" x14ac:dyDescent="0.2">
      <c r="A255" s="7"/>
      <c r="B255" s="7"/>
      <c r="C255" s="9"/>
      <c r="D255" s="7"/>
      <c r="E255" s="7"/>
      <c r="F255" s="7"/>
      <c r="G255" s="7"/>
      <c r="H255" s="7"/>
      <c r="I255" s="7"/>
      <c r="J255" s="7"/>
      <c r="K255" s="7"/>
      <c r="L255" s="7"/>
      <c r="M255" s="7"/>
      <c r="N255" s="7"/>
      <c r="O255" s="7"/>
      <c r="P255" s="7"/>
      <c r="Q255" s="7"/>
      <c r="R255" s="7"/>
      <c r="S255" s="7"/>
      <c r="T255" s="7"/>
      <c r="U255" s="7"/>
      <c r="V255" s="7"/>
      <c r="W255" s="7"/>
    </row>
    <row r="256" spans="1:23" x14ac:dyDescent="0.2">
      <c r="A256" s="7"/>
      <c r="B256" s="7"/>
      <c r="C256" s="9"/>
      <c r="D256" s="7"/>
      <c r="E256" s="7"/>
      <c r="F256" s="7"/>
      <c r="G256" s="7"/>
      <c r="H256" s="7"/>
      <c r="I256" s="7"/>
      <c r="J256" s="7"/>
      <c r="K256" s="7"/>
      <c r="L256" s="7"/>
      <c r="M256" s="7"/>
      <c r="N256" s="7"/>
      <c r="O256" s="7"/>
      <c r="P256" s="7"/>
      <c r="Q256" s="7"/>
      <c r="R256" s="7"/>
      <c r="S256" s="7"/>
      <c r="T256" s="7"/>
      <c r="U256" s="7"/>
      <c r="V256" s="7"/>
      <c r="W256" s="7"/>
    </row>
    <row r="257" spans="1:23" x14ac:dyDescent="0.2">
      <c r="A257" s="7"/>
      <c r="B257" s="7"/>
      <c r="C257" s="9"/>
      <c r="D257" s="7"/>
      <c r="E257" s="7"/>
      <c r="F257" s="7"/>
      <c r="G257" s="7"/>
      <c r="H257" s="7"/>
      <c r="I257" s="7"/>
      <c r="J257" s="7"/>
      <c r="K257" s="7"/>
      <c r="L257" s="7"/>
      <c r="M257" s="7"/>
      <c r="N257" s="7"/>
      <c r="O257" s="7"/>
      <c r="P257" s="7"/>
      <c r="Q257" s="7"/>
      <c r="R257" s="7"/>
      <c r="S257" s="7"/>
      <c r="T257" s="7"/>
      <c r="U257" s="7"/>
      <c r="V257" s="7"/>
      <c r="W257" s="7"/>
    </row>
    <row r="258" spans="1:23" x14ac:dyDescent="0.2">
      <c r="A258" s="7"/>
      <c r="B258" s="7"/>
      <c r="C258" s="9"/>
      <c r="D258" s="7"/>
      <c r="E258" s="7"/>
      <c r="F258" s="7"/>
      <c r="G258" s="7"/>
      <c r="H258" s="7"/>
      <c r="I258" s="7"/>
      <c r="J258" s="7"/>
      <c r="K258" s="7"/>
      <c r="L258" s="7"/>
      <c r="M258" s="7"/>
      <c r="N258" s="7"/>
      <c r="O258" s="7"/>
      <c r="P258" s="7"/>
      <c r="Q258" s="7"/>
      <c r="R258" s="7"/>
      <c r="S258" s="7"/>
      <c r="T258" s="7"/>
      <c r="U258" s="7"/>
      <c r="V258" s="7"/>
      <c r="W258" s="7"/>
    </row>
    <row r="259" spans="1:23" x14ac:dyDescent="0.2">
      <c r="A259" s="7"/>
      <c r="B259" s="7"/>
      <c r="C259" s="9"/>
      <c r="D259" s="7"/>
      <c r="E259" s="7"/>
      <c r="F259" s="7"/>
      <c r="G259" s="7"/>
      <c r="H259" s="7"/>
      <c r="I259" s="7"/>
      <c r="J259" s="7"/>
      <c r="K259" s="7"/>
      <c r="L259" s="7"/>
      <c r="M259" s="7"/>
      <c r="N259" s="7"/>
      <c r="O259" s="7"/>
      <c r="P259" s="7"/>
      <c r="Q259" s="7"/>
      <c r="R259" s="7"/>
      <c r="S259" s="7"/>
      <c r="T259" s="7"/>
      <c r="U259" s="7"/>
      <c r="V259" s="7"/>
      <c r="W259" s="7"/>
    </row>
    <row r="260" spans="1:23" x14ac:dyDescent="0.2">
      <c r="A260" s="7"/>
      <c r="B260" s="7"/>
      <c r="C260" s="9"/>
      <c r="D260" s="7"/>
      <c r="E260" s="7"/>
      <c r="F260" s="7"/>
      <c r="G260" s="7"/>
      <c r="H260" s="7"/>
      <c r="I260" s="7"/>
      <c r="J260" s="7"/>
      <c r="K260" s="7"/>
      <c r="L260" s="7"/>
      <c r="M260" s="7"/>
      <c r="N260" s="7"/>
      <c r="O260" s="7"/>
      <c r="P260" s="7"/>
      <c r="Q260" s="7"/>
      <c r="R260" s="7"/>
      <c r="S260" s="7"/>
      <c r="T260" s="7"/>
      <c r="U260" s="7"/>
      <c r="V260" s="7"/>
      <c r="W260" s="7"/>
    </row>
    <row r="261" spans="1:23" x14ac:dyDescent="0.2">
      <c r="A261" s="7"/>
      <c r="B261" s="7"/>
      <c r="C261" s="9"/>
      <c r="D261" s="7"/>
      <c r="E261" s="7"/>
      <c r="F261" s="7"/>
      <c r="G261" s="7"/>
      <c r="H261" s="7"/>
      <c r="I261" s="7"/>
      <c r="J261" s="7"/>
      <c r="K261" s="7"/>
      <c r="L261" s="7"/>
      <c r="M261" s="7"/>
      <c r="N261" s="7"/>
      <c r="O261" s="7"/>
      <c r="P261" s="7"/>
      <c r="Q261" s="7"/>
      <c r="R261" s="7"/>
      <c r="S261" s="7"/>
      <c r="T261" s="7"/>
      <c r="U261" s="7"/>
      <c r="V261" s="7"/>
      <c r="W261" s="7"/>
    </row>
    <row r="262" spans="1:23" x14ac:dyDescent="0.2">
      <c r="A262" s="7"/>
      <c r="B262" s="7"/>
      <c r="C262" s="9"/>
      <c r="D262" s="7"/>
      <c r="E262" s="7"/>
      <c r="F262" s="7"/>
      <c r="G262" s="7"/>
      <c r="H262" s="7"/>
      <c r="I262" s="7"/>
      <c r="J262" s="7"/>
      <c r="K262" s="7"/>
      <c r="L262" s="7"/>
      <c r="M262" s="7"/>
      <c r="N262" s="7"/>
      <c r="O262" s="7"/>
      <c r="P262" s="7"/>
      <c r="Q262" s="7"/>
      <c r="R262" s="7"/>
      <c r="S262" s="7"/>
      <c r="T262" s="7"/>
      <c r="U262" s="7"/>
      <c r="V262" s="7"/>
      <c r="W262" s="7"/>
    </row>
    <row r="263" spans="1:23" x14ac:dyDescent="0.2">
      <c r="A263" s="7"/>
      <c r="B263" s="7"/>
      <c r="C263" s="9"/>
      <c r="D263" s="7"/>
      <c r="E263" s="7"/>
      <c r="F263" s="7"/>
      <c r="G263" s="7"/>
      <c r="H263" s="7"/>
      <c r="I263" s="7"/>
      <c r="J263" s="7"/>
      <c r="K263" s="7"/>
      <c r="L263" s="7"/>
      <c r="M263" s="7"/>
      <c r="N263" s="7"/>
      <c r="O263" s="7"/>
      <c r="P263" s="7"/>
      <c r="Q263" s="7"/>
      <c r="R263" s="7"/>
      <c r="S263" s="7"/>
      <c r="T263" s="7"/>
      <c r="U263" s="7"/>
      <c r="V263" s="7"/>
      <c r="W263" s="7"/>
    </row>
    <row r="264" spans="1:23" x14ac:dyDescent="0.2">
      <c r="A264" s="7"/>
      <c r="B264" s="7"/>
      <c r="C264" s="9"/>
      <c r="D264" s="7"/>
      <c r="E264" s="7"/>
      <c r="F264" s="7"/>
      <c r="G264" s="7"/>
      <c r="H264" s="7"/>
      <c r="I264" s="7"/>
      <c r="J264" s="7"/>
      <c r="K264" s="7"/>
      <c r="L264" s="7"/>
      <c r="M264" s="7"/>
      <c r="N264" s="7"/>
      <c r="O264" s="7"/>
      <c r="P264" s="7"/>
      <c r="Q264" s="7"/>
      <c r="R264" s="7"/>
      <c r="S264" s="7"/>
      <c r="T264" s="7"/>
      <c r="U264" s="7"/>
      <c r="V264" s="7"/>
      <c r="W264" s="7"/>
    </row>
    <row r="265" spans="1:23" x14ac:dyDescent="0.2">
      <c r="A265" s="7"/>
      <c r="B265" s="7"/>
      <c r="C265" s="9"/>
      <c r="D265" s="7"/>
      <c r="E265" s="7"/>
      <c r="F265" s="7"/>
      <c r="G265" s="7"/>
      <c r="H265" s="7"/>
      <c r="I265" s="7"/>
      <c r="J265" s="7"/>
      <c r="K265" s="7"/>
      <c r="L265" s="7"/>
      <c r="M265" s="7"/>
      <c r="N265" s="7"/>
      <c r="O265" s="7"/>
      <c r="P265" s="7"/>
      <c r="Q265" s="7"/>
      <c r="R265" s="7"/>
      <c r="S265" s="7"/>
      <c r="T265" s="7"/>
      <c r="U265" s="7"/>
      <c r="V265" s="7"/>
      <c r="W265" s="7"/>
    </row>
    <row r="266" spans="1:23" x14ac:dyDescent="0.2">
      <c r="A266" s="7"/>
      <c r="B266" s="7"/>
      <c r="C266" s="9"/>
      <c r="D266" s="7"/>
      <c r="E266" s="7"/>
      <c r="F266" s="7"/>
      <c r="G266" s="7"/>
      <c r="H266" s="7"/>
      <c r="I266" s="7"/>
      <c r="J266" s="7"/>
      <c r="K266" s="7"/>
      <c r="L266" s="7"/>
      <c r="M266" s="7"/>
      <c r="N266" s="7"/>
      <c r="O266" s="7"/>
      <c r="P266" s="7"/>
      <c r="Q266" s="7"/>
      <c r="R266" s="7"/>
      <c r="S266" s="7"/>
      <c r="T266" s="7"/>
      <c r="U266" s="7"/>
      <c r="V266" s="7"/>
      <c r="W266" s="7"/>
    </row>
    <row r="267" spans="1:23" x14ac:dyDescent="0.2">
      <c r="A267" s="7"/>
      <c r="B267" s="7"/>
      <c r="C267" s="9"/>
      <c r="D267" s="7"/>
      <c r="E267" s="7"/>
      <c r="F267" s="7"/>
      <c r="G267" s="7"/>
      <c r="H267" s="7"/>
      <c r="I267" s="7"/>
      <c r="J267" s="7"/>
      <c r="K267" s="7"/>
      <c r="L267" s="7"/>
      <c r="M267" s="7"/>
      <c r="N267" s="7"/>
      <c r="O267" s="7"/>
      <c r="P267" s="7"/>
      <c r="Q267" s="7"/>
      <c r="R267" s="7"/>
      <c r="S267" s="7"/>
      <c r="T267" s="7"/>
      <c r="U267" s="7"/>
      <c r="V267" s="7"/>
      <c r="W267" s="7"/>
    </row>
    <row r="268" spans="1:23" x14ac:dyDescent="0.2">
      <c r="A268" s="7"/>
      <c r="B268" s="7"/>
      <c r="C268" s="9"/>
      <c r="D268" s="7"/>
      <c r="E268" s="7"/>
      <c r="F268" s="7"/>
      <c r="G268" s="7"/>
      <c r="H268" s="7"/>
      <c r="I268" s="7"/>
      <c r="J268" s="7"/>
      <c r="K268" s="7"/>
      <c r="L268" s="7"/>
      <c r="M268" s="7"/>
      <c r="N268" s="7"/>
      <c r="O268" s="7"/>
      <c r="P268" s="7"/>
      <c r="Q268" s="7"/>
      <c r="R268" s="7"/>
      <c r="S268" s="7"/>
      <c r="T268" s="7"/>
      <c r="U268" s="7"/>
      <c r="V268" s="7"/>
      <c r="W268" s="7"/>
    </row>
    <row r="269" spans="1:23" x14ac:dyDescent="0.2">
      <c r="A269" s="7"/>
      <c r="B269" s="7"/>
      <c r="C269" s="9"/>
      <c r="D269" s="7"/>
      <c r="E269" s="7"/>
      <c r="F269" s="7"/>
      <c r="G269" s="7"/>
      <c r="H269" s="7"/>
      <c r="I269" s="7"/>
      <c r="J269" s="7"/>
      <c r="K269" s="7"/>
      <c r="L269" s="7"/>
      <c r="M269" s="7"/>
      <c r="N269" s="7"/>
      <c r="O269" s="7"/>
      <c r="P269" s="7"/>
      <c r="Q269" s="7"/>
      <c r="R269" s="7"/>
      <c r="S269" s="7"/>
      <c r="T269" s="7"/>
      <c r="U269" s="7"/>
      <c r="V269" s="7"/>
      <c r="W269" s="7"/>
    </row>
    <row r="270" spans="1:23" x14ac:dyDescent="0.2">
      <c r="A270" s="7"/>
      <c r="B270" s="7"/>
      <c r="C270" s="9"/>
      <c r="D270" s="7"/>
      <c r="E270" s="7"/>
      <c r="F270" s="7"/>
      <c r="G270" s="7"/>
      <c r="H270" s="7"/>
      <c r="I270" s="7"/>
      <c r="J270" s="7"/>
      <c r="K270" s="7"/>
      <c r="L270" s="7"/>
      <c r="M270" s="7"/>
      <c r="N270" s="7"/>
      <c r="O270" s="7"/>
      <c r="P270" s="7"/>
      <c r="Q270" s="7"/>
      <c r="R270" s="7"/>
      <c r="S270" s="7"/>
      <c r="T270" s="7"/>
      <c r="U270" s="7"/>
      <c r="V270" s="7"/>
      <c r="W270" s="7"/>
    </row>
    <row r="271" spans="1:23" x14ac:dyDescent="0.2">
      <c r="A271" s="7"/>
      <c r="B271" s="7"/>
      <c r="C271" s="9"/>
      <c r="D271" s="7"/>
      <c r="E271" s="7"/>
      <c r="F271" s="7"/>
      <c r="G271" s="7"/>
      <c r="H271" s="7"/>
      <c r="I271" s="7"/>
      <c r="J271" s="7"/>
      <c r="K271" s="7"/>
      <c r="L271" s="7"/>
      <c r="M271" s="7"/>
      <c r="N271" s="7"/>
      <c r="O271" s="7"/>
      <c r="P271" s="7"/>
      <c r="Q271" s="7"/>
      <c r="R271" s="7"/>
      <c r="S271" s="7"/>
      <c r="T271" s="7"/>
      <c r="U271" s="7"/>
      <c r="V271" s="7"/>
      <c r="W271" s="7"/>
    </row>
    <row r="272" spans="1:23" x14ac:dyDescent="0.2">
      <c r="A272" s="7"/>
      <c r="B272" s="7"/>
      <c r="C272" s="9"/>
      <c r="D272" s="7"/>
      <c r="E272" s="7"/>
      <c r="F272" s="7"/>
      <c r="G272" s="7"/>
      <c r="H272" s="7"/>
      <c r="I272" s="7"/>
      <c r="J272" s="7"/>
      <c r="K272" s="7"/>
      <c r="L272" s="7"/>
      <c r="M272" s="7"/>
      <c r="N272" s="7"/>
      <c r="O272" s="7"/>
      <c r="P272" s="7"/>
      <c r="Q272" s="7"/>
      <c r="R272" s="7"/>
      <c r="S272" s="7"/>
      <c r="T272" s="7"/>
      <c r="U272" s="7"/>
      <c r="V272" s="7"/>
      <c r="W272" s="7"/>
    </row>
    <row r="273" spans="1:23" x14ac:dyDescent="0.2">
      <c r="A273" s="7"/>
      <c r="B273" s="7"/>
      <c r="C273" s="9"/>
      <c r="D273" s="7"/>
      <c r="E273" s="7"/>
      <c r="F273" s="7"/>
      <c r="G273" s="7"/>
      <c r="H273" s="7"/>
      <c r="I273" s="7"/>
      <c r="J273" s="7"/>
      <c r="K273" s="7"/>
      <c r="L273" s="7"/>
      <c r="M273" s="7"/>
      <c r="N273" s="7"/>
      <c r="O273" s="7"/>
      <c r="P273" s="7"/>
      <c r="Q273" s="7"/>
      <c r="R273" s="7"/>
      <c r="S273" s="7"/>
      <c r="T273" s="7"/>
      <c r="U273" s="7"/>
      <c r="V273" s="7"/>
      <c r="W273" s="7"/>
    </row>
    <row r="274" spans="1:23" x14ac:dyDescent="0.2">
      <c r="A274" s="7"/>
      <c r="B274" s="7"/>
      <c r="C274" s="9"/>
      <c r="D274" s="7"/>
      <c r="E274" s="7"/>
      <c r="F274" s="7"/>
      <c r="G274" s="7"/>
      <c r="H274" s="7"/>
      <c r="I274" s="7"/>
      <c r="J274" s="7"/>
      <c r="K274" s="7"/>
      <c r="L274" s="7"/>
      <c r="M274" s="7"/>
      <c r="N274" s="7"/>
      <c r="O274" s="7"/>
      <c r="P274" s="7"/>
      <c r="Q274" s="7"/>
      <c r="R274" s="7"/>
      <c r="S274" s="7"/>
      <c r="T274" s="7"/>
      <c r="U274" s="7"/>
      <c r="V274" s="7"/>
      <c r="W274" s="7"/>
    </row>
    <row r="275" spans="1:23" x14ac:dyDescent="0.2">
      <c r="A275" s="7"/>
      <c r="B275" s="7"/>
      <c r="C275" s="9"/>
      <c r="D275" s="7"/>
      <c r="E275" s="7"/>
      <c r="F275" s="7"/>
      <c r="G275" s="7"/>
      <c r="H275" s="7"/>
      <c r="I275" s="7"/>
      <c r="J275" s="7"/>
      <c r="K275" s="7"/>
      <c r="L275" s="7"/>
      <c r="M275" s="7"/>
      <c r="N275" s="7"/>
      <c r="O275" s="7"/>
      <c r="P275" s="7"/>
      <c r="Q275" s="7"/>
      <c r="R275" s="7"/>
      <c r="S275" s="7"/>
      <c r="T275" s="7"/>
      <c r="U275" s="7"/>
      <c r="V275" s="7"/>
      <c r="W275" s="7"/>
    </row>
    <row r="276" spans="1:23" x14ac:dyDescent="0.2">
      <c r="A276" s="7"/>
      <c r="B276" s="7"/>
      <c r="C276" s="9"/>
      <c r="D276" s="7"/>
      <c r="E276" s="7"/>
      <c r="F276" s="7"/>
      <c r="G276" s="7"/>
      <c r="H276" s="7"/>
      <c r="I276" s="7"/>
      <c r="J276" s="7"/>
      <c r="K276" s="7"/>
      <c r="L276" s="7"/>
      <c r="M276" s="7"/>
      <c r="N276" s="7"/>
      <c r="O276" s="7"/>
      <c r="P276" s="7"/>
      <c r="Q276" s="7"/>
      <c r="R276" s="7"/>
      <c r="S276" s="7"/>
      <c r="T276" s="7"/>
      <c r="U276" s="7"/>
      <c r="V276" s="7"/>
      <c r="W276" s="7"/>
    </row>
    <row r="277" spans="1:23" x14ac:dyDescent="0.2">
      <c r="A277" s="7"/>
      <c r="B277" s="7"/>
      <c r="C277" s="9"/>
      <c r="D277" s="7"/>
      <c r="E277" s="7"/>
      <c r="F277" s="7"/>
      <c r="G277" s="7"/>
      <c r="H277" s="7"/>
      <c r="I277" s="7"/>
      <c r="J277" s="7"/>
      <c r="K277" s="7"/>
      <c r="L277" s="7"/>
      <c r="M277" s="7"/>
      <c r="N277" s="7"/>
      <c r="O277" s="7"/>
      <c r="P277" s="7"/>
      <c r="Q277" s="7"/>
      <c r="R277" s="7"/>
      <c r="S277" s="7"/>
      <c r="T277" s="7"/>
      <c r="U277" s="7"/>
      <c r="V277" s="7"/>
      <c r="W277" s="7"/>
    </row>
    <row r="278" spans="1:23" x14ac:dyDescent="0.2">
      <c r="A278" s="7"/>
      <c r="B278" s="7"/>
      <c r="C278" s="9"/>
      <c r="D278" s="7"/>
      <c r="E278" s="7"/>
      <c r="F278" s="7"/>
      <c r="G278" s="7"/>
      <c r="H278" s="7"/>
      <c r="I278" s="7"/>
      <c r="J278" s="7"/>
      <c r="K278" s="7"/>
      <c r="L278" s="7"/>
      <c r="M278" s="7"/>
      <c r="N278" s="7"/>
      <c r="O278" s="7"/>
      <c r="P278" s="7"/>
      <c r="Q278" s="7"/>
      <c r="R278" s="7"/>
      <c r="S278" s="7"/>
      <c r="T278" s="7"/>
      <c r="U278" s="7"/>
      <c r="V278" s="7"/>
      <c r="W278" s="7"/>
    </row>
    <row r="279" spans="1:23" x14ac:dyDescent="0.2">
      <c r="A279" s="7"/>
      <c r="B279" s="7"/>
      <c r="C279" s="9"/>
      <c r="D279" s="7"/>
      <c r="E279" s="7"/>
      <c r="F279" s="7"/>
      <c r="G279" s="7"/>
      <c r="H279" s="7"/>
      <c r="I279" s="7"/>
      <c r="J279" s="7"/>
      <c r="K279" s="7"/>
      <c r="L279" s="7"/>
      <c r="M279" s="7"/>
      <c r="N279" s="7"/>
      <c r="O279" s="7"/>
      <c r="P279" s="7"/>
      <c r="Q279" s="7"/>
      <c r="R279" s="7"/>
      <c r="S279" s="7"/>
      <c r="T279" s="7"/>
      <c r="U279" s="7"/>
      <c r="V279" s="7"/>
      <c r="W279" s="7"/>
    </row>
    <row r="280" spans="1:23" x14ac:dyDescent="0.2">
      <c r="A280" s="7"/>
      <c r="B280" s="7"/>
      <c r="C280" s="9"/>
      <c r="D280" s="7"/>
      <c r="E280" s="7"/>
      <c r="F280" s="7"/>
      <c r="G280" s="7"/>
      <c r="H280" s="7"/>
      <c r="I280" s="7"/>
      <c r="J280" s="7"/>
      <c r="K280" s="7"/>
      <c r="L280" s="7"/>
      <c r="M280" s="7"/>
      <c r="N280" s="7"/>
      <c r="O280" s="7"/>
      <c r="P280" s="7"/>
      <c r="Q280" s="7"/>
      <c r="R280" s="7"/>
      <c r="S280" s="7"/>
      <c r="T280" s="7"/>
      <c r="U280" s="7"/>
      <c r="V280" s="7"/>
      <c r="W280" s="7"/>
    </row>
    <row r="281" spans="1:23" x14ac:dyDescent="0.2">
      <c r="A281" s="7"/>
      <c r="B281" s="7"/>
      <c r="C281" s="9"/>
      <c r="D281" s="7"/>
      <c r="E281" s="7"/>
      <c r="F281" s="7"/>
      <c r="G281" s="7"/>
      <c r="H281" s="7"/>
      <c r="I281" s="7"/>
      <c r="J281" s="7"/>
      <c r="K281" s="7"/>
      <c r="L281" s="7"/>
      <c r="M281" s="7"/>
      <c r="N281" s="7"/>
      <c r="O281" s="7"/>
      <c r="P281" s="7"/>
      <c r="Q281" s="7"/>
      <c r="R281" s="7"/>
      <c r="S281" s="7"/>
      <c r="T281" s="7"/>
      <c r="U281" s="7"/>
      <c r="V281" s="7"/>
      <c r="W281" s="7"/>
    </row>
    <row r="282" spans="1:23" x14ac:dyDescent="0.2">
      <c r="A282" s="7"/>
      <c r="B282" s="7"/>
      <c r="C282" s="9"/>
      <c r="D282" s="7"/>
      <c r="E282" s="7"/>
      <c r="F282" s="7"/>
      <c r="G282" s="7"/>
      <c r="H282" s="7"/>
      <c r="I282" s="7"/>
      <c r="J282" s="7"/>
      <c r="K282" s="7"/>
      <c r="L282" s="7"/>
      <c r="M282" s="7"/>
      <c r="N282" s="7"/>
      <c r="O282" s="7"/>
      <c r="P282" s="7"/>
      <c r="Q282" s="7"/>
      <c r="R282" s="7"/>
      <c r="S282" s="7"/>
      <c r="T282" s="7"/>
      <c r="U282" s="7"/>
      <c r="V282" s="7"/>
      <c r="W282" s="7"/>
    </row>
    <row r="283" spans="1:23" x14ac:dyDescent="0.2">
      <c r="A283" s="7"/>
      <c r="B283" s="7"/>
      <c r="C283" s="9"/>
      <c r="D283" s="7"/>
      <c r="E283" s="7"/>
      <c r="F283" s="7"/>
      <c r="G283" s="7"/>
      <c r="H283" s="7"/>
      <c r="I283" s="7"/>
      <c r="J283" s="7"/>
      <c r="K283" s="7"/>
      <c r="L283" s="7"/>
      <c r="M283" s="7"/>
      <c r="N283" s="7"/>
      <c r="O283" s="7"/>
      <c r="P283" s="7"/>
      <c r="Q283" s="7"/>
      <c r="R283" s="7"/>
      <c r="S283" s="7"/>
      <c r="T283" s="7"/>
      <c r="U283" s="7"/>
      <c r="V283" s="7"/>
      <c r="W283" s="7"/>
    </row>
    <row r="284" spans="1:23" x14ac:dyDescent="0.2">
      <c r="A284" s="7"/>
      <c r="B284" s="7"/>
      <c r="C284" s="9"/>
      <c r="D284" s="7"/>
      <c r="E284" s="7"/>
      <c r="F284" s="7"/>
      <c r="G284" s="7"/>
      <c r="H284" s="7"/>
      <c r="I284" s="7"/>
      <c r="J284" s="7"/>
      <c r="K284" s="7"/>
      <c r="L284" s="7"/>
      <c r="M284" s="7"/>
      <c r="N284" s="7"/>
      <c r="O284" s="7"/>
      <c r="P284" s="7"/>
      <c r="Q284" s="7"/>
      <c r="R284" s="7"/>
      <c r="S284" s="7"/>
      <c r="T284" s="7"/>
      <c r="U284" s="7"/>
      <c r="V284" s="7"/>
      <c r="W284" s="7"/>
    </row>
    <row r="285" spans="1:23" x14ac:dyDescent="0.2">
      <c r="A285" s="7"/>
      <c r="B285" s="7"/>
      <c r="C285" s="9"/>
      <c r="D285" s="7"/>
      <c r="E285" s="7"/>
      <c r="F285" s="7"/>
      <c r="G285" s="7"/>
      <c r="H285" s="7"/>
      <c r="I285" s="7"/>
      <c r="J285" s="7"/>
      <c r="K285" s="7"/>
      <c r="L285" s="7"/>
      <c r="M285" s="7"/>
      <c r="N285" s="7"/>
      <c r="O285" s="7"/>
      <c r="P285" s="7"/>
      <c r="Q285" s="7"/>
      <c r="R285" s="7"/>
      <c r="S285" s="7"/>
      <c r="T285" s="7"/>
      <c r="U285" s="7"/>
      <c r="V285" s="7"/>
      <c r="W285" s="7"/>
    </row>
    <row r="286" spans="1:23" x14ac:dyDescent="0.2">
      <c r="A286" s="7"/>
      <c r="B286" s="7"/>
      <c r="C286" s="9"/>
      <c r="D286" s="7"/>
      <c r="E286" s="7"/>
      <c r="F286" s="7"/>
      <c r="G286" s="7"/>
      <c r="H286" s="7"/>
      <c r="I286" s="7"/>
      <c r="J286" s="7"/>
      <c r="K286" s="7"/>
      <c r="L286" s="7"/>
      <c r="M286" s="7"/>
      <c r="N286" s="7"/>
      <c r="O286" s="7"/>
      <c r="P286" s="7"/>
      <c r="Q286" s="7"/>
      <c r="R286" s="7"/>
      <c r="S286" s="7"/>
      <c r="T286" s="7"/>
      <c r="U286" s="7"/>
      <c r="V286" s="7"/>
      <c r="W286" s="7"/>
    </row>
    <row r="287" spans="1:23" x14ac:dyDescent="0.2">
      <c r="A287" s="7"/>
      <c r="B287" s="7"/>
      <c r="C287" s="9"/>
      <c r="D287" s="7"/>
      <c r="E287" s="7"/>
      <c r="F287" s="7"/>
      <c r="G287" s="7"/>
      <c r="H287" s="7"/>
      <c r="I287" s="7"/>
      <c r="J287" s="7"/>
      <c r="K287" s="7"/>
      <c r="L287" s="7"/>
      <c r="M287" s="7"/>
      <c r="N287" s="7"/>
      <c r="O287" s="7"/>
      <c r="P287" s="7"/>
      <c r="Q287" s="7"/>
      <c r="R287" s="7"/>
      <c r="S287" s="7"/>
      <c r="T287" s="7"/>
      <c r="U287" s="7"/>
      <c r="V287" s="7"/>
      <c r="W287" s="7"/>
    </row>
    <row r="288" spans="1:23" x14ac:dyDescent="0.2">
      <c r="A288" s="7"/>
      <c r="B288" s="7"/>
      <c r="C288" s="9"/>
      <c r="D288" s="7"/>
      <c r="E288" s="7"/>
      <c r="F288" s="7"/>
      <c r="G288" s="7"/>
      <c r="H288" s="7"/>
      <c r="I288" s="7"/>
      <c r="J288" s="7"/>
      <c r="K288" s="7"/>
      <c r="L288" s="7"/>
      <c r="M288" s="7"/>
      <c r="N288" s="7"/>
      <c r="O288" s="7"/>
      <c r="P288" s="7"/>
      <c r="Q288" s="7"/>
      <c r="R288" s="7"/>
      <c r="S288" s="7"/>
      <c r="T288" s="7"/>
      <c r="U288" s="7"/>
      <c r="V288" s="7"/>
      <c r="W288" s="7"/>
    </row>
    <row r="289" spans="1:23" x14ac:dyDescent="0.2">
      <c r="A289" s="7"/>
      <c r="B289" s="7"/>
      <c r="C289" s="9"/>
      <c r="D289" s="7"/>
      <c r="E289" s="7"/>
      <c r="F289" s="7"/>
      <c r="G289" s="7"/>
      <c r="H289" s="7"/>
      <c r="I289" s="7"/>
      <c r="J289" s="7"/>
      <c r="K289" s="7"/>
      <c r="L289" s="7"/>
      <c r="M289" s="7"/>
      <c r="N289" s="7"/>
      <c r="O289" s="7"/>
      <c r="P289" s="7"/>
      <c r="Q289" s="7"/>
      <c r="R289" s="7"/>
      <c r="S289" s="7"/>
      <c r="T289" s="7"/>
      <c r="U289" s="7"/>
      <c r="V289" s="7"/>
      <c r="W289" s="7"/>
    </row>
    <row r="290" spans="1:23" x14ac:dyDescent="0.2">
      <c r="A290" s="7"/>
      <c r="B290" s="7"/>
      <c r="C290" s="9"/>
      <c r="D290" s="7"/>
      <c r="E290" s="7"/>
      <c r="F290" s="7"/>
      <c r="G290" s="7"/>
      <c r="H290" s="7"/>
      <c r="I290" s="7"/>
      <c r="J290" s="7"/>
      <c r="K290" s="7"/>
      <c r="L290" s="7"/>
      <c r="M290" s="7"/>
      <c r="N290" s="7"/>
      <c r="O290" s="7"/>
      <c r="P290" s="7"/>
      <c r="Q290" s="7"/>
      <c r="R290" s="7"/>
      <c r="S290" s="7"/>
      <c r="T290" s="7"/>
      <c r="U290" s="7"/>
      <c r="V290" s="7"/>
      <c r="W290" s="7"/>
    </row>
    <row r="291" spans="1:23" x14ac:dyDescent="0.2">
      <c r="A291" s="7"/>
      <c r="B291" s="7"/>
      <c r="C291" s="9"/>
      <c r="D291" s="7"/>
      <c r="E291" s="7"/>
      <c r="F291" s="7"/>
      <c r="G291" s="7"/>
      <c r="H291" s="7"/>
      <c r="I291" s="7"/>
      <c r="J291" s="7"/>
      <c r="K291" s="7"/>
      <c r="L291" s="7"/>
      <c r="M291" s="7"/>
      <c r="N291" s="7"/>
      <c r="O291" s="7"/>
      <c r="P291" s="7"/>
      <c r="Q291" s="7"/>
      <c r="R291" s="7"/>
      <c r="S291" s="7"/>
      <c r="T291" s="7"/>
      <c r="U291" s="7"/>
      <c r="V291" s="7"/>
      <c r="W291" s="7"/>
    </row>
    <row r="292" spans="1:23" x14ac:dyDescent="0.2">
      <c r="A292" s="7"/>
      <c r="B292" s="7"/>
      <c r="C292" s="9"/>
      <c r="D292" s="7"/>
      <c r="E292" s="7"/>
      <c r="F292" s="7"/>
      <c r="G292" s="7"/>
      <c r="H292" s="7"/>
      <c r="I292" s="7"/>
      <c r="J292" s="7"/>
      <c r="K292" s="7"/>
      <c r="L292" s="7"/>
      <c r="M292" s="7"/>
      <c r="N292" s="7"/>
      <c r="O292" s="7"/>
      <c r="P292" s="7"/>
      <c r="Q292" s="7"/>
      <c r="R292" s="7"/>
      <c r="S292" s="7"/>
      <c r="T292" s="7"/>
      <c r="U292" s="7"/>
      <c r="V292" s="7"/>
      <c r="W292" s="7"/>
    </row>
    <row r="293" spans="1:23" x14ac:dyDescent="0.2">
      <c r="A293" s="7"/>
      <c r="B293" s="7"/>
      <c r="C293" s="9"/>
      <c r="D293" s="7"/>
      <c r="E293" s="7"/>
      <c r="F293" s="7"/>
      <c r="G293" s="7"/>
      <c r="H293" s="7"/>
      <c r="I293" s="7"/>
      <c r="J293" s="7"/>
      <c r="K293" s="7"/>
      <c r="L293" s="7"/>
      <c r="M293" s="7"/>
      <c r="N293" s="7"/>
      <c r="O293" s="7"/>
      <c r="P293" s="7"/>
      <c r="Q293" s="7"/>
      <c r="R293" s="7"/>
      <c r="S293" s="7"/>
      <c r="T293" s="7"/>
      <c r="U293" s="7"/>
      <c r="V293" s="7"/>
      <c r="W293" s="7"/>
    </row>
    <row r="294" spans="1:23" x14ac:dyDescent="0.2">
      <c r="A294" s="7"/>
      <c r="B294" s="7"/>
      <c r="C294" s="9"/>
      <c r="D294" s="7"/>
      <c r="E294" s="7"/>
      <c r="F294" s="7"/>
      <c r="G294" s="7"/>
      <c r="H294" s="7"/>
      <c r="I294" s="7"/>
      <c r="J294" s="7"/>
      <c r="K294" s="7"/>
      <c r="L294" s="7"/>
      <c r="M294" s="7"/>
      <c r="N294" s="7"/>
      <c r="O294" s="7"/>
      <c r="P294" s="7"/>
      <c r="Q294" s="7"/>
      <c r="R294" s="7"/>
      <c r="S294" s="7"/>
      <c r="T294" s="7"/>
      <c r="U294" s="7"/>
      <c r="V294" s="7"/>
      <c r="W294" s="7"/>
    </row>
    <row r="295" spans="1:23" x14ac:dyDescent="0.2">
      <c r="A295" s="7"/>
      <c r="B295" s="7"/>
      <c r="C295" s="9"/>
      <c r="D295" s="7"/>
      <c r="E295" s="7"/>
      <c r="F295" s="7"/>
      <c r="G295" s="7"/>
      <c r="H295" s="7"/>
      <c r="I295" s="7"/>
      <c r="J295" s="7"/>
      <c r="K295" s="7"/>
      <c r="L295" s="7"/>
      <c r="M295" s="7"/>
      <c r="N295" s="7"/>
      <c r="O295" s="7"/>
      <c r="P295" s="7"/>
      <c r="Q295" s="7"/>
      <c r="R295" s="7"/>
      <c r="S295" s="7"/>
      <c r="T295" s="7"/>
      <c r="U295" s="7"/>
      <c r="V295" s="7"/>
      <c r="W295" s="7"/>
    </row>
    <row r="296" spans="1:23" x14ac:dyDescent="0.2">
      <c r="A296" s="7"/>
      <c r="B296" s="7"/>
      <c r="C296" s="9"/>
      <c r="D296" s="7"/>
      <c r="E296" s="7"/>
      <c r="F296" s="7"/>
      <c r="G296" s="7"/>
      <c r="H296" s="7"/>
      <c r="I296" s="7"/>
      <c r="J296" s="7"/>
      <c r="K296" s="7"/>
      <c r="L296" s="7"/>
      <c r="M296" s="7"/>
      <c r="N296" s="7"/>
      <c r="O296" s="7"/>
      <c r="P296" s="7"/>
      <c r="Q296" s="7"/>
      <c r="R296" s="7"/>
      <c r="S296" s="7"/>
      <c r="T296" s="7"/>
      <c r="U296" s="7"/>
      <c r="V296" s="7"/>
      <c r="W296" s="7"/>
    </row>
    <row r="297" spans="1:23" x14ac:dyDescent="0.2">
      <c r="A297" s="7"/>
      <c r="B297" s="7"/>
      <c r="C297" s="9"/>
      <c r="D297" s="7"/>
      <c r="E297" s="7"/>
      <c r="F297" s="7"/>
      <c r="G297" s="7"/>
      <c r="H297" s="7"/>
      <c r="I297" s="7"/>
      <c r="J297" s="7"/>
      <c r="K297" s="7"/>
      <c r="L297" s="7"/>
      <c r="M297" s="7"/>
      <c r="N297" s="7"/>
      <c r="O297" s="7"/>
      <c r="P297" s="7"/>
      <c r="Q297" s="7"/>
      <c r="R297" s="7"/>
      <c r="S297" s="7"/>
      <c r="T297" s="7"/>
      <c r="U297" s="7"/>
      <c r="V297" s="7"/>
      <c r="W297" s="7"/>
    </row>
    <row r="298" spans="1:23" x14ac:dyDescent="0.2">
      <c r="A298" s="7"/>
      <c r="B298" s="7"/>
      <c r="C298" s="9"/>
      <c r="D298" s="7"/>
      <c r="E298" s="7"/>
      <c r="F298" s="7"/>
      <c r="G298" s="7"/>
      <c r="H298" s="7"/>
      <c r="I298" s="7"/>
      <c r="J298" s="7"/>
      <c r="K298" s="7"/>
      <c r="L298" s="7"/>
      <c r="M298" s="7"/>
      <c r="N298" s="7"/>
      <c r="O298" s="7"/>
      <c r="P298" s="7"/>
      <c r="Q298" s="7"/>
      <c r="R298" s="7"/>
      <c r="S298" s="7"/>
      <c r="T298" s="7"/>
      <c r="U298" s="7"/>
      <c r="V298" s="7"/>
      <c r="W298" s="7"/>
    </row>
    <row r="299" spans="1:23" x14ac:dyDescent="0.2">
      <c r="A299" s="7"/>
      <c r="B299" s="7"/>
      <c r="C299" s="9"/>
      <c r="D299" s="7"/>
      <c r="E299" s="7"/>
      <c r="F299" s="7"/>
      <c r="G299" s="7"/>
      <c r="H299" s="7"/>
      <c r="I299" s="7"/>
      <c r="J299" s="7"/>
      <c r="K299" s="7"/>
      <c r="L299" s="7"/>
      <c r="M299" s="7"/>
      <c r="N299" s="7"/>
      <c r="O299" s="7"/>
      <c r="P299" s="7"/>
      <c r="Q299" s="7"/>
      <c r="R299" s="7"/>
      <c r="S299" s="7"/>
      <c r="T299" s="7"/>
      <c r="U299" s="7"/>
      <c r="V299" s="7"/>
      <c r="W299" s="7"/>
    </row>
    <row r="300" spans="1:23" x14ac:dyDescent="0.2">
      <c r="A300" s="7"/>
      <c r="B300" s="7"/>
      <c r="C300" s="9"/>
      <c r="D300" s="7"/>
      <c r="E300" s="7"/>
      <c r="F300" s="7"/>
      <c r="G300" s="7"/>
      <c r="H300" s="7"/>
      <c r="I300" s="7"/>
      <c r="J300" s="7"/>
      <c r="K300" s="7"/>
      <c r="L300" s="7"/>
      <c r="M300" s="7"/>
      <c r="N300" s="7"/>
      <c r="O300" s="7"/>
      <c r="P300" s="7"/>
      <c r="Q300" s="7"/>
      <c r="R300" s="7"/>
      <c r="S300" s="7"/>
      <c r="T300" s="7"/>
      <c r="U300" s="7"/>
      <c r="V300" s="7"/>
      <c r="W300" s="7"/>
    </row>
    <row r="301" spans="1:23" x14ac:dyDescent="0.2">
      <c r="A301" s="7"/>
      <c r="B301" s="7"/>
      <c r="C301" s="9"/>
      <c r="D301" s="7"/>
      <c r="E301" s="7"/>
      <c r="F301" s="7"/>
      <c r="G301" s="7"/>
      <c r="H301" s="7"/>
      <c r="I301" s="7"/>
      <c r="J301" s="7"/>
      <c r="K301" s="7"/>
      <c r="L301" s="7"/>
      <c r="M301" s="7"/>
      <c r="N301" s="7"/>
      <c r="O301" s="7"/>
      <c r="P301" s="7"/>
      <c r="Q301" s="7"/>
      <c r="R301" s="7"/>
      <c r="S301" s="7"/>
      <c r="T301" s="7"/>
      <c r="U301" s="7"/>
      <c r="V301" s="7"/>
      <c r="W301" s="7"/>
    </row>
    <row r="302" spans="1:23" x14ac:dyDescent="0.2">
      <c r="A302" s="7"/>
      <c r="B302" s="7"/>
      <c r="C302" s="9"/>
      <c r="D302" s="7"/>
      <c r="E302" s="7"/>
      <c r="F302" s="7"/>
      <c r="G302" s="7"/>
      <c r="H302" s="7"/>
      <c r="I302" s="7"/>
      <c r="J302" s="7"/>
      <c r="K302" s="7"/>
      <c r="L302" s="7"/>
      <c r="M302" s="7"/>
      <c r="N302" s="7"/>
      <c r="O302" s="7"/>
      <c r="P302" s="7"/>
      <c r="Q302" s="7"/>
      <c r="R302" s="7"/>
      <c r="S302" s="7"/>
      <c r="T302" s="7"/>
      <c r="U302" s="7"/>
      <c r="V302" s="7"/>
      <c r="W302" s="7"/>
    </row>
    <row r="303" spans="1:23" x14ac:dyDescent="0.2">
      <c r="A303" s="7"/>
      <c r="B303" s="7"/>
      <c r="C303" s="9"/>
      <c r="D303" s="7"/>
      <c r="E303" s="7"/>
      <c r="F303" s="7"/>
      <c r="G303" s="7"/>
      <c r="H303" s="7"/>
      <c r="I303" s="7"/>
      <c r="J303" s="7"/>
      <c r="K303" s="7"/>
      <c r="L303" s="7"/>
      <c r="M303" s="7"/>
      <c r="N303" s="7"/>
      <c r="O303" s="7"/>
      <c r="P303" s="7"/>
      <c r="Q303" s="7"/>
      <c r="R303" s="7"/>
      <c r="S303" s="7"/>
      <c r="T303" s="7"/>
      <c r="U303" s="7"/>
      <c r="V303" s="7"/>
      <c r="W303" s="7"/>
    </row>
    <row r="304" spans="1:23" x14ac:dyDescent="0.2">
      <c r="A304" s="7"/>
      <c r="B304" s="7"/>
      <c r="C304" s="9"/>
      <c r="D304" s="7"/>
      <c r="E304" s="7"/>
      <c r="F304" s="7"/>
      <c r="G304" s="7"/>
      <c r="H304" s="7"/>
      <c r="I304" s="7"/>
      <c r="J304" s="7"/>
      <c r="K304" s="7"/>
      <c r="L304" s="7"/>
      <c r="M304" s="7"/>
      <c r="N304" s="7"/>
      <c r="O304" s="7"/>
      <c r="P304" s="7"/>
      <c r="Q304" s="7"/>
      <c r="R304" s="7"/>
      <c r="S304" s="7"/>
      <c r="T304" s="7"/>
      <c r="U304" s="7"/>
      <c r="V304" s="7"/>
      <c r="W304" s="7"/>
    </row>
    <row r="305" spans="1:23" x14ac:dyDescent="0.2">
      <c r="A305" s="7"/>
      <c r="B305" s="7"/>
      <c r="C305" s="9"/>
      <c r="D305" s="7"/>
      <c r="E305" s="7"/>
      <c r="F305" s="7"/>
      <c r="G305" s="7"/>
      <c r="H305" s="7"/>
      <c r="I305" s="7"/>
      <c r="J305" s="7"/>
      <c r="K305" s="7"/>
      <c r="L305" s="7"/>
      <c r="M305" s="7"/>
      <c r="N305" s="7"/>
      <c r="O305" s="7"/>
      <c r="P305" s="7"/>
      <c r="Q305" s="7"/>
      <c r="R305" s="7"/>
      <c r="S305" s="7"/>
      <c r="T305" s="7"/>
      <c r="U305" s="7"/>
      <c r="V305" s="7"/>
      <c r="W305" s="7"/>
    </row>
    <row r="306" spans="1:23" x14ac:dyDescent="0.2">
      <c r="A306" s="7"/>
      <c r="B306" s="7"/>
      <c r="C306" s="9"/>
      <c r="D306" s="7"/>
      <c r="E306" s="7"/>
      <c r="F306" s="7"/>
      <c r="G306" s="7"/>
      <c r="H306" s="7"/>
      <c r="I306" s="7"/>
      <c r="J306" s="7"/>
      <c r="K306" s="7"/>
      <c r="L306" s="7"/>
      <c r="M306" s="7"/>
      <c r="N306" s="7"/>
      <c r="O306" s="7"/>
      <c r="P306" s="7"/>
      <c r="Q306" s="7"/>
      <c r="R306" s="7"/>
      <c r="S306" s="7"/>
      <c r="T306" s="7"/>
      <c r="U306" s="7"/>
      <c r="V306" s="7"/>
      <c r="W306" s="7"/>
    </row>
    <row r="307" spans="1:23" x14ac:dyDescent="0.2">
      <c r="A307" s="7"/>
      <c r="B307" s="7"/>
      <c r="C307" s="9"/>
      <c r="D307" s="7"/>
      <c r="E307" s="7"/>
      <c r="F307" s="7"/>
      <c r="G307" s="7"/>
      <c r="H307" s="7"/>
      <c r="I307" s="7"/>
      <c r="J307" s="7"/>
      <c r="K307" s="7"/>
      <c r="L307" s="7"/>
      <c r="M307" s="7"/>
      <c r="N307" s="7"/>
      <c r="O307" s="7"/>
      <c r="P307" s="7"/>
      <c r="Q307" s="7"/>
      <c r="R307" s="7"/>
      <c r="S307" s="7"/>
      <c r="T307" s="7"/>
      <c r="U307" s="7"/>
      <c r="V307" s="7"/>
      <c r="W307" s="7"/>
    </row>
    <row r="308" spans="1:23" x14ac:dyDescent="0.2">
      <c r="A308" s="7"/>
      <c r="B308" s="7"/>
      <c r="C308" s="9"/>
      <c r="D308" s="7"/>
      <c r="E308" s="7"/>
      <c r="F308" s="7"/>
      <c r="G308" s="7"/>
      <c r="H308" s="7"/>
      <c r="I308" s="7"/>
      <c r="J308" s="7"/>
      <c r="K308" s="7"/>
      <c r="L308" s="7"/>
      <c r="M308" s="7"/>
      <c r="N308" s="7"/>
      <c r="O308" s="7"/>
      <c r="P308" s="7"/>
      <c r="Q308" s="7"/>
      <c r="R308" s="7"/>
      <c r="S308" s="7"/>
      <c r="T308" s="7"/>
      <c r="U308" s="7"/>
      <c r="V308" s="7"/>
      <c r="W308" s="7"/>
    </row>
    <row r="309" spans="1:23" x14ac:dyDescent="0.2">
      <c r="A309" s="7"/>
      <c r="B309" s="7"/>
      <c r="C309" s="9"/>
      <c r="D309" s="7"/>
      <c r="E309" s="7"/>
      <c r="F309" s="7"/>
      <c r="G309" s="7"/>
      <c r="H309" s="7"/>
      <c r="I309" s="7"/>
      <c r="J309" s="7"/>
      <c r="K309" s="7"/>
      <c r="L309" s="7"/>
      <c r="M309" s="7"/>
      <c r="N309" s="7"/>
      <c r="O309" s="7"/>
      <c r="P309" s="7"/>
      <c r="Q309" s="7"/>
      <c r="R309" s="7"/>
      <c r="S309" s="7"/>
      <c r="T309" s="7"/>
      <c r="U309" s="7"/>
      <c r="V309" s="7"/>
      <c r="W309" s="7"/>
    </row>
    <row r="310" spans="1:23" x14ac:dyDescent="0.2">
      <c r="A310" s="7"/>
      <c r="B310" s="7"/>
      <c r="C310" s="9"/>
      <c r="D310" s="7"/>
      <c r="E310" s="7"/>
      <c r="F310" s="7"/>
      <c r="G310" s="7"/>
      <c r="H310" s="7"/>
      <c r="I310" s="7"/>
      <c r="J310" s="7"/>
      <c r="K310" s="7"/>
      <c r="L310" s="7"/>
      <c r="M310" s="7"/>
      <c r="N310" s="7"/>
      <c r="O310" s="7"/>
      <c r="P310" s="7"/>
      <c r="Q310" s="7"/>
      <c r="R310" s="7"/>
      <c r="S310" s="7"/>
      <c r="T310" s="7"/>
      <c r="U310" s="7"/>
      <c r="V310" s="7"/>
      <c r="W310" s="7"/>
    </row>
    <row r="311" spans="1:23" x14ac:dyDescent="0.2">
      <c r="A311" s="7"/>
      <c r="B311" s="7"/>
      <c r="C311" s="9"/>
      <c r="D311" s="7"/>
      <c r="E311" s="7"/>
      <c r="F311" s="7"/>
      <c r="G311" s="7"/>
      <c r="H311" s="7"/>
      <c r="I311" s="7"/>
      <c r="J311" s="7"/>
      <c r="K311" s="7"/>
      <c r="L311" s="7"/>
      <c r="M311" s="7"/>
      <c r="N311" s="7"/>
      <c r="O311" s="7"/>
      <c r="P311" s="7"/>
      <c r="Q311" s="7"/>
      <c r="R311" s="7"/>
      <c r="S311" s="7"/>
      <c r="T311" s="7"/>
      <c r="U311" s="7"/>
      <c r="V311" s="7"/>
      <c r="W311" s="7"/>
    </row>
    <row r="312" spans="1:23" x14ac:dyDescent="0.2">
      <c r="A312" s="7"/>
      <c r="B312" s="7"/>
      <c r="C312" s="9"/>
      <c r="D312" s="7"/>
      <c r="E312" s="7"/>
      <c r="F312" s="7"/>
      <c r="G312" s="7"/>
      <c r="H312" s="7"/>
      <c r="I312" s="7"/>
      <c r="J312" s="7"/>
      <c r="K312" s="7"/>
      <c r="L312" s="7"/>
      <c r="M312" s="7"/>
      <c r="N312" s="7"/>
      <c r="O312" s="7"/>
      <c r="P312" s="7"/>
      <c r="Q312" s="7"/>
      <c r="R312" s="7"/>
      <c r="S312" s="7"/>
      <c r="T312" s="7"/>
      <c r="U312" s="7"/>
      <c r="V312" s="7"/>
      <c r="W312" s="7"/>
    </row>
    <row r="313" spans="1:23" x14ac:dyDescent="0.2">
      <c r="A313" s="7"/>
      <c r="B313" s="7"/>
      <c r="C313" s="9"/>
      <c r="D313" s="7"/>
      <c r="E313" s="7"/>
      <c r="F313" s="7"/>
      <c r="G313" s="7"/>
      <c r="H313" s="7"/>
      <c r="I313" s="7"/>
      <c r="J313" s="7"/>
      <c r="K313" s="7"/>
      <c r="L313" s="7"/>
      <c r="M313" s="7"/>
      <c r="N313" s="7"/>
      <c r="O313" s="7"/>
      <c r="P313" s="7"/>
      <c r="Q313" s="7"/>
      <c r="R313" s="7"/>
      <c r="S313" s="7"/>
      <c r="T313" s="7"/>
      <c r="U313" s="7"/>
      <c r="V313" s="7"/>
      <c r="W313" s="7"/>
    </row>
    <row r="314" spans="1:23" x14ac:dyDescent="0.2">
      <c r="A314" s="7"/>
      <c r="B314" s="7"/>
      <c r="C314" s="9"/>
      <c r="D314" s="7"/>
      <c r="E314" s="7"/>
      <c r="F314" s="7"/>
      <c r="G314" s="7"/>
      <c r="H314" s="7"/>
      <c r="I314" s="7"/>
      <c r="J314" s="7"/>
      <c r="K314" s="7"/>
      <c r="L314" s="7"/>
      <c r="M314" s="7"/>
      <c r="N314" s="7"/>
      <c r="O314" s="7"/>
      <c r="P314" s="7"/>
      <c r="Q314" s="7"/>
      <c r="R314" s="7"/>
      <c r="S314" s="7"/>
      <c r="T314" s="7"/>
      <c r="U314" s="7"/>
      <c r="V314" s="7"/>
      <c r="W314" s="7"/>
    </row>
    <row r="315" spans="1:23" x14ac:dyDescent="0.2">
      <c r="A315" s="7"/>
      <c r="B315" s="7"/>
      <c r="C315" s="9"/>
      <c r="D315" s="7"/>
      <c r="E315" s="7"/>
      <c r="F315" s="7"/>
      <c r="G315" s="7"/>
      <c r="H315" s="7"/>
      <c r="I315" s="7"/>
      <c r="J315" s="7"/>
      <c r="K315" s="7"/>
      <c r="L315" s="7"/>
      <c r="M315" s="7"/>
      <c r="N315" s="7"/>
      <c r="O315" s="7"/>
      <c r="P315" s="7"/>
      <c r="Q315" s="7"/>
      <c r="R315" s="7"/>
      <c r="S315" s="7"/>
      <c r="T315" s="7"/>
      <c r="U315" s="7"/>
      <c r="V315" s="7"/>
      <c r="W315" s="7"/>
    </row>
    <row r="316" spans="1:23" x14ac:dyDescent="0.2">
      <c r="A316" s="7"/>
      <c r="B316" s="7"/>
      <c r="C316" s="9"/>
      <c r="D316" s="7"/>
      <c r="E316" s="7"/>
      <c r="F316" s="7"/>
      <c r="G316" s="7"/>
      <c r="H316" s="7"/>
      <c r="I316" s="7"/>
      <c r="J316" s="7"/>
      <c r="K316" s="7"/>
      <c r="L316" s="7"/>
      <c r="M316" s="7"/>
      <c r="N316" s="7"/>
      <c r="O316" s="7"/>
      <c r="P316" s="7"/>
      <c r="Q316" s="7"/>
      <c r="R316" s="7"/>
      <c r="S316" s="7"/>
      <c r="T316" s="7"/>
      <c r="U316" s="7"/>
      <c r="V316" s="7"/>
      <c r="W316" s="7"/>
    </row>
    <row r="317" spans="1:23" x14ac:dyDescent="0.2">
      <c r="A317" s="7"/>
      <c r="B317" s="7"/>
      <c r="C317" s="9"/>
      <c r="D317" s="7"/>
      <c r="E317" s="7"/>
      <c r="F317" s="7"/>
      <c r="G317" s="7"/>
      <c r="H317" s="7"/>
      <c r="I317" s="7"/>
      <c r="J317" s="7"/>
      <c r="K317" s="7"/>
      <c r="L317" s="7"/>
      <c r="M317" s="7"/>
      <c r="N317" s="7"/>
      <c r="O317" s="7"/>
      <c r="P317" s="7"/>
      <c r="Q317" s="7"/>
      <c r="R317" s="7"/>
      <c r="S317" s="7"/>
      <c r="T317" s="7"/>
      <c r="U317" s="7"/>
      <c r="V317" s="7"/>
      <c r="W317" s="7"/>
    </row>
    <row r="318" spans="1:23" x14ac:dyDescent="0.2">
      <c r="A318" s="7"/>
      <c r="B318" s="7"/>
      <c r="C318" s="9"/>
      <c r="D318" s="7"/>
      <c r="E318" s="7"/>
      <c r="F318" s="7"/>
      <c r="G318" s="7"/>
      <c r="H318" s="7"/>
      <c r="I318" s="7"/>
      <c r="J318" s="7"/>
      <c r="K318" s="7"/>
      <c r="L318" s="7"/>
      <c r="M318" s="7"/>
      <c r="N318" s="7"/>
      <c r="O318" s="7"/>
      <c r="P318" s="7"/>
      <c r="Q318" s="7"/>
      <c r="R318" s="7"/>
      <c r="S318" s="7"/>
      <c r="T318" s="7"/>
      <c r="U318" s="7"/>
      <c r="V318" s="7"/>
      <c r="W318" s="7"/>
    </row>
    <row r="319" spans="1:23" x14ac:dyDescent="0.2">
      <c r="A319" s="7"/>
      <c r="B319" s="7"/>
      <c r="C319" s="9"/>
      <c r="D319" s="7"/>
      <c r="E319" s="7"/>
      <c r="F319" s="7"/>
      <c r="G319" s="7"/>
      <c r="H319" s="7"/>
      <c r="I319" s="7"/>
      <c r="J319" s="7"/>
      <c r="K319" s="7"/>
      <c r="L319" s="7"/>
      <c r="M319" s="7"/>
      <c r="N319" s="7"/>
      <c r="O319" s="7"/>
      <c r="P319" s="7"/>
      <c r="Q319" s="7"/>
      <c r="R319" s="7"/>
      <c r="S319" s="7"/>
      <c r="T319" s="7"/>
      <c r="U319" s="7"/>
      <c r="V319" s="7"/>
      <c r="W319" s="7"/>
    </row>
    <row r="320" spans="1:23" x14ac:dyDescent="0.2">
      <c r="A320" s="7"/>
      <c r="B320" s="7"/>
      <c r="C320" s="9"/>
      <c r="D320" s="7"/>
      <c r="E320" s="7"/>
      <c r="F320" s="7"/>
      <c r="G320" s="7"/>
      <c r="H320" s="7"/>
      <c r="I320" s="7"/>
      <c r="J320" s="7"/>
      <c r="K320" s="7"/>
      <c r="L320" s="7"/>
      <c r="M320" s="7"/>
      <c r="N320" s="7"/>
      <c r="O320" s="7"/>
      <c r="P320" s="7"/>
      <c r="Q320" s="7"/>
      <c r="R320" s="7"/>
      <c r="S320" s="7"/>
      <c r="T320" s="7"/>
      <c r="U320" s="7"/>
      <c r="V320" s="7"/>
      <c r="W320" s="7"/>
    </row>
    <row r="321" spans="1:23" x14ac:dyDescent="0.2">
      <c r="A321" s="7"/>
      <c r="B321" s="7"/>
      <c r="C321" s="9"/>
      <c r="D321" s="7"/>
      <c r="E321" s="7"/>
      <c r="F321" s="7"/>
      <c r="G321" s="7"/>
      <c r="H321" s="7"/>
      <c r="I321" s="7"/>
      <c r="J321" s="7"/>
      <c r="K321" s="7"/>
      <c r="L321" s="7"/>
      <c r="M321" s="7"/>
      <c r="N321" s="7"/>
      <c r="O321" s="7"/>
      <c r="P321" s="7"/>
      <c r="Q321" s="7"/>
      <c r="R321" s="7"/>
      <c r="S321" s="7"/>
      <c r="T321" s="7"/>
      <c r="U321" s="7"/>
      <c r="V321" s="7"/>
      <c r="W321" s="7"/>
    </row>
    <row r="322" spans="1:23" x14ac:dyDescent="0.2">
      <c r="A322" s="7"/>
      <c r="B322" s="7"/>
      <c r="C322" s="9"/>
      <c r="D322" s="7"/>
      <c r="E322" s="7"/>
      <c r="F322" s="7"/>
      <c r="G322" s="7"/>
      <c r="H322" s="7"/>
      <c r="I322" s="7"/>
      <c r="J322" s="7"/>
      <c r="K322" s="7"/>
      <c r="L322" s="7"/>
      <c r="M322" s="7"/>
      <c r="N322" s="7"/>
      <c r="O322" s="7"/>
      <c r="P322" s="7"/>
      <c r="Q322" s="7"/>
      <c r="R322" s="7"/>
      <c r="S322" s="7"/>
      <c r="T322" s="7"/>
      <c r="U322" s="7"/>
      <c r="V322" s="7"/>
      <c r="W322" s="7"/>
    </row>
    <row r="323" spans="1:23" x14ac:dyDescent="0.2">
      <c r="A323" s="7"/>
      <c r="B323" s="7"/>
      <c r="C323" s="9"/>
      <c r="D323" s="7"/>
      <c r="E323" s="7"/>
      <c r="F323" s="7"/>
      <c r="G323" s="7"/>
      <c r="H323" s="7"/>
      <c r="I323" s="7"/>
      <c r="J323" s="7"/>
      <c r="K323" s="7"/>
      <c r="L323" s="7"/>
      <c r="M323" s="7"/>
      <c r="N323" s="7"/>
      <c r="O323" s="7"/>
      <c r="P323" s="7"/>
      <c r="Q323" s="7"/>
      <c r="R323" s="7"/>
      <c r="S323" s="7"/>
      <c r="T323" s="7"/>
      <c r="U323" s="7"/>
      <c r="V323" s="7"/>
      <c r="W323" s="7"/>
    </row>
    <row r="324" spans="1:23" x14ac:dyDescent="0.2">
      <c r="A324" s="7"/>
      <c r="B324" s="7"/>
      <c r="C324" s="9"/>
      <c r="D324" s="7"/>
      <c r="E324" s="7"/>
      <c r="F324" s="7"/>
      <c r="G324" s="7"/>
      <c r="H324" s="7"/>
      <c r="I324" s="7"/>
      <c r="J324" s="7"/>
      <c r="K324" s="7"/>
      <c r="L324" s="7"/>
      <c r="M324" s="7"/>
      <c r="N324" s="7"/>
      <c r="O324" s="7"/>
      <c r="P324" s="7"/>
      <c r="Q324" s="7"/>
      <c r="R324" s="7"/>
      <c r="S324" s="7"/>
      <c r="T324" s="7"/>
      <c r="U324" s="7"/>
      <c r="V324" s="7"/>
      <c r="W324" s="7"/>
    </row>
    <row r="325" spans="1:23" x14ac:dyDescent="0.2">
      <c r="A325" s="7"/>
      <c r="B325" s="7"/>
      <c r="C325" s="9"/>
      <c r="D325" s="7"/>
      <c r="E325" s="7"/>
      <c r="F325" s="7"/>
      <c r="G325" s="7"/>
      <c r="H325" s="7"/>
      <c r="I325" s="7"/>
      <c r="J325" s="7"/>
      <c r="K325" s="7"/>
      <c r="L325" s="7"/>
      <c r="M325" s="7"/>
      <c r="N325" s="7"/>
      <c r="O325" s="7"/>
      <c r="P325" s="7"/>
      <c r="Q325" s="7"/>
      <c r="R325" s="7"/>
      <c r="S325" s="7"/>
      <c r="T325" s="7"/>
      <c r="U325" s="7"/>
      <c r="V325" s="7"/>
      <c r="W325" s="7"/>
    </row>
    <row r="326" spans="1:23" x14ac:dyDescent="0.2">
      <c r="A326" s="7"/>
      <c r="B326" s="7"/>
      <c r="C326" s="9"/>
      <c r="D326" s="7"/>
      <c r="E326" s="7"/>
      <c r="F326" s="7"/>
      <c r="G326" s="7"/>
      <c r="H326" s="7"/>
      <c r="I326" s="7"/>
      <c r="J326" s="7"/>
      <c r="K326" s="7"/>
      <c r="L326" s="7"/>
      <c r="M326" s="7"/>
      <c r="N326" s="7"/>
      <c r="O326" s="7"/>
      <c r="P326" s="7"/>
      <c r="Q326" s="7"/>
      <c r="R326" s="7"/>
      <c r="S326" s="7"/>
      <c r="T326" s="7"/>
      <c r="U326" s="7"/>
      <c r="V326" s="7"/>
      <c r="W326" s="7"/>
    </row>
    <row r="327" spans="1:23" x14ac:dyDescent="0.2">
      <c r="A327" s="7"/>
      <c r="B327" s="7"/>
      <c r="C327" s="9"/>
      <c r="D327" s="7"/>
      <c r="E327" s="7"/>
      <c r="F327" s="7"/>
      <c r="G327" s="7"/>
      <c r="H327" s="7"/>
      <c r="I327" s="7"/>
      <c r="J327" s="7"/>
      <c r="K327" s="7"/>
      <c r="L327" s="7"/>
      <c r="M327" s="7"/>
      <c r="N327" s="7"/>
      <c r="O327" s="7"/>
      <c r="P327" s="7"/>
      <c r="Q327" s="7"/>
      <c r="R327" s="7"/>
      <c r="S327" s="7"/>
      <c r="T327" s="7"/>
      <c r="U327" s="7"/>
      <c r="V327" s="7"/>
      <c r="W327" s="7"/>
    </row>
    <row r="328" spans="1:23" x14ac:dyDescent="0.2">
      <c r="A328" s="7"/>
      <c r="B328" s="7"/>
      <c r="C328" s="9"/>
      <c r="D328" s="7"/>
      <c r="E328" s="7"/>
      <c r="F328" s="7"/>
      <c r="G328" s="7"/>
      <c r="H328" s="7"/>
      <c r="I328" s="7"/>
      <c r="J328" s="7"/>
      <c r="K328" s="7"/>
      <c r="L328" s="7"/>
      <c r="M328" s="7"/>
      <c r="N328" s="7"/>
      <c r="O328" s="7"/>
      <c r="P328" s="7"/>
      <c r="Q328" s="7"/>
      <c r="R328" s="7"/>
      <c r="S328" s="7"/>
      <c r="T328" s="7"/>
      <c r="U328" s="7"/>
      <c r="V328" s="7"/>
      <c r="W328" s="7"/>
    </row>
    <row r="329" spans="1:23" x14ac:dyDescent="0.2">
      <c r="A329" s="7"/>
      <c r="B329" s="7"/>
      <c r="C329" s="9"/>
      <c r="D329" s="7"/>
      <c r="E329" s="7"/>
      <c r="F329" s="7"/>
      <c r="G329" s="7"/>
      <c r="H329" s="7"/>
      <c r="I329" s="7"/>
      <c r="J329" s="7"/>
      <c r="K329" s="7"/>
      <c r="L329" s="7"/>
      <c r="M329" s="7"/>
      <c r="N329" s="7"/>
      <c r="O329" s="7"/>
      <c r="P329" s="7"/>
      <c r="Q329" s="7"/>
      <c r="R329" s="7"/>
      <c r="S329" s="7"/>
      <c r="T329" s="7"/>
      <c r="U329" s="7"/>
      <c r="V329" s="7"/>
      <c r="W329" s="7"/>
    </row>
    <row r="330" spans="1:23" x14ac:dyDescent="0.2">
      <c r="A330" s="7"/>
      <c r="B330" s="7"/>
      <c r="C330" s="9"/>
      <c r="D330" s="7"/>
      <c r="E330" s="7"/>
      <c r="F330" s="7"/>
      <c r="G330" s="7"/>
      <c r="H330" s="7"/>
      <c r="I330" s="7"/>
      <c r="J330" s="7"/>
      <c r="K330" s="7"/>
      <c r="L330" s="7"/>
      <c r="M330" s="7"/>
      <c r="N330" s="7"/>
      <c r="O330" s="7"/>
      <c r="P330" s="7"/>
      <c r="Q330" s="7"/>
      <c r="R330" s="7"/>
      <c r="S330" s="7"/>
      <c r="T330" s="7"/>
      <c r="U330" s="7"/>
      <c r="V330" s="7"/>
      <c r="W330" s="7"/>
    </row>
    <row r="331" spans="1:23" x14ac:dyDescent="0.2">
      <c r="A331" s="7"/>
      <c r="B331" s="7"/>
      <c r="C331" s="9"/>
      <c r="D331" s="7"/>
      <c r="E331" s="7"/>
      <c r="F331" s="7"/>
      <c r="G331" s="7"/>
      <c r="H331" s="7"/>
      <c r="I331" s="7"/>
      <c r="J331" s="7"/>
      <c r="K331" s="7"/>
      <c r="L331" s="7"/>
      <c r="M331" s="7"/>
      <c r="N331" s="7"/>
      <c r="O331" s="7"/>
      <c r="P331" s="7"/>
      <c r="Q331" s="7"/>
      <c r="R331" s="7"/>
      <c r="S331" s="7"/>
      <c r="T331" s="7"/>
      <c r="U331" s="7"/>
      <c r="V331" s="7"/>
      <c r="W331" s="7"/>
    </row>
    <row r="332" spans="1:23" x14ac:dyDescent="0.2">
      <c r="A332" s="7"/>
      <c r="B332" s="7"/>
      <c r="C332" s="9"/>
      <c r="D332" s="7"/>
      <c r="E332" s="7"/>
      <c r="F332" s="7"/>
      <c r="G332" s="7"/>
      <c r="H332" s="7"/>
      <c r="I332" s="7"/>
      <c r="J332" s="7"/>
      <c r="K332" s="7"/>
      <c r="L332" s="7"/>
      <c r="M332" s="7"/>
      <c r="N332" s="7"/>
      <c r="O332" s="7"/>
      <c r="P332" s="7"/>
      <c r="Q332" s="7"/>
      <c r="R332" s="7"/>
      <c r="S332" s="7"/>
      <c r="T332" s="7"/>
      <c r="U332" s="7"/>
      <c r="V332" s="7"/>
      <c r="W332" s="7"/>
    </row>
    <row r="333" spans="1:23" x14ac:dyDescent="0.2">
      <c r="A333" s="7"/>
      <c r="B333" s="7"/>
      <c r="C333" s="9"/>
      <c r="D333" s="7"/>
      <c r="E333" s="7"/>
      <c r="F333" s="7"/>
      <c r="G333" s="7"/>
      <c r="H333" s="7"/>
      <c r="I333" s="7"/>
      <c r="J333" s="7"/>
      <c r="K333" s="7"/>
      <c r="L333" s="7"/>
      <c r="M333" s="7"/>
      <c r="N333" s="7"/>
      <c r="O333" s="7"/>
      <c r="P333" s="7"/>
      <c r="Q333" s="7"/>
      <c r="R333" s="7"/>
      <c r="S333" s="7"/>
      <c r="T333" s="7"/>
      <c r="U333" s="7"/>
      <c r="V333" s="7"/>
      <c r="W333" s="7"/>
    </row>
    <row r="334" spans="1:23" x14ac:dyDescent="0.2">
      <c r="A334" s="7"/>
      <c r="B334" s="7"/>
      <c r="C334" s="9"/>
      <c r="D334" s="7"/>
      <c r="E334" s="7"/>
      <c r="F334" s="7"/>
      <c r="G334" s="7"/>
      <c r="H334" s="7"/>
      <c r="I334" s="7"/>
      <c r="J334" s="7"/>
      <c r="K334" s="7"/>
      <c r="L334" s="7"/>
      <c r="M334" s="7"/>
      <c r="N334" s="7"/>
      <c r="O334" s="7"/>
      <c r="P334" s="7"/>
      <c r="Q334" s="7"/>
      <c r="R334" s="7"/>
      <c r="S334" s="7"/>
      <c r="T334" s="7"/>
      <c r="U334" s="7"/>
      <c r="V334" s="7"/>
      <c r="W334" s="7"/>
    </row>
    <row r="335" spans="1:23" x14ac:dyDescent="0.2">
      <c r="A335" s="7"/>
      <c r="B335" s="7"/>
      <c r="C335" s="9"/>
      <c r="D335" s="7"/>
      <c r="E335" s="7"/>
      <c r="F335" s="7"/>
      <c r="G335" s="7"/>
      <c r="H335" s="7"/>
      <c r="I335" s="7"/>
      <c r="J335" s="7"/>
      <c r="K335" s="7"/>
      <c r="L335" s="7"/>
      <c r="M335" s="7"/>
      <c r="N335" s="7"/>
      <c r="O335" s="7"/>
      <c r="P335" s="7"/>
      <c r="Q335" s="7"/>
      <c r="R335" s="7"/>
      <c r="S335" s="7"/>
      <c r="T335" s="7"/>
      <c r="U335" s="7"/>
      <c r="V335" s="7"/>
      <c r="W335" s="7"/>
    </row>
    <row r="336" spans="1:23" x14ac:dyDescent="0.2">
      <c r="A336" s="7"/>
      <c r="B336" s="7"/>
      <c r="C336" s="9"/>
      <c r="D336" s="7"/>
      <c r="E336" s="7"/>
      <c r="F336" s="7"/>
      <c r="G336" s="7"/>
      <c r="H336" s="7"/>
      <c r="I336" s="7"/>
      <c r="J336" s="7"/>
      <c r="K336" s="7"/>
      <c r="L336" s="7"/>
      <c r="M336" s="7"/>
      <c r="N336" s="7"/>
      <c r="O336" s="7"/>
      <c r="P336" s="7"/>
      <c r="Q336" s="7"/>
      <c r="R336" s="7"/>
      <c r="S336" s="7"/>
      <c r="T336" s="7"/>
      <c r="U336" s="7"/>
      <c r="V336" s="7"/>
      <c r="W336" s="7"/>
    </row>
    <row r="337" spans="1:23" x14ac:dyDescent="0.2">
      <c r="A337" s="7"/>
      <c r="B337" s="7"/>
      <c r="C337" s="9"/>
      <c r="D337" s="7"/>
      <c r="E337" s="7"/>
      <c r="F337" s="7"/>
      <c r="G337" s="7"/>
      <c r="H337" s="7"/>
      <c r="I337" s="7"/>
      <c r="J337" s="7"/>
      <c r="K337" s="7"/>
      <c r="L337" s="7"/>
      <c r="M337" s="7"/>
      <c r="N337" s="7"/>
      <c r="O337" s="7"/>
      <c r="P337" s="7"/>
      <c r="Q337" s="7"/>
      <c r="R337" s="7"/>
      <c r="S337" s="7"/>
      <c r="T337" s="7"/>
      <c r="U337" s="7"/>
      <c r="V337" s="7"/>
      <c r="W337" s="7"/>
    </row>
    <row r="338" spans="1:23" x14ac:dyDescent="0.2">
      <c r="A338" s="7"/>
      <c r="B338" s="7"/>
      <c r="C338" s="9"/>
      <c r="D338" s="7"/>
      <c r="E338" s="7"/>
      <c r="F338" s="7"/>
      <c r="G338" s="7"/>
      <c r="H338" s="7"/>
      <c r="I338" s="7"/>
      <c r="J338" s="7"/>
      <c r="K338" s="7"/>
      <c r="L338" s="7"/>
      <c r="M338" s="7"/>
      <c r="N338" s="7"/>
      <c r="O338" s="7"/>
      <c r="P338" s="7"/>
      <c r="Q338" s="7"/>
      <c r="R338" s="7"/>
      <c r="S338" s="7"/>
      <c r="T338" s="7"/>
      <c r="U338" s="7"/>
      <c r="V338" s="7"/>
      <c r="W338" s="7"/>
    </row>
    <row r="339" spans="1:23" x14ac:dyDescent="0.2">
      <c r="A339" s="7"/>
      <c r="B339" s="7"/>
      <c r="C339" s="9"/>
      <c r="D339" s="7"/>
      <c r="E339" s="7"/>
      <c r="F339" s="7"/>
      <c r="G339" s="7"/>
      <c r="H339" s="7"/>
      <c r="I339" s="7"/>
      <c r="J339" s="7"/>
      <c r="K339" s="7"/>
      <c r="L339" s="7"/>
      <c r="M339" s="7"/>
      <c r="N339" s="7"/>
      <c r="O339" s="7"/>
      <c r="P339" s="7"/>
      <c r="Q339" s="7"/>
      <c r="R339" s="7"/>
      <c r="S339" s="7"/>
      <c r="T339" s="7"/>
      <c r="U339" s="7"/>
      <c r="V339" s="7"/>
      <c r="W339" s="7"/>
    </row>
    <row r="340" spans="1:23" x14ac:dyDescent="0.2">
      <c r="A340" s="7"/>
      <c r="B340" s="7"/>
      <c r="C340" s="9"/>
      <c r="D340" s="7"/>
      <c r="E340" s="7"/>
      <c r="F340" s="7"/>
      <c r="G340" s="7"/>
      <c r="H340" s="7"/>
      <c r="I340" s="7"/>
      <c r="J340" s="7"/>
      <c r="K340" s="7"/>
      <c r="L340" s="7"/>
      <c r="M340" s="7"/>
      <c r="N340" s="7"/>
      <c r="O340" s="7"/>
      <c r="P340" s="7"/>
      <c r="Q340" s="7"/>
      <c r="R340" s="7"/>
      <c r="S340" s="7"/>
      <c r="T340" s="7"/>
      <c r="U340" s="7"/>
      <c r="V340" s="7"/>
      <c r="W340" s="7"/>
    </row>
    <row r="341" spans="1:23" x14ac:dyDescent="0.2">
      <c r="A341" s="7"/>
      <c r="B341" s="7"/>
      <c r="C341" s="9"/>
      <c r="D341" s="7"/>
      <c r="E341" s="7"/>
      <c r="F341" s="7"/>
      <c r="G341" s="7"/>
      <c r="H341" s="7"/>
      <c r="I341" s="7"/>
      <c r="J341" s="7"/>
      <c r="K341" s="7"/>
      <c r="L341" s="7"/>
      <c r="M341" s="7"/>
      <c r="N341" s="7"/>
      <c r="O341" s="7"/>
      <c r="P341" s="7"/>
      <c r="Q341" s="7"/>
      <c r="R341" s="7"/>
      <c r="S341" s="7"/>
      <c r="T341" s="7"/>
      <c r="U341" s="7"/>
      <c r="V341" s="7"/>
      <c r="W341" s="7"/>
    </row>
    <row r="342" spans="1:23" x14ac:dyDescent="0.2">
      <c r="A342" s="7"/>
      <c r="B342" s="7"/>
      <c r="C342" s="9"/>
      <c r="D342" s="7"/>
      <c r="E342" s="7"/>
      <c r="F342" s="7"/>
      <c r="G342" s="7"/>
      <c r="H342" s="7"/>
      <c r="I342" s="7"/>
      <c r="J342" s="7"/>
      <c r="K342" s="7"/>
      <c r="L342" s="7"/>
      <c r="M342" s="7"/>
      <c r="N342" s="7"/>
      <c r="O342" s="7"/>
      <c r="P342" s="7"/>
      <c r="Q342" s="7"/>
      <c r="R342" s="7"/>
      <c r="S342" s="7"/>
      <c r="T342" s="7"/>
      <c r="U342" s="7"/>
      <c r="V342" s="7"/>
      <c r="W342" s="7"/>
    </row>
    <row r="343" spans="1:23" x14ac:dyDescent="0.2">
      <c r="A343" s="7"/>
      <c r="B343" s="7"/>
      <c r="C343" s="9"/>
      <c r="D343" s="7"/>
      <c r="E343" s="7"/>
      <c r="F343" s="7"/>
      <c r="G343" s="7"/>
      <c r="H343" s="7"/>
      <c r="I343" s="7"/>
      <c r="J343" s="7"/>
      <c r="K343" s="7"/>
      <c r="L343" s="7"/>
      <c r="M343" s="7"/>
      <c r="N343" s="7"/>
      <c r="O343" s="7"/>
      <c r="P343" s="7"/>
      <c r="Q343" s="7"/>
      <c r="R343" s="7"/>
      <c r="S343" s="7"/>
      <c r="T343" s="7"/>
      <c r="U343" s="7"/>
      <c r="V343" s="7"/>
      <c r="W343" s="7"/>
    </row>
    <row r="344" spans="1:23" x14ac:dyDescent="0.2">
      <c r="A344" s="7"/>
      <c r="B344" s="7"/>
      <c r="C344" s="9"/>
      <c r="D344" s="7"/>
      <c r="E344" s="7"/>
      <c r="F344" s="7"/>
      <c r="G344" s="7"/>
      <c r="H344" s="7"/>
      <c r="I344" s="7"/>
      <c r="J344" s="7"/>
      <c r="K344" s="7"/>
      <c r="L344" s="7"/>
      <c r="M344" s="7"/>
      <c r="N344" s="7"/>
      <c r="O344" s="7"/>
      <c r="P344" s="7"/>
      <c r="Q344" s="7"/>
      <c r="R344" s="7"/>
      <c r="S344" s="7"/>
      <c r="T344" s="7"/>
      <c r="U344" s="7"/>
      <c r="V344" s="7"/>
      <c r="W344" s="7"/>
    </row>
    <row r="345" spans="1:23" x14ac:dyDescent="0.2">
      <c r="A345" s="7"/>
      <c r="B345" s="7"/>
      <c r="C345" s="9"/>
      <c r="D345" s="7"/>
      <c r="E345" s="7"/>
      <c r="F345" s="7"/>
      <c r="G345" s="7"/>
      <c r="H345" s="7"/>
      <c r="I345" s="7"/>
      <c r="J345" s="7"/>
      <c r="K345" s="7"/>
      <c r="L345" s="7"/>
      <c r="M345" s="7"/>
      <c r="N345" s="7"/>
      <c r="O345" s="7"/>
      <c r="P345" s="7"/>
      <c r="Q345" s="7"/>
      <c r="R345" s="7"/>
      <c r="S345" s="7"/>
      <c r="T345" s="7"/>
      <c r="U345" s="7"/>
      <c r="V345" s="7"/>
      <c r="W345" s="7"/>
    </row>
    <row r="346" spans="1:23" x14ac:dyDescent="0.2">
      <c r="A346" s="7"/>
      <c r="B346" s="7"/>
      <c r="C346" s="9"/>
      <c r="D346" s="7"/>
      <c r="E346" s="7"/>
      <c r="F346" s="7"/>
      <c r="G346" s="7"/>
      <c r="H346" s="7"/>
      <c r="I346" s="7"/>
      <c r="J346" s="7"/>
      <c r="K346" s="7"/>
      <c r="L346" s="7"/>
      <c r="M346" s="7"/>
      <c r="N346" s="7"/>
      <c r="O346" s="7"/>
      <c r="P346" s="7"/>
      <c r="Q346" s="7"/>
      <c r="R346" s="7"/>
      <c r="S346" s="7"/>
      <c r="T346" s="7"/>
      <c r="U346" s="7"/>
      <c r="V346" s="7"/>
      <c r="W346" s="7"/>
    </row>
    <row r="347" spans="1:23" x14ac:dyDescent="0.2">
      <c r="A347" s="7"/>
      <c r="B347" s="7"/>
      <c r="C347" s="9"/>
      <c r="D347" s="7"/>
      <c r="E347" s="7"/>
      <c r="F347" s="7"/>
      <c r="G347" s="7"/>
      <c r="H347" s="7"/>
      <c r="I347" s="7"/>
      <c r="J347" s="7"/>
      <c r="K347" s="7"/>
      <c r="L347" s="7"/>
      <c r="M347" s="7"/>
      <c r="N347" s="7"/>
      <c r="O347" s="7"/>
      <c r="P347" s="7"/>
      <c r="Q347" s="7"/>
      <c r="R347" s="7"/>
      <c r="S347" s="7"/>
      <c r="T347" s="7"/>
      <c r="U347" s="7"/>
      <c r="V347" s="7"/>
      <c r="W347" s="7"/>
    </row>
    <row r="348" spans="1:23" x14ac:dyDescent="0.2">
      <c r="A348" s="7"/>
      <c r="B348" s="7"/>
      <c r="C348" s="9"/>
      <c r="D348" s="7"/>
      <c r="E348" s="7"/>
      <c r="F348" s="7"/>
      <c r="G348" s="7"/>
      <c r="H348" s="7"/>
      <c r="I348" s="7"/>
      <c r="J348" s="7"/>
      <c r="K348" s="7"/>
      <c r="L348" s="7"/>
      <c r="M348" s="7"/>
      <c r="N348" s="7"/>
      <c r="O348" s="7"/>
      <c r="P348" s="7"/>
      <c r="Q348" s="7"/>
      <c r="R348" s="7"/>
      <c r="S348" s="7"/>
      <c r="T348" s="7"/>
      <c r="U348" s="7"/>
      <c r="V348" s="7"/>
      <c r="W348" s="7"/>
    </row>
    <row r="349" spans="1:23" x14ac:dyDescent="0.2">
      <c r="A349" s="7"/>
      <c r="B349" s="7"/>
      <c r="C349" s="9"/>
      <c r="D349" s="7"/>
      <c r="E349" s="7"/>
      <c r="F349" s="7"/>
      <c r="G349" s="7"/>
      <c r="H349" s="7"/>
      <c r="I349" s="7"/>
      <c r="J349" s="7"/>
      <c r="K349" s="7"/>
      <c r="L349" s="7"/>
      <c r="M349" s="7"/>
      <c r="N349" s="7"/>
      <c r="O349" s="7"/>
      <c r="P349" s="7"/>
      <c r="Q349" s="7"/>
      <c r="R349" s="7"/>
      <c r="S349" s="7"/>
      <c r="T349" s="7"/>
      <c r="U349" s="7"/>
      <c r="V349" s="7"/>
      <c r="W349" s="7"/>
    </row>
    <row r="350" spans="1:23" x14ac:dyDescent="0.2">
      <c r="A350" s="7"/>
      <c r="B350" s="7"/>
      <c r="C350" s="9"/>
      <c r="D350" s="7"/>
      <c r="E350" s="7"/>
      <c r="F350" s="7"/>
      <c r="G350" s="7"/>
      <c r="H350" s="7"/>
      <c r="I350" s="7"/>
      <c r="J350" s="7"/>
      <c r="K350" s="7"/>
      <c r="L350" s="7"/>
      <c r="M350" s="7"/>
      <c r="N350" s="7"/>
      <c r="O350" s="7"/>
      <c r="P350" s="7"/>
      <c r="Q350" s="7"/>
      <c r="R350" s="7"/>
      <c r="S350" s="7"/>
      <c r="T350" s="7"/>
      <c r="U350" s="7"/>
      <c r="V350" s="7"/>
      <c r="W350" s="7"/>
    </row>
    <row r="351" spans="1:23" x14ac:dyDescent="0.2">
      <c r="A351" s="7"/>
      <c r="B351" s="7"/>
      <c r="C351" s="9"/>
      <c r="D351" s="7"/>
      <c r="E351" s="7"/>
      <c r="F351" s="7"/>
      <c r="G351" s="7"/>
      <c r="H351" s="7"/>
      <c r="I351" s="7"/>
      <c r="J351" s="7"/>
      <c r="K351" s="7"/>
      <c r="L351" s="7"/>
      <c r="M351" s="7"/>
      <c r="N351" s="7"/>
      <c r="O351" s="7"/>
      <c r="P351" s="7"/>
      <c r="Q351" s="7"/>
      <c r="R351" s="7"/>
      <c r="S351" s="7"/>
      <c r="T351" s="7"/>
      <c r="U351" s="7"/>
      <c r="V351" s="7"/>
      <c r="W351" s="7"/>
    </row>
    <row r="352" spans="1:23" x14ac:dyDescent="0.2">
      <c r="A352" s="7"/>
      <c r="B352" s="7"/>
      <c r="C352" s="9"/>
      <c r="D352" s="7"/>
      <c r="E352" s="7"/>
      <c r="F352" s="7"/>
      <c r="G352" s="7"/>
      <c r="H352" s="7"/>
      <c r="I352" s="7"/>
      <c r="J352" s="7"/>
      <c r="K352" s="7"/>
      <c r="L352" s="7"/>
      <c r="M352" s="7"/>
      <c r="N352" s="7"/>
      <c r="O352" s="7"/>
      <c r="P352" s="7"/>
      <c r="Q352" s="7"/>
      <c r="R352" s="7"/>
      <c r="S352" s="7"/>
      <c r="T352" s="7"/>
      <c r="U352" s="7"/>
      <c r="V352" s="7"/>
      <c r="W352" s="7"/>
    </row>
    <row r="353" spans="1:23" x14ac:dyDescent="0.2">
      <c r="A353" s="7"/>
      <c r="B353" s="7"/>
      <c r="C353" s="9"/>
      <c r="D353" s="7"/>
      <c r="E353" s="7"/>
      <c r="F353" s="7"/>
      <c r="G353" s="7"/>
      <c r="H353" s="7"/>
      <c r="I353" s="7"/>
      <c r="J353" s="7"/>
      <c r="K353" s="7"/>
      <c r="L353" s="7"/>
      <c r="M353" s="7"/>
      <c r="N353" s="7"/>
      <c r="O353" s="7"/>
      <c r="P353" s="7"/>
      <c r="Q353" s="7"/>
      <c r="R353" s="7"/>
      <c r="S353" s="7"/>
      <c r="T353" s="7"/>
      <c r="U353" s="7"/>
      <c r="V353" s="7"/>
      <c r="W353" s="7"/>
    </row>
    <row r="354" spans="1:23" x14ac:dyDescent="0.2">
      <c r="A354" s="7"/>
      <c r="B354" s="7"/>
      <c r="C354" s="9"/>
      <c r="D354" s="7"/>
      <c r="E354" s="7"/>
      <c r="F354" s="7"/>
      <c r="G354" s="7"/>
      <c r="H354" s="7"/>
      <c r="I354" s="7"/>
      <c r="J354" s="7"/>
      <c r="K354" s="7"/>
      <c r="L354" s="7"/>
      <c r="M354" s="7"/>
      <c r="N354" s="7"/>
      <c r="O354" s="7"/>
      <c r="P354" s="7"/>
      <c r="Q354" s="7"/>
      <c r="R354" s="7"/>
      <c r="S354" s="7"/>
      <c r="T354" s="7"/>
      <c r="U354" s="7"/>
      <c r="V354" s="7"/>
      <c r="W354" s="7"/>
    </row>
    <row r="355" spans="1:23" x14ac:dyDescent="0.2">
      <c r="A355" s="7"/>
      <c r="B355" s="7"/>
      <c r="C355" s="9"/>
      <c r="D355" s="7"/>
      <c r="E355" s="7"/>
      <c r="F355" s="7"/>
      <c r="G355" s="7"/>
      <c r="H355" s="7"/>
      <c r="I355" s="7"/>
      <c r="J355" s="7"/>
      <c r="K355" s="7"/>
      <c r="L355" s="7"/>
      <c r="M355" s="7"/>
      <c r="N355" s="7"/>
      <c r="O355" s="7"/>
      <c r="P355" s="7"/>
      <c r="Q355" s="7"/>
      <c r="R355" s="7"/>
      <c r="S355" s="7"/>
      <c r="T355" s="7"/>
      <c r="U355" s="7"/>
      <c r="V355" s="7"/>
      <c r="W355" s="7"/>
    </row>
    <row r="356" spans="1:23" x14ac:dyDescent="0.2">
      <c r="A356" s="7"/>
      <c r="B356" s="7"/>
      <c r="C356" s="9"/>
      <c r="D356" s="7"/>
      <c r="E356" s="7"/>
      <c r="F356" s="7"/>
      <c r="G356" s="7"/>
      <c r="H356" s="7"/>
      <c r="I356" s="7"/>
      <c r="J356" s="7"/>
      <c r="K356" s="7"/>
      <c r="L356" s="7"/>
      <c r="M356" s="7"/>
      <c r="N356" s="7"/>
      <c r="O356" s="7"/>
      <c r="P356" s="7"/>
      <c r="Q356" s="7"/>
      <c r="R356" s="7"/>
      <c r="S356" s="7"/>
      <c r="T356" s="7"/>
      <c r="U356" s="7"/>
      <c r="V356" s="7"/>
      <c r="W356" s="7"/>
    </row>
    <row r="357" spans="1:23" x14ac:dyDescent="0.2">
      <c r="A357" s="7"/>
      <c r="B357" s="7"/>
      <c r="C357" s="9"/>
      <c r="D357" s="7"/>
      <c r="E357" s="7"/>
      <c r="F357" s="7"/>
      <c r="G357" s="7"/>
      <c r="H357" s="7"/>
      <c r="I357" s="7"/>
      <c r="J357" s="7"/>
      <c r="K357" s="7"/>
      <c r="L357" s="7"/>
      <c r="M357" s="7"/>
      <c r="N357" s="7"/>
      <c r="O357" s="7"/>
      <c r="P357" s="7"/>
      <c r="Q357" s="7"/>
      <c r="R357" s="7"/>
      <c r="S357" s="7"/>
      <c r="T357" s="7"/>
      <c r="U357" s="7"/>
      <c r="V357" s="7"/>
      <c r="W357" s="7"/>
    </row>
    <row r="358" spans="1:23" x14ac:dyDescent="0.2">
      <c r="A358" s="7"/>
      <c r="B358" s="7"/>
      <c r="C358" s="9"/>
      <c r="D358" s="7"/>
      <c r="E358" s="7"/>
      <c r="F358" s="7"/>
      <c r="G358" s="7"/>
      <c r="H358" s="7"/>
      <c r="I358" s="7"/>
      <c r="J358" s="7"/>
      <c r="K358" s="7"/>
      <c r="L358" s="7"/>
      <c r="M358" s="7"/>
      <c r="N358" s="7"/>
      <c r="O358" s="7"/>
      <c r="P358" s="7"/>
      <c r="Q358" s="7"/>
      <c r="R358" s="7"/>
      <c r="S358" s="7"/>
      <c r="T358" s="7"/>
      <c r="U358" s="7"/>
      <c r="V358" s="7"/>
      <c r="W358" s="7"/>
    </row>
    <row r="359" spans="1:23" x14ac:dyDescent="0.2">
      <c r="A359" s="7"/>
      <c r="B359" s="7"/>
      <c r="C359" s="9"/>
      <c r="D359" s="7"/>
      <c r="E359" s="7"/>
      <c r="F359" s="7"/>
      <c r="G359" s="7"/>
      <c r="H359" s="7"/>
      <c r="I359" s="7"/>
      <c r="J359" s="7"/>
      <c r="K359" s="7"/>
      <c r="L359" s="7"/>
      <c r="M359" s="7"/>
      <c r="N359" s="7"/>
      <c r="O359" s="7"/>
      <c r="P359" s="7"/>
      <c r="Q359" s="7"/>
      <c r="R359" s="7"/>
      <c r="S359" s="7"/>
      <c r="T359" s="7"/>
      <c r="U359" s="7"/>
      <c r="V359" s="7"/>
      <c r="W359" s="7"/>
    </row>
    <row r="360" spans="1:23" x14ac:dyDescent="0.2">
      <c r="A360" s="7"/>
      <c r="B360" s="7"/>
      <c r="C360" s="9"/>
      <c r="D360" s="7"/>
      <c r="E360" s="7"/>
      <c r="F360" s="7"/>
      <c r="G360" s="7"/>
      <c r="H360" s="7"/>
      <c r="I360" s="7"/>
      <c r="J360" s="7"/>
      <c r="K360" s="7"/>
      <c r="L360" s="7"/>
      <c r="M360" s="7"/>
      <c r="N360" s="7"/>
      <c r="O360" s="7"/>
      <c r="P360" s="7"/>
      <c r="Q360" s="7"/>
      <c r="R360" s="7"/>
      <c r="S360" s="7"/>
      <c r="T360" s="7"/>
      <c r="U360" s="7"/>
      <c r="V360" s="7"/>
      <c r="W360" s="7"/>
    </row>
    <row r="361" spans="1:23" x14ac:dyDescent="0.2">
      <c r="A361" s="7"/>
      <c r="B361" s="7"/>
      <c r="C361" s="9"/>
      <c r="D361" s="7"/>
      <c r="E361" s="7"/>
      <c r="F361" s="7"/>
      <c r="G361" s="7"/>
      <c r="H361" s="7"/>
      <c r="I361" s="7"/>
      <c r="J361" s="7"/>
      <c r="K361" s="7"/>
      <c r="L361" s="7"/>
      <c r="M361" s="7"/>
      <c r="N361" s="7"/>
      <c r="O361" s="7"/>
      <c r="P361" s="7"/>
      <c r="Q361" s="7"/>
      <c r="R361" s="7"/>
      <c r="S361" s="7"/>
      <c r="T361" s="7"/>
      <c r="U361" s="7"/>
      <c r="V361" s="7"/>
      <c r="W361" s="7"/>
    </row>
    <row r="362" spans="1:23" x14ac:dyDescent="0.2">
      <c r="A362" s="7"/>
      <c r="B362" s="7"/>
      <c r="C362" s="9"/>
      <c r="D362" s="7"/>
      <c r="E362" s="7"/>
      <c r="F362" s="7"/>
      <c r="G362" s="7"/>
      <c r="H362" s="7"/>
      <c r="I362" s="7"/>
      <c r="J362" s="7"/>
      <c r="K362" s="7"/>
      <c r="L362" s="7"/>
      <c r="M362" s="7"/>
      <c r="N362" s="7"/>
      <c r="O362" s="7"/>
      <c r="P362" s="7"/>
      <c r="Q362" s="7"/>
      <c r="R362" s="7"/>
      <c r="S362" s="7"/>
      <c r="T362" s="7"/>
      <c r="U362" s="7"/>
      <c r="V362" s="7"/>
      <c r="W362" s="7"/>
    </row>
    <row r="363" spans="1:23" x14ac:dyDescent="0.2">
      <c r="A363" s="7"/>
      <c r="B363" s="7"/>
      <c r="C363" s="9"/>
      <c r="D363" s="7"/>
      <c r="E363" s="7"/>
      <c r="F363" s="7"/>
      <c r="G363" s="7"/>
      <c r="H363" s="7"/>
      <c r="I363" s="7"/>
      <c r="J363" s="7"/>
      <c r="K363" s="7"/>
      <c r="L363" s="7"/>
      <c r="M363" s="7"/>
      <c r="N363" s="7"/>
      <c r="O363" s="7"/>
      <c r="P363" s="7"/>
      <c r="Q363" s="7"/>
      <c r="R363" s="7"/>
      <c r="S363" s="7"/>
      <c r="T363" s="7"/>
      <c r="U363" s="7"/>
      <c r="V363" s="7"/>
      <c r="W363" s="7"/>
    </row>
    <row r="364" spans="1:23" x14ac:dyDescent="0.2">
      <c r="A364" s="7"/>
      <c r="B364" s="7"/>
      <c r="C364" s="9"/>
      <c r="D364" s="7"/>
      <c r="E364" s="7"/>
      <c r="F364" s="7"/>
      <c r="G364" s="7"/>
      <c r="H364" s="7"/>
      <c r="I364" s="7"/>
      <c r="J364" s="7"/>
      <c r="K364" s="7"/>
      <c r="L364" s="7"/>
      <c r="M364" s="7"/>
      <c r="N364" s="7"/>
      <c r="O364" s="7"/>
      <c r="P364" s="7"/>
      <c r="Q364" s="7"/>
      <c r="R364" s="7"/>
      <c r="S364" s="7"/>
      <c r="T364" s="7"/>
      <c r="U364" s="7"/>
      <c r="V364" s="7"/>
      <c r="W364" s="7"/>
    </row>
    <row r="365" spans="1:23" x14ac:dyDescent="0.2">
      <c r="A365" s="7"/>
      <c r="B365" s="7"/>
      <c r="C365" s="9"/>
      <c r="D365" s="7"/>
      <c r="E365" s="7"/>
      <c r="F365" s="7"/>
      <c r="G365" s="7"/>
      <c r="H365" s="7"/>
      <c r="I365" s="7"/>
      <c r="J365" s="7"/>
      <c r="K365" s="7"/>
      <c r="L365" s="7"/>
      <c r="M365" s="7"/>
      <c r="N365" s="7"/>
      <c r="O365" s="7"/>
      <c r="P365" s="7"/>
      <c r="Q365" s="7"/>
      <c r="R365" s="7"/>
      <c r="S365" s="7"/>
      <c r="T365" s="7"/>
      <c r="U365" s="7"/>
      <c r="V365" s="7"/>
      <c r="W365" s="7"/>
    </row>
    <row r="366" spans="1:23" x14ac:dyDescent="0.2">
      <c r="A366" s="7"/>
      <c r="B366" s="7"/>
      <c r="C366" s="9"/>
      <c r="D366" s="7"/>
      <c r="E366" s="7"/>
      <c r="F366" s="7"/>
      <c r="G366" s="7"/>
      <c r="H366" s="7"/>
      <c r="I366" s="7"/>
      <c r="J366" s="7"/>
      <c r="K366" s="7"/>
      <c r="L366" s="7"/>
      <c r="M366" s="7"/>
      <c r="N366" s="7"/>
      <c r="O366" s="7"/>
      <c r="P366" s="7"/>
      <c r="Q366" s="7"/>
      <c r="R366" s="7"/>
      <c r="S366" s="7"/>
      <c r="T366" s="7"/>
      <c r="U366" s="7"/>
      <c r="V366" s="7"/>
      <c r="W366" s="7"/>
    </row>
    <row r="367" spans="1:23" x14ac:dyDescent="0.2">
      <c r="A367" s="7"/>
      <c r="B367" s="7"/>
      <c r="C367" s="9"/>
      <c r="D367" s="7"/>
      <c r="E367" s="7"/>
      <c r="F367" s="7"/>
      <c r="G367" s="7"/>
      <c r="H367" s="7"/>
      <c r="I367" s="7"/>
      <c r="J367" s="7"/>
      <c r="K367" s="7"/>
      <c r="L367" s="7"/>
      <c r="M367" s="7"/>
      <c r="N367" s="7"/>
      <c r="O367" s="7"/>
      <c r="P367" s="7"/>
      <c r="Q367" s="7"/>
      <c r="R367" s="7"/>
      <c r="S367" s="7"/>
      <c r="T367" s="7"/>
      <c r="U367" s="7"/>
      <c r="V367" s="7"/>
      <c r="W367" s="7"/>
    </row>
    <row r="368" spans="1:23" x14ac:dyDescent="0.2">
      <c r="A368" s="7"/>
      <c r="B368" s="7"/>
      <c r="C368" s="9"/>
      <c r="D368" s="7"/>
      <c r="E368" s="7"/>
      <c r="F368" s="7"/>
      <c r="G368" s="7"/>
      <c r="H368" s="7"/>
      <c r="I368" s="7"/>
      <c r="J368" s="7"/>
      <c r="K368" s="7"/>
      <c r="L368" s="7"/>
      <c r="M368" s="7"/>
      <c r="N368" s="7"/>
      <c r="O368" s="7"/>
      <c r="P368" s="7"/>
      <c r="Q368" s="7"/>
      <c r="R368" s="7"/>
      <c r="S368" s="7"/>
      <c r="T368" s="7"/>
      <c r="U368" s="7"/>
      <c r="V368" s="7"/>
      <c r="W368" s="7"/>
    </row>
    <row r="369" spans="1:23" x14ac:dyDescent="0.2">
      <c r="A369" s="7"/>
      <c r="B369" s="7"/>
      <c r="C369" s="9"/>
      <c r="D369" s="7"/>
      <c r="E369" s="7"/>
      <c r="F369" s="7"/>
      <c r="G369" s="7"/>
      <c r="H369" s="7"/>
      <c r="I369" s="7"/>
      <c r="J369" s="7"/>
      <c r="K369" s="7"/>
      <c r="L369" s="7"/>
      <c r="M369" s="7"/>
      <c r="N369" s="7"/>
      <c r="O369" s="7"/>
      <c r="P369" s="7"/>
      <c r="Q369" s="7"/>
      <c r="R369" s="7"/>
      <c r="S369" s="7"/>
      <c r="T369" s="7"/>
      <c r="U369" s="7"/>
      <c r="V369" s="7"/>
      <c r="W369" s="7"/>
    </row>
    <row r="370" spans="1:23" x14ac:dyDescent="0.2">
      <c r="A370" s="7"/>
      <c r="B370" s="7"/>
      <c r="C370" s="9"/>
      <c r="D370" s="7"/>
      <c r="E370" s="7"/>
      <c r="F370" s="7"/>
      <c r="G370" s="7"/>
      <c r="H370" s="7"/>
      <c r="I370" s="7"/>
      <c r="J370" s="7"/>
      <c r="K370" s="7"/>
      <c r="L370" s="7"/>
      <c r="M370" s="7"/>
      <c r="N370" s="7"/>
      <c r="O370" s="7"/>
      <c r="P370" s="7"/>
      <c r="Q370" s="7"/>
      <c r="R370" s="7"/>
      <c r="S370" s="7"/>
      <c r="T370" s="7"/>
      <c r="U370" s="7"/>
      <c r="V370" s="7"/>
      <c r="W370" s="7"/>
    </row>
    <row r="371" spans="1:23" x14ac:dyDescent="0.2">
      <c r="A371" s="7"/>
      <c r="B371" s="7"/>
      <c r="C371" s="9"/>
      <c r="D371" s="7"/>
      <c r="E371" s="7"/>
      <c r="F371" s="7"/>
      <c r="G371" s="7"/>
      <c r="H371" s="7"/>
      <c r="I371" s="7"/>
      <c r="J371" s="7"/>
      <c r="K371" s="7"/>
      <c r="L371" s="7"/>
      <c r="M371" s="7"/>
      <c r="N371" s="7"/>
      <c r="O371" s="7"/>
      <c r="P371" s="7"/>
      <c r="Q371" s="7"/>
      <c r="R371" s="7"/>
      <c r="S371" s="7"/>
      <c r="T371" s="7"/>
      <c r="U371" s="7"/>
      <c r="V371" s="7"/>
      <c r="W371" s="7"/>
    </row>
    <row r="372" spans="1:23" x14ac:dyDescent="0.2">
      <c r="A372" s="7"/>
      <c r="B372" s="7"/>
      <c r="C372" s="9"/>
      <c r="D372" s="7"/>
      <c r="E372" s="7"/>
      <c r="F372" s="7"/>
      <c r="G372" s="7"/>
      <c r="H372" s="7"/>
      <c r="I372" s="7"/>
      <c r="J372" s="7"/>
      <c r="K372" s="7"/>
      <c r="L372" s="7"/>
      <c r="M372" s="7"/>
      <c r="N372" s="7"/>
      <c r="O372" s="7"/>
      <c r="P372" s="7"/>
      <c r="Q372" s="7"/>
      <c r="R372" s="7"/>
      <c r="S372" s="7"/>
      <c r="T372" s="7"/>
      <c r="U372" s="7"/>
      <c r="V372" s="7"/>
      <c r="W372" s="7"/>
    </row>
    <row r="373" spans="1:23" x14ac:dyDescent="0.2">
      <c r="A373" s="7"/>
      <c r="B373" s="7"/>
      <c r="C373" s="9"/>
      <c r="D373" s="7"/>
      <c r="E373" s="7"/>
      <c r="F373" s="7"/>
      <c r="G373" s="7"/>
      <c r="H373" s="7"/>
      <c r="I373" s="7"/>
      <c r="J373" s="7"/>
      <c r="K373" s="7"/>
      <c r="L373" s="7"/>
      <c r="M373" s="7"/>
      <c r="N373" s="7"/>
      <c r="O373" s="7"/>
      <c r="P373" s="7"/>
      <c r="Q373" s="7"/>
      <c r="R373" s="7"/>
      <c r="S373" s="7"/>
      <c r="T373" s="7"/>
      <c r="U373" s="7"/>
      <c r="V373" s="7"/>
      <c r="W373" s="7"/>
    </row>
    <row r="374" spans="1:23" x14ac:dyDescent="0.2">
      <c r="A374" s="7"/>
      <c r="B374" s="7"/>
      <c r="C374" s="9"/>
      <c r="D374" s="7"/>
      <c r="E374" s="7"/>
      <c r="F374" s="7"/>
      <c r="G374" s="7"/>
      <c r="H374" s="7"/>
      <c r="I374" s="7"/>
      <c r="J374" s="7"/>
      <c r="K374" s="7"/>
      <c r="L374" s="7"/>
      <c r="M374" s="7"/>
      <c r="N374" s="7"/>
      <c r="O374" s="7"/>
      <c r="P374" s="7"/>
      <c r="Q374" s="7"/>
      <c r="R374" s="7"/>
      <c r="S374" s="7"/>
      <c r="T374" s="7"/>
      <c r="U374" s="7"/>
      <c r="V374" s="7"/>
      <c r="W374" s="7"/>
    </row>
    <row r="375" spans="1:23" x14ac:dyDescent="0.2">
      <c r="A375" s="7"/>
      <c r="B375" s="7"/>
      <c r="C375" s="9"/>
      <c r="D375" s="7"/>
      <c r="E375" s="7"/>
      <c r="F375" s="7"/>
      <c r="G375" s="7"/>
      <c r="H375" s="7"/>
      <c r="I375" s="7"/>
      <c r="J375" s="7"/>
      <c r="K375" s="7"/>
      <c r="L375" s="7"/>
      <c r="M375" s="7"/>
      <c r="N375" s="7"/>
      <c r="O375" s="7"/>
      <c r="P375" s="7"/>
      <c r="Q375" s="7"/>
      <c r="R375" s="7"/>
      <c r="S375" s="7"/>
      <c r="T375" s="7"/>
      <c r="U375" s="7"/>
      <c r="V375" s="7"/>
      <c r="W375" s="7"/>
    </row>
    <row r="376" spans="1:23" x14ac:dyDescent="0.2">
      <c r="A376" s="7"/>
      <c r="B376" s="7"/>
      <c r="C376" s="9"/>
      <c r="D376" s="7"/>
      <c r="E376" s="7"/>
      <c r="F376" s="7"/>
      <c r="G376" s="7"/>
      <c r="H376" s="7"/>
      <c r="I376" s="7"/>
      <c r="J376" s="7"/>
      <c r="K376" s="7"/>
      <c r="L376" s="7"/>
      <c r="M376" s="7"/>
      <c r="N376" s="7"/>
      <c r="O376" s="7"/>
      <c r="P376" s="7"/>
      <c r="Q376" s="7"/>
      <c r="R376" s="7"/>
      <c r="S376" s="7"/>
      <c r="T376" s="7"/>
      <c r="U376" s="7"/>
      <c r="V376" s="7"/>
      <c r="W376" s="7"/>
    </row>
    <row r="377" spans="1:23" x14ac:dyDescent="0.2">
      <c r="A377" s="7"/>
      <c r="B377" s="7"/>
      <c r="C377" s="9"/>
      <c r="D377" s="7"/>
      <c r="E377" s="7"/>
      <c r="F377" s="7"/>
      <c r="G377" s="7"/>
      <c r="H377" s="7"/>
      <c r="I377" s="7"/>
      <c r="J377" s="7"/>
      <c r="K377" s="7"/>
      <c r="L377" s="7"/>
      <c r="M377" s="7"/>
      <c r="N377" s="7"/>
      <c r="O377" s="7"/>
      <c r="P377" s="7"/>
      <c r="Q377" s="7"/>
      <c r="R377" s="7"/>
      <c r="S377" s="7"/>
      <c r="T377" s="7"/>
      <c r="U377" s="7"/>
      <c r="V377" s="7"/>
      <c r="W377" s="7"/>
    </row>
    <row r="378" spans="1:23" x14ac:dyDescent="0.2">
      <c r="A378" s="7"/>
      <c r="B378" s="7"/>
      <c r="C378" s="9"/>
      <c r="D378" s="7"/>
      <c r="E378" s="7"/>
      <c r="F378" s="7"/>
      <c r="G378" s="7"/>
      <c r="H378" s="7"/>
      <c r="I378" s="7"/>
      <c r="J378" s="7"/>
      <c r="K378" s="7"/>
      <c r="L378" s="7"/>
      <c r="M378" s="7"/>
      <c r="N378" s="7"/>
      <c r="O378" s="7"/>
      <c r="P378" s="7"/>
      <c r="Q378" s="7"/>
      <c r="R378" s="7"/>
      <c r="S378" s="7"/>
      <c r="T378" s="7"/>
      <c r="U378" s="7"/>
      <c r="V378" s="7"/>
      <c r="W378" s="7"/>
    </row>
    <row r="379" spans="1:23" x14ac:dyDescent="0.2">
      <c r="A379" s="7"/>
      <c r="B379" s="7"/>
      <c r="C379" s="9"/>
      <c r="D379" s="7"/>
      <c r="E379" s="7"/>
      <c r="F379" s="7"/>
      <c r="G379" s="7"/>
      <c r="H379" s="7"/>
      <c r="I379" s="7"/>
      <c r="J379" s="7"/>
      <c r="K379" s="7"/>
      <c r="L379" s="7"/>
      <c r="M379" s="7"/>
      <c r="N379" s="7"/>
      <c r="O379" s="7"/>
      <c r="P379" s="7"/>
      <c r="Q379" s="7"/>
      <c r="R379" s="7"/>
      <c r="S379" s="7"/>
      <c r="T379" s="7"/>
      <c r="U379" s="7"/>
      <c r="V379" s="7"/>
      <c r="W379" s="7"/>
    </row>
    <row r="380" spans="1:23" x14ac:dyDescent="0.2">
      <c r="A380" s="7"/>
      <c r="B380" s="7"/>
      <c r="C380" s="9"/>
      <c r="D380" s="7"/>
      <c r="E380" s="7"/>
      <c r="F380" s="7"/>
      <c r="G380" s="7"/>
      <c r="H380" s="7"/>
      <c r="I380" s="7"/>
      <c r="J380" s="7"/>
      <c r="K380" s="7"/>
      <c r="L380" s="7"/>
      <c r="M380" s="7"/>
      <c r="N380" s="7"/>
      <c r="O380" s="7"/>
      <c r="P380" s="7"/>
      <c r="Q380" s="7"/>
      <c r="R380" s="7"/>
      <c r="S380" s="7"/>
      <c r="T380" s="7"/>
      <c r="U380" s="7"/>
      <c r="V380" s="7"/>
      <c r="W380" s="7"/>
    </row>
    <row r="381" spans="1:23" x14ac:dyDescent="0.2">
      <c r="A381" s="7"/>
      <c r="B381" s="7"/>
      <c r="C381" s="9"/>
      <c r="D381" s="7"/>
      <c r="E381" s="7"/>
      <c r="F381" s="7"/>
      <c r="G381" s="7"/>
      <c r="H381" s="7"/>
      <c r="I381" s="7"/>
      <c r="J381" s="7"/>
      <c r="K381" s="7"/>
      <c r="L381" s="7"/>
      <c r="M381" s="7"/>
      <c r="N381" s="7"/>
      <c r="O381" s="7"/>
      <c r="P381" s="7"/>
      <c r="Q381" s="7"/>
      <c r="R381" s="7"/>
      <c r="S381" s="7"/>
      <c r="T381" s="7"/>
      <c r="U381" s="7"/>
      <c r="V381" s="7"/>
      <c r="W381" s="7"/>
    </row>
    <row r="382" spans="1:23" x14ac:dyDescent="0.2">
      <c r="A382" s="7"/>
      <c r="B382" s="7"/>
      <c r="C382" s="9"/>
      <c r="D382" s="7"/>
      <c r="E382" s="7"/>
      <c r="F382" s="7"/>
      <c r="G382" s="7"/>
      <c r="H382" s="7"/>
      <c r="I382" s="7"/>
      <c r="J382" s="7"/>
      <c r="K382" s="7"/>
      <c r="L382" s="7"/>
      <c r="M382" s="7"/>
      <c r="N382" s="7"/>
      <c r="O382" s="7"/>
      <c r="P382" s="7"/>
      <c r="Q382" s="7"/>
      <c r="R382" s="7"/>
      <c r="S382" s="7"/>
      <c r="T382" s="7"/>
      <c r="U382" s="7"/>
      <c r="V382" s="7"/>
      <c r="W382" s="7"/>
    </row>
    <row r="383" spans="1:23" x14ac:dyDescent="0.2">
      <c r="A383" s="7"/>
      <c r="B383" s="7"/>
      <c r="C383" s="9"/>
      <c r="D383" s="7"/>
      <c r="E383" s="7"/>
      <c r="F383" s="7"/>
      <c r="G383" s="7"/>
      <c r="H383" s="7"/>
      <c r="I383" s="7"/>
      <c r="J383" s="7"/>
      <c r="K383" s="7"/>
      <c r="L383" s="7"/>
      <c r="M383" s="7"/>
      <c r="N383" s="7"/>
      <c r="O383" s="7"/>
      <c r="P383" s="7"/>
      <c r="Q383" s="7"/>
      <c r="R383" s="7"/>
      <c r="S383" s="7"/>
      <c r="T383" s="7"/>
      <c r="U383" s="7"/>
      <c r="V383" s="7"/>
      <c r="W383" s="7"/>
    </row>
    <row r="384" spans="1:23" x14ac:dyDescent="0.2">
      <c r="A384" s="7"/>
      <c r="B384" s="7"/>
      <c r="C384" s="9"/>
      <c r="D384" s="7"/>
      <c r="E384" s="7"/>
      <c r="F384" s="7"/>
      <c r="G384" s="7"/>
      <c r="H384" s="7"/>
      <c r="I384" s="7"/>
      <c r="J384" s="7"/>
      <c r="K384" s="7"/>
      <c r="L384" s="7"/>
      <c r="M384" s="7"/>
      <c r="N384" s="7"/>
      <c r="O384" s="7"/>
      <c r="P384" s="7"/>
      <c r="Q384" s="7"/>
      <c r="R384" s="7"/>
      <c r="S384" s="7"/>
      <c r="T384" s="7"/>
      <c r="U384" s="7"/>
      <c r="V384" s="7"/>
      <c r="W384" s="7"/>
    </row>
    <row r="385" spans="1:23" x14ac:dyDescent="0.2">
      <c r="A385" s="7"/>
      <c r="B385" s="7"/>
      <c r="C385" s="9"/>
      <c r="D385" s="7"/>
      <c r="E385" s="7"/>
      <c r="F385" s="7"/>
      <c r="G385" s="7"/>
      <c r="H385" s="7"/>
      <c r="I385" s="7"/>
      <c r="J385" s="7"/>
      <c r="K385" s="7"/>
      <c r="L385" s="7"/>
      <c r="M385" s="7"/>
      <c r="N385" s="7"/>
      <c r="O385" s="7"/>
      <c r="P385" s="7"/>
      <c r="Q385" s="7"/>
      <c r="R385" s="7"/>
      <c r="S385" s="7"/>
      <c r="T385" s="7"/>
      <c r="U385" s="7"/>
      <c r="V385" s="7"/>
      <c r="W385" s="7"/>
    </row>
    <row r="386" spans="1:23" x14ac:dyDescent="0.2">
      <c r="A386" s="7"/>
      <c r="B386" s="7"/>
      <c r="C386" s="9"/>
      <c r="D386" s="7"/>
      <c r="E386" s="7"/>
      <c r="F386" s="7"/>
      <c r="G386" s="7"/>
      <c r="H386" s="7"/>
      <c r="I386" s="7"/>
      <c r="J386" s="7"/>
      <c r="K386" s="7"/>
      <c r="L386" s="7"/>
      <c r="M386" s="7"/>
      <c r="N386" s="7"/>
      <c r="O386" s="7"/>
      <c r="P386" s="7"/>
      <c r="Q386" s="7"/>
      <c r="R386" s="7"/>
      <c r="S386" s="7"/>
      <c r="T386" s="7"/>
      <c r="U386" s="7"/>
      <c r="V386" s="7"/>
      <c r="W386" s="7"/>
    </row>
    <row r="387" spans="1:23" x14ac:dyDescent="0.2">
      <c r="A387" s="7"/>
      <c r="B387" s="7"/>
      <c r="C387" s="9"/>
      <c r="D387" s="7"/>
      <c r="E387" s="7"/>
      <c r="F387" s="7"/>
      <c r="G387" s="7"/>
      <c r="H387" s="7"/>
      <c r="I387" s="7"/>
      <c r="J387" s="7"/>
      <c r="K387" s="7"/>
      <c r="L387" s="7"/>
      <c r="M387" s="7"/>
      <c r="N387" s="7"/>
      <c r="O387" s="7"/>
      <c r="P387" s="7"/>
      <c r="Q387" s="7"/>
      <c r="R387" s="7"/>
      <c r="S387" s="7"/>
      <c r="T387" s="7"/>
      <c r="U387" s="7"/>
      <c r="V387" s="7"/>
      <c r="W387" s="7"/>
    </row>
    <row r="388" spans="1:23" x14ac:dyDescent="0.2">
      <c r="A388" s="7"/>
      <c r="B388" s="7"/>
      <c r="C388" s="9"/>
      <c r="D388" s="7"/>
      <c r="E388" s="7"/>
      <c r="F388" s="7"/>
      <c r="G388" s="7"/>
      <c r="H388" s="7"/>
      <c r="I388" s="7"/>
      <c r="J388" s="7"/>
      <c r="K388" s="7"/>
      <c r="L388" s="7"/>
      <c r="M388" s="7"/>
      <c r="N388" s="7"/>
      <c r="O388" s="7"/>
      <c r="P388" s="7"/>
      <c r="Q388" s="7"/>
      <c r="R388" s="7"/>
      <c r="S388" s="7"/>
      <c r="T388" s="7"/>
      <c r="U388" s="7"/>
      <c r="V388" s="7"/>
      <c r="W388" s="7"/>
    </row>
    <row r="389" spans="1:23" x14ac:dyDescent="0.2">
      <c r="A389" s="7"/>
      <c r="B389" s="7"/>
      <c r="C389" s="9"/>
      <c r="D389" s="7"/>
      <c r="E389" s="7"/>
      <c r="F389" s="7"/>
      <c r="G389" s="7"/>
      <c r="H389" s="7"/>
      <c r="I389" s="7"/>
      <c r="J389" s="7"/>
      <c r="K389" s="7"/>
      <c r="L389" s="7"/>
      <c r="M389" s="7"/>
      <c r="N389" s="7"/>
      <c r="O389" s="7"/>
      <c r="P389" s="7"/>
      <c r="Q389" s="7"/>
      <c r="R389" s="7"/>
      <c r="S389" s="7"/>
      <c r="T389" s="7"/>
      <c r="U389" s="7"/>
      <c r="V389" s="7"/>
      <c r="W389" s="7"/>
    </row>
    <row r="390" spans="1:23" x14ac:dyDescent="0.2">
      <c r="A390" s="7"/>
      <c r="B390" s="7"/>
      <c r="C390" s="9"/>
      <c r="D390" s="7"/>
      <c r="E390" s="7"/>
      <c r="F390" s="7"/>
      <c r="G390" s="7"/>
      <c r="H390" s="7"/>
      <c r="I390" s="7"/>
      <c r="J390" s="7"/>
      <c r="K390" s="7"/>
      <c r="L390" s="7"/>
      <c r="M390" s="7"/>
      <c r="N390" s="7"/>
      <c r="O390" s="7"/>
      <c r="P390" s="7"/>
      <c r="Q390" s="7"/>
      <c r="R390" s="7"/>
      <c r="S390" s="7"/>
      <c r="T390" s="7"/>
      <c r="U390" s="7"/>
      <c r="V390" s="7"/>
      <c r="W390" s="7"/>
    </row>
    <row r="391" spans="1:23" x14ac:dyDescent="0.2">
      <c r="A391" s="7"/>
      <c r="B391" s="7"/>
      <c r="C391" s="9"/>
      <c r="D391" s="7"/>
      <c r="E391" s="7"/>
      <c r="F391" s="7"/>
      <c r="G391" s="7"/>
      <c r="H391" s="7"/>
      <c r="I391" s="7"/>
      <c r="J391" s="7"/>
      <c r="K391" s="7"/>
      <c r="L391" s="7"/>
      <c r="M391" s="7"/>
      <c r="N391" s="7"/>
      <c r="O391" s="7"/>
      <c r="P391" s="7"/>
      <c r="Q391" s="7"/>
      <c r="R391" s="7"/>
      <c r="S391" s="7"/>
      <c r="T391" s="7"/>
      <c r="U391" s="7"/>
      <c r="V391" s="7"/>
      <c r="W391" s="7"/>
    </row>
    <row r="392" spans="1:23" x14ac:dyDescent="0.2">
      <c r="A392" s="7"/>
      <c r="B392" s="7"/>
      <c r="C392" s="9"/>
      <c r="D392" s="7"/>
      <c r="E392" s="7"/>
      <c r="F392" s="7"/>
      <c r="G392" s="7"/>
      <c r="H392" s="7"/>
      <c r="I392" s="7"/>
      <c r="J392" s="7"/>
      <c r="K392" s="7"/>
      <c r="L392" s="7"/>
      <c r="M392" s="7"/>
      <c r="N392" s="7"/>
      <c r="O392" s="7"/>
      <c r="P392" s="7"/>
      <c r="Q392" s="7"/>
      <c r="R392" s="7"/>
      <c r="S392" s="7"/>
      <c r="T392" s="7"/>
      <c r="U392" s="7"/>
      <c r="V392" s="7"/>
      <c r="W392" s="7"/>
    </row>
    <row r="393" spans="1:23" x14ac:dyDescent="0.2">
      <c r="A393" s="7"/>
      <c r="B393" s="7"/>
      <c r="C393" s="9"/>
      <c r="D393" s="7"/>
      <c r="E393" s="7"/>
      <c r="F393" s="7"/>
      <c r="G393" s="7"/>
      <c r="H393" s="7"/>
      <c r="I393" s="7"/>
      <c r="J393" s="7"/>
      <c r="K393" s="7"/>
      <c r="L393" s="7"/>
      <c r="M393" s="7"/>
      <c r="N393" s="7"/>
      <c r="O393" s="7"/>
      <c r="P393" s="7"/>
      <c r="Q393" s="7"/>
      <c r="R393" s="7"/>
      <c r="S393" s="7"/>
      <c r="T393" s="7"/>
      <c r="U393" s="7"/>
      <c r="V393" s="7"/>
      <c r="W393" s="7"/>
    </row>
    <row r="394" spans="1:23" x14ac:dyDescent="0.2">
      <c r="A394" s="7"/>
      <c r="B394" s="7"/>
      <c r="C394" s="9"/>
      <c r="D394" s="7"/>
      <c r="E394" s="7"/>
      <c r="F394" s="7"/>
      <c r="G394" s="7"/>
      <c r="H394" s="7"/>
      <c r="I394" s="7"/>
      <c r="J394" s="7"/>
      <c r="K394" s="7"/>
      <c r="L394" s="7"/>
      <c r="M394" s="7"/>
      <c r="N394" s="7"/>
      <c r="O394" s="7"/>
      <c r="P394" s="7"/>
      <c r="Q394" s="7"/>
      <c r="R394" s="7"/>
      <c r="S394" s="7"/>
      <c r="T394" s="7"/>
      <c r="U394" s="7"/>
      <c r="V394" s="7"/>
      <c r="W394" s="7"/>
    </row>
    <row r="395" spans="1:23" x14ac:dyDescent="0.2">
      <c r="A395" s="7"/>
      <c r="B395" s="7"/>
      <c r="C395" s="9"/>
      <c r="D395" s="7"/>
      <c r="E395" s="7"/>
      <c r="F395" s="7"/>
      <c r="G395" s="7"/>
      <c r="H395" s="7"/>
      <c r="I395" s="7"/>
      <c r="J395" s="7"/>
      <c r="K395" s="7"/>
      <c r="L395" s="7"/>
      <c r="M395" s="7"/>
      <c r="N395" s="7"/>
      <c r="O395" s="7"/>
      <c r="P395" s="7"/>
      <c r="Q395" s="7"/>
      <c r="R395" s="7"/>
      <c r="S395" s="7"/>
      <c r="T395" s="7"/>
      <c r="U395" s="7"/>
      <c r="V395" s="7"/>
      <c r="W395" s="7"/>
    </row>
    <row r="396" spans="1:23" x14ac:dyDescent="0.2">
      <c r="A396" s="7"/>
      <c r="B396" s="7"/>
      <c r="C396" s="9"/>
      <c r="D396" s="7"/>
      <c r="E396" s="7"/>
      <c r="F396" s="7"/>
      <c r="G396" s="7"/>
      <c r="H396" s="7"/>
      <c r="I396" s="7"/>
      <c r="J396" s="7"/>
      <c r="K396" s="7"/>
      <c r="L396" s="7"/>
      <c r="M396" s="7"/>
      <c r="N396" s="7"/>
      <c r="O396" s="7"/>
      <c r="P396" s="7"/>
      <c r="Q396" s="7"/>
      <c r="R396" s="7"/>
      <c r="S396" s="7"/>
      <c r="T396" s="7"/>
      <c r="U396" s="7"/>
      <c r="V396" s="7"/>
      <c r="W396" s="7"/>
    </row>
    <row r="397" spans="1:23" x14ac:dyDescent="0.2">
      <c r="A397" s="7"/>
      <c r="B397" s="7"/>
      <c r="C397" s="9"/>
      <c r="D397" s="7"/>
      <c r="E397" s="7"/>
      <c r="F397" s="7"/>
      <c r="G397" s="7"/>
      <c r="H397" s="7"/>
      <c r="I397" s="7"/>
      <c r="J397" s="7"/>
      <c r="K397" s="7"/>
      <c r="L397" s="7"/>
      <c r="M397" s="7"/>
      <c r="N397" s="7"/>
      <c r="O397" s="7"/>
      <c r="P397" s="7"/>
      <c r="Q397" s="7"/>
      <c r="R397" s="7"/>
      <c r="S397" s="7"/>
      <c r="T397" s="7"/>
      <c r="U397" s="7"/>
      <c r="V397" s="7"/>
      <c r="W397" s="7"/>
    </row>
    <row r="398" spans="1:23" x14ac:dyDescent="0.2">
      <c r="A398" s="7"/>
      <c r="B398" s="7"/>
      <c r="C398" s="9"/>
      <c r="D398" s="7"/>
      <c r="E398" s="7"/>
      <c r="F398" s="7"/>
      <c r="G398" s="7"/>
      <c r="H398" s="7"/>
      <c r="I398" s="7"/>
      <c r="J398" s="7"/>
      <c r="K398" s="7"/>
      <c r="L398" s="7"/>
      <c r="M398" s="7"/>
      <c r="N398" s="7"/>
      <c r="O398" s="7"/>
      <c r="P398" s="7"/>
      <c r="Q398" s="7"/>
      <c r="R398" s="7"/>
      <c r="S398" s="7"/>
      <c r="T398" s="7"/>
      <c r="U398" s="7"/>
      <c r="V398" s="7"/>
      <c r="W398" s="7"/>
    </row>
    <row r="399" spans="1:23" x14ac:dyDescent="0.2">
      <c r="A399" s="7"/>
      <c r="B399" s="7"/>
      <c r="C399" s="9"/>
      <c r="D399" s="7"/>
      <c r="E399" s="7"/>
      <c r="F399" s="7"/>
      <c r="G399" s="7"/>
      <c r="H399" s="7"/>
      <c r="I399" s="7"/>
      <c r="J399" s="7"/>
      <c r="K399" s="7"/>
      <c r="L399" s="7"/>
      <c r="M399" s="7"/>
      <c r="N399" s="7"/>
      <c r="O399" s="7"/>
      <c r="P399" s="7"/>
      <c r="Q399" s="7"/>
      <c r="R399" s="7"/>
      <c r="S399" s="7"/>
      <c r="T399" s="7"/>
      <c r="U399" s="7"/>
      <c r="V399" s="7"/>
      <c r="W399" s="7"/>
    </row>
    <row r="400" spans="1:23" x14ac:dyDescent="0.2">
      <c r="A400" s="7"/>
      <c r="B400" s="7"/>
      <c r="C400" s="9"/>
      <c r="D400" s="7"/>
      <c r="E400" s="7"/>
      <c r="F400" s="7"/>
      <c r="G400" s="7"/>
      <c r="H400" s="7"/>
      <c r="I400" s="7"/>
      <c r="J400" s="7"/>
      <c r="K400" s="7"/>
      <c r="L400" s="7"/>
      <c r="M400" s="7"/>
      <c r="N400" s="7"/>
      <c r="O400" s="7"/>
      <c r="P400" s="7"/>
      <c r="Q400" s="7"/>
      <c r="R400" s="7"/>
      <c r="S400" s="7"/>
      <c r="T400" s="7"/>
      <c r="U400" s="7"/>
      <c r="V400" s="7"/>
      <c r="W400" s="7"/>
    </row>
    <row r="401" spans="1:23" x14ac:dyDescent="0.2">
      <c r="A401" s="7"/>
      <c r="B401" s="7"/>
      <c r="C401" s="9"/>
      <c r="D401" s="7"/>
      <c r="E401" s="7"/>
      <c r="F401" s="7"/>
      <c r="G401" s="7"/>
      <c r="H401" s="7"/>
      <c r="I401" s="7"/>
      <c r="J401" s="7"/>
      <c r="K401" s="7"/>
      <c r="L401" s="7"/>
      <c r="M401" s="7"/>
      <c r="N401" s="7"/>
      <c r="O401" s="7"/>
      <c r="P401" s="7"/>
      <c r="Q401" s="7"/>
      <c r="R401" s="7"/>
      <c r="S401" s="7"/>
      <c r="T401" s="7"/>
      <c r="U401" s="7"/>
      <c r="V401" s="7"/>
      <c r="W401" s="7"/>
    </row>
    <row r="402" spans="1:23" x14ac:dyDescent="0.2">
      <c r="A402" s="7"/>
      <c r="B402" s="7"/>
      <c r="C402" s="9"/>
      <c r="D402" s="7"/>
      <c r="E402" s="7"/>
      <c r="F402" s="7"/>
      <c r="G402" s="7"/>
      <c r="H402" s="7"/>
      <c r="I402" s="7"/>
      <c r="J402" s="7"/>
      <c r="K402" s="7"/>
      <c r="L402" s="7"/>
      <c r="M402" s="7"/>
      <c r="N402" s="7"/>
      <c r="O402" s="7"/>
      <c r="P402" s="7"/>
      <c r="Q402" s="7"/>
      <c r="R402" s="7"/>
      <c r="S402" s="7"/>
      <c r="T402" s="7"/>
      <c r="U402" s="7"/>
      <c r="V402" s="7"/>
      <c r="W402" s="7"/>
    </row>
    <row r="403" spans="1:23" x14ac:dyDescent="0.2">
      <c r="A403" s="7"/>
      <c r="B403" s="7"/>
      <c r="C403" s="9"/>
      <c r="D403" s="7"/>
      <c r="E403" s="7"/>
      <c r="F403" s="7"/>
      <c r="G403" s="7"/>
      <c r="H403" s="7"/>
      <c r="I403" s="7"/>
      <c r="J403" s="7"/>
      <c r="K403" s="7"/>
      <c r="L403" s="7"/>
      <c r="M403" s="7"/>
      <c r="N403" s="7"/>
      <c r="O403" s="7"/>
      <c r="P403" s="7"/>
      <c r="Q403" s="7"/>
      <c r="R403" s="7"/>
      <c r="S403" s="7"/>
      <c r="T403" s="7"/>
      <c r="U403" s="7"/>
      <c r="V403" s="7"/>
      <c r="W403" s="7"/>
    </row>
    <row r="404" spans="1:23" x14ac:dyDescent="0.2">
      <c r="A404" s="7"/>
      <c r="B404" s="7"/>
      <c r="C404" s="9"/>
      <c r="D404" s="7"/>
      <c r="E404" s="7"/>
      <c r="F404" s="7"/>
      <c r="G404" s="7"/>
      <c r="H404" s="7"/>
      <c r="I404" s="7"/>
      <c r="J404" s="7"/>
      <c r="K404" s="7"/>
      <c r="L404" s="7"/>
      <c r="M404" s="7"/>
      <c r="N404" s="7"/>
      <c r="O404" s="7"/>
      <c r="P404" s="7"/>
      <c r="Q404" s="7"/>
      <c r="R404" s="7"/>
      <c r="S404" s="7"/>
      <c r="T404" s="7"/>
      <c r="U404" s="7"/>
      <c r="V404" s="7"/>
      <c r="W404" s="7"/>
    </row>
    <row r="405" spans="1:23" x14ac:dyDescent="0.2">
      <c r="A405" s="7"/>
      <c r="B405" s="7"/>
      <c r="C405" s="9"/>
      <c r="D405" s="7"/>
      <c r="E405" s="7"/>
      <c r="F405" s="7"/>
      <c r="G405" s="7"/>
      <c r="H405" s="7"/>
      <c r="I405" s="7"/>
      <c r="J405" s="7"/>
      <c r="K405" s="7"/>
      <c r="L405" s="7"/>
      <c r="M405" s="7"/>
      <c r="N405" s="7"/>
      <c r="O405" s="7"/>
      <c r="P405" s="7"/>
      <c r="Q405" s="7"/>
      <c r="R405" s="7"/>
      <c r="S405" s="7"/>
      <c r="T405" s="7"/>
      <c r="U405" s="7"/>
      <c r="V405" s="7"/>
      <c r="W405" s="7"/>
    </row>
    <row r="406" spans="1:23" x14ac:dyDescent="0.2">
      <c r="A406" s="7"/>
      <c r="B406" s="7"/>
      <c r="C406" s="9"/>
      <c r="D406" s="7"/>
      <c r="E406" s="7"/>
      <c r="F406" s="7"/>
      <c r="G406" s="7"/>
      <c r="H406" s="7"/>
      <c r="I406" s="7"/>
      <c r="J406" s="7"/>
      <c r="K406" s="7"/>
      <c r="L406" s="7"/>
      <c r="M406" s="7"/>
      <c r="N406" s="7"/>
      <c r="O406" s="7"/>
      <c r="P406" s="7"/>
      <c r="Q406" s="7"/>
      <c r="R406" s="7"/>
      <c r="S406" s="7"/>
      <c r="T406" s="7"/>
      <c r="U406" s="7"/>
      <c r="V406" s="7"/>
      <c r="W406" s="7"/>
    </row>
    <row r="407" spans="1:23" x14ac:dyDescent="0.2">
      <c r="A407" s="7"/>
      <c r="B407" s="7"/>
      <c r="C407" s="9"/>
      <c r="D407" s="7"/>
      <c r="E407" s="7"/>
      <c r="F407" s="7"/>
      <c r="G407" s="7"/>
      <c r="H407" s="7"/>
      <c r="I407" s="7"/>
      <c r="J407" s="7"/>
      <c r="K407" s="7"/>
      <c r="L407" s="7"/>
      <c r="M407" s="7"/>
      <c r="N407" s="7"/>
      <c r="O407" s="7"/>
      <c r="P407" s="7"/>
      <c r="Q407" s="7"/>
      <c r="R407" s="7"/>
      <c r="S407" s="7"/>
      <c r="T407" s="7"/>
      <c r="U407" s="7"/>
      <c r="V407" s="7"/>
      <c r="W407" s="7"/>
    </row>
    <row r="408" spans="1:23" x14ac:dyDescent="0.2">
      <c r="A408" s="7"/>
      <c r="B408" s="7"/>
      <c r="C408" s="9"/>
      <c r="D408" s="7"/>
      <c r="E408" s="7"/>
      <c r="F408" s="7"/>
      <c r="G408" s="7"/>
      <c r="H408" s="7"/>
      <c r="I408" s="7"/>
      <c r="J408" s="7"/>
      <c r="K408" s="7"/>
      <c r="L408" s="7"/>
      <c r="M408" s="7"/>
      <c r="N408" s="7"/>
      <c r="O408" s="7"/>
      <c r="P408" s="7"/>
      <c r="Q408" s="7"/>
      <c r="R408" s="7"/>
      <c r="S408" s="7"/>
      <c r="T408" s="7"/>
      <c r="U408" s="7"/>
      <c r="V408" s="7"/>
      <c r="W408" s="7"/>
    </row>
    <row r="409" spans="1:23" x14ac:dyDescent="0.2">
      <c r="A409" s="7"/>
      <c r="B409" s="7"/>
      <c r="C409" s="9"/>
      <c r="D409" s="7"/>
      <c r="E409" s="7"/>
      <c r="F409" s="7"/>
      <c r="G409" s="7"/>
      <c r="H409" s="7"/>
      <c r="I409" s="7"/>
      <c r="J409" s="7"/>
      <c r="K409" s="7"/>
      <c r="L409" s="7"/>
      <c r="M409" s="7"/>
      <c r="N409" s="7"/>
      <c r="O409" s="7"/>
      <c r="P409" s="7"/>
      <c r="Q409" s="7"/>
      <c r="R409" s="7"/>
      <c r="S409" s="7"/>
      <c r="T409" s="7"/>
      <c r="U409" s="7"/>
      <c r="V409" s="7"/>
      <c r="W409" s="7"/>
    </row>
    <row r="410" spans="1:23" x14ac:dyDescent="0.2">
      <c r="A410" s="7"/>
      <c r="B410" s="7"/>
      <c r="C410" s="9"/>
      <c r="D410" s="7"/>
      <c r="E410" s="7"/>
      <c r="F410" s="7"/>
      <c r="G410" s="7"/>
      <c r="H410" s="7"/>
      <c r="I410" s="7"/>
      <c r="J410" s="7"/>
      <c r="K410" s="7"/>
      <c r="L410" s="7"/>
      <c r="M410" s="7"/>
      <c r="N410" s="7"/>
      <c r="O410" s="7"/>
      <c r="P410" s="7"/>
      <c r="Q410" s="7"/>
      <c r="R410" s="7"/>
      <c r="S410" s="7"/>
      <c r="T410" s="7"/>
      <c r="U410" s="7"/>
      <c r="V410" s="7"/>
      <c r="W410" s="7"/>
    </row>
    <row r="411" spans="1:23" x14ac:dyDescent="0.2">
      <c r="A411" s="7"/>
      <c r="B411" s="7"/>
      <c r="C411" s="9"/>
      <c r="D411" s="7"/>
      <c r="E411" s="7"/>
      <c r="F411" s="7"/>
      <c r="G411" s="7"/>
      <c r="H411" s="7"/>
      <c r="I411" s="7"/>
      <c r="J411" s="7"/>
      <c r="K411" s="7"/>
      <c r="L411" s="7"/>
      <c r="M411" s="7"/>
      <c r="N411" s="7"/>
      <c r="O411" s="7"/>
      <c r="P411" s="7"/>
      <c r="Q411" s="7"/>
      <c r="R411" s="7"/>
      <c r="S411" s="7"/>
      <c r="T411" s="7"/>
      <c r="U411" s="7"/>
      <c r="V411" s="7"/>
      <c r="W411" s="7"/>
    </row>
    <row r="412" spans="1:23" x14ac:dyDescent="0.2">
      <c r="A412" s="7"/>
      <c r="B412" s="7"/>
      <c r="C412" s="9"/>
      <c r="D412" s="7"/>
      <c r="E412" s="7"/>
      <c r="F412" s="7"/>
      <c r="G412" s="7"/>
      <c r="H412" s="7"/>
      <c r="I412" s="7"/>
      <c r="J412" s="7"/>
      <c r="K412" s="7"/>
      <c r="L412" s="7"/>
      <c r="M412" s="7"/>
      <c r="N412" s="7"/>
      <c r="O412" s="7"/>
      <c r="P412" s="7"/>
      <c r="Q412" s="7"/>
      <c r="R412" s="7"/>
      <c r="S412" s="7"/>
      <c r="T412" s="7"/>
      <c r="U412" s="7"/>
      <c r="V412" s="7"/>
      <c r="W412" s="7"/>
    </row>
    <row r="413" spans="1:23" x14ac:dyDescent="0.2">
      <c r="A413" s="7"/>
      <c r="B413" s="7"/>
      <c r="C413" s="9"/>
      <c r="D413" s="7"/>
      <c r="E413" s="7"/>
      <c r="F413" s="7"/>
      <c r="G413" s="7"/>
      <c r="H413" s="7"/>
      <c r="I413" s="7"/>
      <c r="J413" s="7"/>
      <c r="K413" s="7"/>
      <c r="L413" s="7"/>
      <c r="M413" s="7"/>
      <c r="N413" s="7"/>
      <c r="O413" s="7"/>
      <c r="P413" s="7"/>
      <c r="Q413" s="7"/>
      <c r="R413" s="7"/>
      <c r="S413" s="7"/>
      <c r="T413" s="7"/>
      <c r="U413" s="7"/>
      <c r="V413" s="7"/>
      <c r="W413" s="7"/>
    </row>
    <row r="414" spans="1:23" x14ac:dyDescent="0.2">
      <c r="A414" s="7"/>
      <c r="B414" s="7"/>
      <c r="C414" s="9"/>
      <c r="D414" s="7"/>
      <c r="E414" s="7"/>
      <c r="F414" s="7"/>
      <c r="G414" s="7"/>
      <c r="H414" s="7"/>
      <c r="I414" s="7"/>
      <c r="J414" s="7"/>
      <c r="K414" s="7"/>
      <c r="L414" s="7"/>
      <c r="M414" s="7"/>
      <c r="N414" s="7"/>
      <c r="O414" s="7"/>
      <c r="P414" s="7"/>
      <c r="Q414" s="7"/>
      <c r="R414" s="7"/>
      <c r="S414" s="7"/>
      <c r="T414" s="7"/>
      <c r="U414" s="7"/>
      <c r="V414" s="7"/>
      <c r="W414" s="7"/>
    </row>
    <row r="415" spans="1:23" x14ac:dyDescent="0.2">
      <c r="A415" s="7"/>
      <c r="B415" s="7"/>
      <c r="C415" s="9"/>
      <c r="D415" s="7"/>
      <c r="E415" s="7"/>
      <c r="F415" s="7"/>
      <c r="G415" s="7"/>
      <c r="H415" s="7"/>
      <c r="I415" s="7"/>
      <c r="J415" s="7"/>
      <c r="K415" s="7"/>
      <c r="L415" s="7"/>
      <c r="M415" s="7"/>
      <c r="N415" s="7"/>
      <c r="O415" s="7"/>
      <c r="P415" s="7"/>
      <c r="Q415" s="7"/>
      <c r="R415" s="7"/>
      <c r="S415" s="7"/>
      <c r="T415" s="7"/>
      <c r="U415" s="7"/>
      <c r="V415" s="7"/>
      <c r="W415" s="7"/>
    </row>
    <row r="416" spans="1:23" x14ac:dyDescent="0.2">
      <c r="A416" s="7"/>
      <c r="B416" s="7"/>
      <c r="C416" s="9"/>
      <c r="D416" s="7"/>
      <c r="E416" s="7"/>
      <c r="F416" s="7"/>
      <c r="G416" s="7"/>
      <c r="H416" s="7"/>
      <c r="I416" s="7"/>
      <c r="J416" s="7"/>
      <c r="K416" s="7"/>
      <c r="L416" s="7"/>
      <c r="M416" s="7"/>
      <c r="N416" s="7"/>
      <c r="O416" s="7"/>
      <c r="P416" s="7"/>
      <c r="Q416" s="7"/>
      <c r="R416" s="7"/>
      <c r="S416" s="7"/>
      <c r="T416" s="7"/>
      <c r="U416" s="7"/>
      <c r="V416" s="7"/>
      <c r="W416" s="7"/>
    </row>
    <row r="417" spans="1:23" x14ac:dyDescent="0.2">
      <c r="A417" s="7"/>
      <c r="B417" s="7"/>
      <c r="C417" s="9"/>
      <c r="D417" s="7"/>
      <c r="E417" s="7"/>
      <c r="F417" s="7"/>
      <c r="G417" s="7"/>
      <c r="H417" s="7"/>
      <c r="I417" s="7"/>
      <c r="J417" s="7"/>
      <c r="K417" s="7"/>
      <c r="L417" s="7"/>
      <c r="M417" s="7"/>
      <c r="N417" s="7"/>
      <c r="O417" s="7"/>
      <c r="P417" s="7"/>
      <c r="Q417" s="7"/>
      <c r="R417" s="7"/>
      <c r="S417" s="7"/>
      <c r="T417" s="7"/>
      <c r="U417" s="7"/>
      <c r="V417" s="7"/>
      <c r="W417" s="7"/>
    </row>
    <row r="418" spans="1:23" x14ac:dyDescent="0.2">
      <c r="A418" s="7"/>
      <c r="B418" s="7"/>
      <c r="C418" s="9"/>
      <c r="D418" s="7"/>
      <c r="E418" s="7"/>
      <c r="F418" s="7"/>
      <c r="G418" s="7"/>
      <c r="H418" s="7"/>
      <c r="I418" s="7"/>
      <c r="J418" s="7"/>
      <c r="K418" s="7"/>
      <c r="L418" s="7"/>
      <c r="M418" s="7"/>
      <c r="N418" s="7"/>
      <c r="O418" s="7"/>
      <c r="P418" s="7"/>
      <c r="Q418" s="7"/>
      <c r="R418" s="7"/>
      <c r="S418" s="7"/>
      <c r="T418" s="7"/>
      <c r="U418" s="7"/>
      <c r="V418" s="7"/>
      <c r="W418" s="7"/>
    </row>
    <row r="419" spans="1:23" x14ac:dyDescent="0.2">
      <c r="A419" s="7"/>
      <c r="B419" s="7"/>
      <c r="C419" s="9"/>
      <c r="D419" s="7"/>
      <c r="E419" s="7"/>
      <c r="F419" s="7"/>
      <c r="G419" s="7"/>
      <c r="H419" s="7"/>
      <c r="I419" s="7"/>
      <c r="J419" s="7"/>
      <c r="K419" s="7"/>
      <c r="L419" s="7"/>
      <c r="M419" s="7"/>
      <c r="N419" s="7"/>
      <c r="O419" s="7"/>
      <c r="P419" s="7"/>
      <c r="Q419" s="7"/>
      <c r="R419" s="7"/>
      <c r="S419" s="7"/>
      <c r="T419" s="7"/>
      <c r="U419" s="7"/>
      <c r="V419" s="7"/>
      <c r="W419" s="7"/>
    </row>
    <row r="420" spans="1:23" x14ac:dyDescent="0.2">
      <c r="A420" s="7"/>
      <c r="B420" s="7"/>
      <c r="C420" s="9"/>
      <c r="D420" s="7"/>
      <c r="E420" s="7"/>
      <c r="F420" s="7"/>
      <c r="G420" s="7"/>
      <c r="H420" s="7"/>
      <c r="I420" s="7"/>
      <c r="J420" s="7"/>
      <c r="K420" s="7"/>
      <c r="L420" s="7"/>
      <c r="M420" s="7"/>
      <c r="N420" s="7"/>
      <c r="O420" s="7"/>
      <c r="P420" s="7"/>
      <c r="Q420" s="7"/>
      <c r="R420" s="7"/>
      <c r="S420" s="7"/>
      <c r="T420" s="7"/>
      <c r="U420" s="7"/>
      <c r="V420" s="7"/>
      <c r="W420" s="7"/>
    </row>
    <row r="421" spans="1:23" x14ac:dyDescent="0.2">
      <c r="A421" s="7"/>
      <c r="B421" s="7"/>
      <c r="C421" s="9"/>
      <c r="D421" s="7"/>
      <c r="E421" s="7"/>
      <c r="F421" s="7"/>
      <c r="G421" s="7"/>
      <c r="H421" s="7"/>
      <c r="I421" s="7"/>
      <c r="J421" s="7"/>
      <c r="K421" s="7"/>
      <c r="L421" s="7"/>
      <c r="M421" s="7"/>
      <c r="N421" s="7"/>
      <c r="O421" s="7"/>
      <c r="P421" s="7"/>
      <c r="Q421" s="7"/>
      <c r="R421" s="7"/>
      <c r="S421" s="7"/>
      <c r="T421" s="7"/>
      <c r="U421" s="7"/>
      <c r="V421" s="7"/>
      <c r="W421" s="7"/>
    </row>
    <row r="422" spans="1:23" x14ac:dyDescent="0.2">
      <c r="A422" s="7"/>
      <c r="B422" s="7"/>
      <c r="C422" s="9"/>
      <c r="D422" s="7"/>
      <c r="E422" s="7"/>
      <c r="F422" s="7"/>
      <c r="G422" s="7"/>
      <c r="H422" s="7"/>
      <c r="I422" s="7"/>
      <c r="J422" s="7"/>
      <c r="K422" s="7"/>
      <c r="L422" s="7"/>
      <c r="M422" s="7"/>
      <c r="N422" s="7"/>
      <c r="O422" s="7"/>
      <c r="P422" s="7"/>
      <c r="Q422" s="7"/>
      <c r="R422" s="7"/>
      <c r="S422" s="7"/>
      <c r="T422" s="7"/>
      <c r="U422" s="7"/>
      <c r="V422" s="7"/>
      <c r="W422" s="7"/>
    </row>
    <row r="423" spans="1:23" x14ac:dyDescent="0.2">
      <c r="A423" s="7"/>
      <c r="B423" s="7"/>
      <c r="C423" s="9"/>
      <c r="D423" s="7"/>
      <c r="E423" s="7"/>
      <c r="F423" s="7"/>
      <c r="G423" s="7"/>
      <c r="H423" s="7"/>
      <c r="I423" s="7"/>
      <c r="J423" s="7"/>
      <c r="K423" s="7"/>
      <c r="L423" s="7"/>
      <c r="M423" s="7"/>
      <c r="N423" s="7"/>
      <c r="O423" s="7"/>
      <c r="P423" s="7"/>
      <c r="Q423" s="7"/>
      <c r="R423" s="7"/>
      <c r="S423" s="7"/>
      <c r="T423" s="7"/>
      <c r="U423" s="7"/>
      <c r="V423" s="7"/>
      <c r="W423" s="7"/>
    </row>
    <row r="424" spans="1:23" x14ac:dyDescent="0.2">
      <c r="A424" s="7"/>
      <c r="B424" s="7"/>
      <c r="C424" s="9"/>
      <c r="D424" s="7"/>
      <c r="E424" s="7"/>
      <c r="F424" s="7"/>
      <c r="G424" s="7"/>
      <c r="H424" s="7"/>
      <c r="I424" s="7"/>
      <c r="J424" s="7"/>
      <c r="K424" s="7"/>
      <c r="L424" s="7"/>
      <c r="M424" s="7"/>
      <c r="N424" s="7"/>
      <c r="O424" s="7"/>
      <c r="P424" s="7"/>
      <c r="Q424" s="7"/>
      <c r="R424" s="7"/>
      <c r="S424" s="7"/>
      <c r="T424" s="7"/>
      <c r="U424" s="7"/>
      <c r="V424" s="7"/>
      <c r="W424" s="7"/>
    </row>
    <row r="425" spans="1:23" x14ac:dyDescent="0.2">
      <c r="A425" s="7"/>
      <c r="B425" s="7"/>
      <c r="C425" s="9"/>
      <c r="D425" s="7"/>
      <c r="E425" s="7"/>
      <c r="F425" s="7"/>
      <c r="G425" s="7"/>
      <c r="H425" s="7"/>
      <c r="I425" s="7"/>
      <c r="J425" s="7"/>
      <c r="K425" s="7"/>
      <c r="L425" s="7"/>
      <c r="M425" s="7"/>
      <c r="N425" s="7"/>
      <c r="O425" s="7"/>
      <c r="P425" s="7"/>
      <c r="Q425" s="7"/>
      <c r="R425" s="7"/>
      <c r="S425" s="7"/>
      <c r="T425" s="7"/>
      <c r="U425" s="7"/>
      <c r="V425" s="7"/>
      <c r="W425" s="7"/>
    </row>
    <row r="426" spans="1:23" x14ac:dyDescent="0.2">
      <c r="A426" s="7"/>
      <c r="B426" s="7"/>
      <c r="C426" s="9"/>
      <c r="D426" s="7"/>
      <c r="E426" s="7"/>
      <c r="F426" s="7"/>
      <c r="G426" s="7"/>
      <c r="H426" s="7"/>
      <c r="I426" s="7"/>
      <c r="J426" s="7"/>
      <c r="K426" s="7"/>
      <c r="L426" s="7"/>
      <c r="M426" s="7"/>
      <c r="N426" s="7"/>
      <c r="O426" s="7"/>
      <c r="P426" s="7"/>
      <c r="Q426" s="7"/>
      <c r="R426" s="7"/>
      <c r="S426" s="7"/>
      <c r="T426" s="7"/>
      <c r="U426" s="7"/>
      <c r="V426" s="7"/>
      <c r="W426" s="7"/>
    </row>
    <row r="427" spans="1:23" x14ac:dyDescent="0.2">
      <c r="A427" s="7"/>
      <c r="B427" s="7"/>
      <c r="C427" s="9"/>
      <c r="D427" s="7"/>
      <c r="E427" s="7"/>
      <c r="F427" s="7"/>
      <c r="G427" s="7"/>
      <c r="H427" s="7"/>
      <c r="I427" s="7"/>
      <c r="J427" s="7"/>
      <c r="K427" s="7"/>
      <c r="L427" s="7"/>
      <c r="M427" s="7"/>
      <c r="N427" s="7"/>
      <c r="O427" s="7"/>
      <c r="P427" s="7"/>
      <c r="Q427" s="7"/>
      <c r="R427" s="7"/>
      <c r="S427" s="7"/>
      <c r="T427" s="7"/>
      <c r="U427" s="7"/>
      <c r="V427" s="7"/>
      <c r="W427" s="7"/>
    </row>
    <row r="428" spans="1:23" x14ac:dyDescent="0.2">
      <c r="A428" s="7"/>
      <c r="B428" s="7"/>
      <c r="C428" s="9"/>
      <c r="D428" s="7"/>
      <c r="E428" s="7"/>
      <c r="F428" s="7"/>
      <c r="G428" s="7"/>
      <c r="H428" s="7"/>
      <c r="I428" s="7"/>
      <c r="J428" s="7"/>
      <c r="K428" s="7"/>
      <c r="L428" s="7"/>
      <c r="M428" s="7"/>
      <c r="N428" s="7"/>
      <c r="O428" s="7"/>
      <c r="P428" s="7"/>
      <c r="Q428" s="7"/>
      <c r="R428" s="7"/>
      <c r="S428" s="7"/>
      <c r="T428" s="7"/>
      <c r="U428" s="7"/>
      <c r="V428" s="7"/>
      <c r="W428" s="7"/>
    </row>
    <row r="429" spans="1:23" x14ac:dyDescent="0.2">
      <c r="A429" s="7"/>
      <c r="B429" s="7"/>
      <c r="C429" s="9"/>
      <c r="D429" s="7"/>
      <c r="E429" s="7"/>
      <c r="F429" s="7"/>
      <c r="G429" s="7"/>
      <c r="H429" s="7"/>
      <c r="I429" s="7"/>
      <c r="J429" s="7"/>
      <c r="K429" s="7"/>
      <c r="L429" s="7"/>
      <c r="M429" s="7"/>
      <c r="N429" s="7"/>
      <c r="O429" s="7"/>
      <c r="P429" s="7"/>
      <c r="Q429" s="7"/>
      <c r="R429" s="7"/>
      <c r="S429" s="7"/>
      <c r="T429" s="7"/>
      <c r="U429" s="7"/>
      <c r="V429" s="7"/>
      <c r="W429" s="7"/>
    </row>
    <row r="430" spans="1:23" x14ac:dyDescent="0.2">
      <c r="A430" s="7"/>
      <c r="B430" s="7"/>
      <c r="C430" s="9"/>
      <c r="D430" s="7"/>
      <c r="E430" s="7"/>
      <c r="F430" s="7"/>
      <c r="G430" s="7"/>
      <c r="H430" s="7"/>
      <c r="I430" s="7"/>
      <c r="J430" s="7"/>
      <c r="K430" s="7"/>
      <c r="L430" s="7"/>
      <c r="M430" s="7"/>
      <c r="N430" s="7"/>
      <c r="O430" s="7"/>
      <c r="P430" s="7"/>
      <c r="Q430" s="7"/>
      <c r="R430" s="7"/>
      <c r="S430" s="7"/>
      <c r="T430" s="7"/>
      <c r="U430" s="7"/>
      <c r="V430" s="7"/>
      <c r="W430" s="7"/>
    </row>
    <row r="431" spans="1:23" x14ac:dyDescent="0.2">
      <c r="A431" s="7"/>
      <c r="B431" s="7"/>
      <c r="C431" s="9"/>
      <c r="D431" s="7"/>
      <c r="E431" s="7"/>
      <c r="F431" s="7"/>
      <c r="G431" s="7"/>
      <c r="H431" s="7"/>
      <c r="I431" s="7"/>
      <c r="J431" s="7"/>
      <c r="K431" s="7"/>
      <c r="L431" s="7"/>
      <c r="M431" s="7"/>
      <c r="N431" s="7"/>
      <c r="O431" s="7"/>
      <c r="P431" s="7"/>
      <c r="Q431" s="7"/>
      <c r="R431" s="7"/>
      <c r="S431" s="7"/>
      <c r="T431" s="7"/>
      <c r="U431" s="7"/>
      <c r="V431" s="7"/>
      <c r="W431" s="7"/>
    </row>
    <row r="432" spans="1:23" x14ac:dyDescent="0.2">
      <c r="A432" s="7"/>
      <c r="B432" s="7"/>
      <c r="C432" s="9"/>
      <c r="D432" s="7"/>
      <c r="E432" s="7"/>
      <c r="F432" s="7"/>
      <c r="G432" s="7"/>
      <c r="H432" s="7"/>
      <c r="I432" s="7"/>
      <c r="J432" s="7"/>
      <c r="K432" s="7"/>
      <c r="L432" s="7"/>
      <c r="M432" s="7"/>
      <c r="N432" s="7"/>
      <c r="O432" s="7"/>
      <c r="P432" s="7"/>
      <c r="Q432" s="7"/>
      <c r="R432" s="7"/>
      <c r="S432" s="7"/>
      <c r="T432" s="7"/>
      <c r="U432" s="7"/>
      <c r="V432" s="7"/>
      <c r="W432" s="7"/>
    </row>
    <row r="433" spans="1:23" x14ac:dyDescent="0.2">
      <c r="A433" s="7"/>
      <c r="B433" s="7"/>
      <c r="C433" s="9"/>
      <c r="D433" s="7"/>
      <c r="E433" s="7"/>
      <c r="F433" s="7"/>
      <c r="G433" s="7"/>
      <c r="H433" s="7"/>
      <c r="I433" s="7"/>
      <c r="J433" s="7"/>
      <c r="K433" s="7"/>
      <c r="L433" s="7"/>
      <c r="M433" s="7"/>
      <c r="N433" s="7"/>
      <c r="O433" s="7"/>
      <c r="P433" s="7"/>
      <c r="Q433" s="7"/>
      <c r="R433" s="7"/>
      <c r="S433" s="7"/>
      <c r="T433" s="7"/>
      <c r="U433" s="7"/>
      <c r="V433" s="7"/>
      <c r="W433" s="7"/>
    </row>
    <row r="434" spans="1:23" x14ac:dyDescent="0.2">
      <c r="A434" s="7"/>
      <c r="B434" s="7"/>
      <c r="C434" s="9"/>
      <c r="D434" s="7"/>
      <c r="E434" s="7"/>
      <c r="F434" s="7"/>
      <c r="G434" s="7"/>
      <c r="H434" s="7"/>
      <c r="I434" s="7"/>
      <c r="J434" s="7"/>
      <c r="K434" s="7"/>
      <c r="L434" s="7"/>
      <c r="M434" s="7"/>
      <c r="N434" s="7"/>
      <c r="O434" s="7"/>
      <c r="P434" s="7"/>
      <c r="Q434" s="7"/>
      <c r="R434" s="7"/>
      <c r="S434" s="7"/>
      <c r="T434" s="7"/>
      <c r="U434" s="7"/>
      <c r="V434" s="7"/>
      <c r="W434" s="7"/>
    </row>
    <row r="435" spans="1:23" x14ac:dyDescent="0.2">
      <c r="A435" s="7"/>
      <c r="B435" s="7"/>
      <c r="C435" s="9"/>
      <c r="D435" s="7"/>
      <c r="E435" s="7"/>
      <c r="F435" s="7"/>
      <c r="G435" s="7"/>
      <c r="H435" s="7"/>
      <c r="I435" s="7"/>
      <c r="J435" s="7"/>
      <c r="K435" s="7"/>
      <c r="L435" s="7"/>
      <c r="M435" s="7"/>
      <c r="N435" s="7"/>
      <c r="O435" s="7"/>
      <c r="P435" s="7"/>
      <c r="Q435" s="7"/>
      <c r="R435" s="7"/>
      <c r="S435" s="7"/>
      <c r="T435" s="7"/>
      <c r="U435" s="7"/>
      <c r="V435" s="7"/>
      <c r="W435" s="7"/>
    </row>
    <row r="436" spans="1:23" x14ac:dyDescent="0.2">
      <c r="A436" s="7"/>
      <c r="B436" s="7"/>
      <c r="C436" s="9"/>
      <c r="D436" s="7"/>
      <c r="E436" s="7"/>
      <c r="F436" s="7"/>
      <c r="G436" s="7"/>
      <c r="H436" s="7"/>
      <c r="I436" s="7"/>
      <c r="J436" s="7"/>
      <c r="K436" s="7"/>
      <c r="L436" s="7"/>
      <c r="M436" s="7"/>
      <c r="N436" s="7"/>
      <c r="O436" s="7"/>
      <c r="P436" s="7"/>
      <c r="Q436" s="7"/>
      <c r="R436" s="7"/>
      <c r="S436" s="7"/>
      <c r="T436" s="7"/>
      <c r="U436" s="7"/>
      <c r="V436" s="7"/>
      <c r="W436" s="7"/>
    </row>
    <row r="437" spans="1:23" x14ac:dyDescent="0.2">
      <c r="A437" s="7"/>
      <c r="B437" s="7"/>
      <c r="C437" s="9"/>
      <c r="D437" s="7"/>
      <c r="E437" s="7"/>
      <c r="F437" s="7"/>
      <c r="G437" s="7"/>
      <c r="H437" s="7"/>
      <c r="I437" s="7"/>
      <c r="J437" s="7"/>
      <c r="K437" s="7"/>
      <c r="L437" s="7"/>
      <c r="M437" s="7"/>
      <c r="N437" s="7"/>
      <c r="O437" s="7"/>
      <c r="P437" s="7"/>
      <c r="Q437" s="7"/>
      <c r="R437" s="7"/>
      <c r="S437" s="7"/>
      <c r="T437" s="7"/>
      <c r="U437" s="7"/>
      <c r="V437" s="7"/>
      <c r="W437" s="7"/>
    </row>
    <row r="438" spans="1:23" x14ac:dyDescent="0.2">
      <c r="A438" s="7"/>
      <c r="B438" s="7"/>
      <c r="C438" s="9"/>
      <c r="D438" s="7"/>
      <c r="E438" s="7"/>
      <c r="F438" s="7"/>
      <c r="G438" s="7"/>
      <c r="H438" s="7"/>
      <c r="I438" s="7"/>
      <c r="J438" s="7"/>
      <c r="K438" s="7"/>
      <c r="L438" s="7"/>
      <c r="M438" s="7"/>
      <c r="N438" s="7"/>
      <c r="O438" s="7"/>
      <c r="P438" s="7"/>
      <c r="Q438" s="7"/>
      <c r="R438" s="7"/>
      <c r="S438" s="7"/>
      <c r="T438" s="7"/>
      <c r="U438" s="7"/>
      <c r="V438" s="7"/>
      <c r="W438" s="7"/>
    </row>
    <row r="439" spans="1:23" x14ac:dyDescent="0.2">
      <c r="A439" s="7"/>
      <c r="B439" s="7"/>
      <c r="C439" s="9"/>
      <c r="D439" s="7"/>
      <c r="E439" s="7"/>
      <c r="F439" s="7"/>
      <c r="G439" s="7"/>
      <c r="H439" s="7"/>
      <c r="I439" s="7"/>
      <c r="J439" s="7"/>
      <c r="K439" s="7"/>
      <c r="L439" s="7"/>
      <c r="M439" s="7"/>
      <c r="N439" s="7"/>
      <c r="O439" s="7"/>
      <c r="P439" s="7"/>
      <c r="Q439" s="7"/>
      <c r="R439" s="7"/>
      <c r="S439" s="7"/>
      <c r="T439" s="7"/>
      <c r="U439" s="7"/>
      <c r="V439" s="7"/>
      <c r="W439" s="7"/>
    </row>
    <row r="440" spans="1:23" x14ac:dyDescent="0.2">
      <c r="A440" s="7"/>
      <c r="B440" s="7"/>
      <c r="C440" s="9"/>
      <c r="D440" s="7"/>
      <c r="E440" s="7"/>
      <c r="F440" s="7"/>
      <c r="G440" s="7"/>
      <c r="H440" s="7"/>
      <c r="I440" s="7"/>
      <c r="J440" s="7"/>
      <c r="K440" s="7"/>
      <c r="L440" s="7"/>
      <c r="M440" s="7"/>
      <c r="N440" s="7"/>
      <c r="O440" s="7"/>
      <c r="P440" s="7"/>
      <c r="Q440" s="7"/>
      <c r="R440" s="7"/>
      <c r="S440" s="7"/>
      <c r="T440" s="7"/>
      <c r="U440" s="7"/>
      <c r="V440" s="7"/>
      <c r="W440" s="7"/>
    </row>
    <row r="441" spans="1:23" x14ac:dyDescent="0.2">
      <c r="A441" s="7"/>
      <c r="B441" s="7"/>
      <c r="C441" s="9"/>
      <c r="D441" s="7"/>
      <c r="E441" s="7"/>
      <c r="F441" s="7"/>
      <c r="G441" s="7"/>
      <c r="H441" s="7"/>
      <c r="I441" s="7"/>
      <c r="J441" s="7"/>
      <c r="K441" s="7"/>
      <c r="L441" s="7"/>
      <c r="M441" s="7"/>
      <c r="N441" s="7"/>
      <c r="O441" s="7"/>
      <c r="P441" s="7"/>
      <c r="Q441" s="7"/>
      <c r="R441" s="7"/>
      <c r="S441" s="7"/>
      <c r="T441" s="7"/>
      <c r="U441" s="7"/>
      <c r="V441" s="7"/>
      <c r="W441" s="7"/>
    </row>
    <row r="442" spans="1:23" x14ac:dyDescent="0.2">
      <c r="A442" s="7"/>
      <c r="B442" s="7"/>
      <c r="C442" s="9"/>
      <c r="D442" s="7"/>
      <c r="E442" s="7"/>
      <c r="F442" s="7"/>
      <c r="G442" s="7"/>
      <c r="H442" s="7"/>
      <c r="I442" s="7"/>
      <c r="J442" s="7"/>
      <c r="K442" s="7"/>
      <c r="L442" s="7"/>
      <c r="M442" s="7"/>
      <c r="N442" s="7"/>
      <c r="O442" s="7"/>
      <c r="P442" s="7"/>
      <c r="Q442" s="7"/>
      <c r="R442" s="7"/>
      <c r="S442" s="7"/>
      <c r="T442" s="7"/>
      <c r="U442" s="7"/>
      <c r="V442" s="7"/>
      <c r="W442" s="7"/>
    </row>
    <row r="443" spans="1:23" x14ac:dyDescent="0.2">
      <c r="A443" s="7"/>
      <c r="B443" s="7"/>
      <c r="C443" s="9"/>
      <c r="D443" s="7"/>
      <c r="E443" s="7"/>
      <c r="F443" s="7"/>
      <c r="G443" s="7"/>
      <c r="H443" s="7"/>
      <c r="I443" s="7"/>
      <c r="J443" s="7"/>
      <c r="K443" s="7"/>
      <c r="L443" s="7"/>
      <c r="M443" s="7"/>
      <c r="N443" s="7"/>
      <c r="O443" s="7"/>
      <c r="P443" s="7"/>
      <c r="Q443" s="7"/>
      <c r="R443" s="7"/>
      <c r="S443" s="7"/>
      <c r="T443" s="7"/>
      <c r="U443" s="7"/>
      <c r="V443" s="7"/>
      <c r="W443" s="7"/>
    </row>
    <row r="444" spans="1:23" x14ac:dyDescent="0.2">
      <c r="A444" s="7"/>
      <c r="B444" s="7"/>
      <c r="C444" s="9"/>
      <c r="D444" s="7"/>
      <c r="E444" s="7"/>
      <c r="F444" s="7"/>
      <c r="G444" s="7"/>
      <c r="H444" s="7"/>
      <c r="I444" s="7"/>
      <c r="J444" s="7"/>
      <c r="K444" s="7"/>
      <c r="L444" s="7"/>
      <c r="M444" s="7"/>
      <c r="N444" s="7"/>
      <c r="O444" s="7"/>
      <c r="P444" s="7"/>
      <c r="Q444" s="7"/>
      <c r="R444" s="7"/>
      <c r="S444" s="7"/>
      <c r="T444" s="7"/>
      <c r="U444" s="7"/>
      <c r="V444" s="7"/>
      <c r="W444" s="7"/>
    </row>
    <row r="445" spans="1:23" x14ac:dyDescent="0.2">
      <c r="A445" s="7"/>
      <c r="B445" s="7"/>
      <c r="C445" s="9"/>
      <c r="D445" s="7"/>
      <c r="E445" s="7"/>
      <c r="F445" s="7"/>
      <c r="G445" s="7"/>
      <c r="H445" s="7"/>
      <c r="I445" s="7"/>
      <c r="J445" s="7"/>
      <c r="K445" s="7"/>
      <c r="L445" s="7"/>
      <c r="M445" s="7"/>
      <c r="N445" s="7"/>
      <c r="O445" s="7"/>
      <c r="P445" s="7"/>
      <c r="Q445" s="7"/>
      <c r="R445" s="7"/>
      <c r="S445" s="7"/>
      <c r="T445" s="7"/>
      <c r="U445" s="7"/>
      <c r="V445" s="7"/>
      <c r="W445" s="7"/>
    </row>
    <row r="446" spans="1:23" x14ac:dyDescent="0.2">
      <c r="A446" s="7"/>
      <c r="B446" s="7"/>
      <c r="C446" s="9"/>
      <c r="D446" s="7"/>
      <c r="E446" s="7"/>
      <c r="F446" s="7"/>
      <c r="G446" s="7"/>
      <c r="H446" s="7"/>
      <c r="I446" s="7"/>
      <c r="J446" s="7"/>
      <c r="K446" s="7"/>
      <c r="L446" s="7"/>
      <c r="M446" s="7"/>
      <c r="N446" s="7"/>
      <c r="O446" s="7"/>
      <c r="P446" s="7"/>
      <c r="Q446" s="7"/>
      <c r="R446" s="7"/>
      <c r="S446" s="7"/>
      <c r="T446" s="7"/>
      <c r="U446" s="7"/>
      <c r="V446" s="7"/>
      <c r="W446" s="7"/>
    </row>
    <row r="447" spans="1:23" x14ac:dyDescent="0.2">
      <c r="A447" s="7"/>
      <c r="B447" s="7"/>
      <c r="C447" s="9"/>
      <c r="D447" s="7"/>
      <c r="E447" s="7"/>
      <c r="F447" s="7"/>
      <c r="G447" s="7"/>
      <c r="H447" s="7"/>
      <c r="I447" s="7"/>
      <c r="J447" s="7"/>
      <c r="K447" s="7"/>
      <c r="L447" s="7"/>
      <c r="M447" s="7"/>
      <c r="N447" s="7"/>
      <c r="O447" s="7"/>
      <c r="P447" s="7"/>
      <c r="Q447" s="7"/>
      <c r="R447" s="7"/>
      <c r="S447" s="7"/>
      <c r="T447" s="7"/>
      <c r="U447" s="7"/>
      <c r="V447" s="7"/>
      <c r="W447" s="7"/>
    </row>
    <row r="448" spans="1:23" x14ac:dyDescent="0.2">
      <c r="A448" s="7"/>
      <c r="B448" s="7"/>
      <c r="C448" s="9"/>
      <c r="D448" s="7"/>
      <c r="E448" s="7"/>
      <c r="F448" s="7"/>
      <c r="G448" s="7"/>
      <c r="H448" s="7"/>
      <c r="I448" s="7"/>
      <c r="J448" s="7"/>
      <c r="K448" s="7"/>
      <c r="L448" s="7"/>
      <c r="M448" s="7"/>
      <c r="N448" s="7"/>
      <c r="O448" s="7"/>
      <c r="P448" s="7"/>
      <c r="Q448" s="7"/>
      <c r="R448" s="7"/>
      <c r="S448" s="7"/>
      <c r="T448" s="7"/>
      <c r="U448" s="7"/>
      <c r="V448" s="7"/>
      <c r="W448" s="7"/>
    </row>
    <row r="449" spans="1:23" x14ac:dyDescent="0.2">
      <c r="A449" s="7"/>
      <c r="B449" s="7"/>
      <c r="C449" s="9"/>
      <c r="D449" s="7"/>
      <c r="E449" s="7"/>
      <c r="F449" s="7"/>
      <c r="G449" s="7"/>
      <c r="H449" s="7"/>
      <c r="I449" s="7"/>
      <c r="J449" s="7"/>
      <c r="K449" s="7"/>
      <c r="L449" s="7"/>
      <c r="M449" s="7"/>
      <c r="N449" s="7"/>
      <c r="O449" s="7"/>
      <c r="P449" s="7"/>
      <c r="Q449" s="7"/>
      <c r="R449" s="7"/>
      <c r="S449" s="7"/>
      <c r="T449" s="7"/>
      <c r="U449" s="7"/>
      <c r="V449" s="7"/>
      <c r="W449" s="7"/>
    </row>
    <row r="450" spans="1:23" x14ac:dyDescent="0.2">
      <c r="A450" s="7"/>
      <c r="B450" s="7"/>
      <c r="C450" s="9"/>
      <c r="D450" s="7"/>
      <c r="E450" s="7"/>
      <c r="F450" s="7"/>
      <c r="G450" s="7"/>
      <c r="H450" s="7"/>
      <c r="I450" s="7"/>
      <c r="J450" s="7"/>
      <c r="K450" s="7"/>
      <c r="L450" s="7"/>
      <c r="M450" s="7"/>
      <c r="N450" s="7"/>
      <c r="O450" s="7"/>
      <c r="P450" s="7"/>
      <c r="Q450" s="7"/>
      <c r="R450" s="7"/>
      <c r="S450" s="7"/>
      <c r="T450" s="7"/>
      <c r="U450" s="7"/>
      <c r="V450" s="7"/>
      <c r="W450" s="7"/>
    </row>
    <row r="451" spans="1:23" x14ac:dyDescent="0.2">
      <c r="A451" s="7"/>
      <c r="B451" s="7"/>
      <c r="C451" s="9"/>
      <c r="D451" s="7"/>
      <c r="E451" s="7"/>
      <c r="F451" s="7"/>
      <c r="G451" s="7"/>
      <c r="H451" s="7"/>
      <c r="I451" s="7"/>
      <c r="J451" s="7"/>
      <c r="K451" s="7"/>
      <c r="L451" s="7"/>
      <c r="M451" s="7"/>
      <c r="N451" s="7"/>
      <c r="O451" s="7"/>
      <c r="P451" s="7"/>
      <c r="Q451" s="7"/>
      <c r="R451" s="7"/>
      <c r="S451" s="7"/>
      <c r="T451" s="7"/>
      <c r="U451" s="7"/>
      <c r="V451" s="7"/>
      <c r="W451" s="7"/>
    </row>
    <row r="452" spans="1:23" x14ac:dyDescent="0.2">
      <c r="A452" s="7"/>
      <c r="B452" s="7"/>
      <c r="C452" s="9"/>
      <c r="D452" s="7"/>
      <c r="E452" s="7"/>
      <c r="F452" s="7"/>
      <c r="G452" s="7"/>
      <c r="H452" s="7"/>
      <c r="I452" s="7"/>
      <c r="J452" s="7"/>
      <c r="K452" s="7"/>
      <c r="L452" s="7"/>
      <c r="M452" s="7"/>
      <c r="N452" s="7"/>
      <c r="O452" s="7"/>
      <c r="P452" s="7"/>
      <c r="Q452" s="7"/>
      <c r="R452" s="7"/>
      <c r="S452" s="7"/>
      <c r="T452" s="7"/>
      <c r="U452" s="7"/>
      <c r="V452" s="7"/>
      <c r="W452" s="7"/>
    </row>
    <row r="453" spans="1:23" x14ac:dyDescent="0.2">
      <c r="A453" s="7"/>
      <c r="B453" s="7"/>
      <c r="C453" s="9"/>
      <c r="D453" s="7"/>
      <c r="E453" s="7"/>
      <c r="F453" s="7"/>
      <c r="G453" s="7"/>
      <c r="H453" s="7"/>
      <c r="I453" s="7"/>
      <c r="J453" s="7"/>
      <c r="K453" s="7"/>
      <c r="L453" s="7"/>
      <c r="M453" s="7"/>
      <c r="N453" s="7"/>
      <c r="O453" s="7"/>
      <c r="P453" s="7"/>
      <c r="Q453" s="7"/>
      <c r="R453" s="7"/>
      <c r="S453" s="7"/>
      <c r="T453" s="7"/>
      <c r="U453" s="7"/>
      <c r="V453" s="7"/>
      <c r="W453" s="7"/>
    </row>
    <row r="454" spans="1:23" x14ac:dyDescent="0.2">
      <c r="A454" s="7"/>
      <c r="B454" s="7"/>
      <c r="C454" s="9"/>
      <c r="D454" s="7"/>
      <c r="E454" s="7"/>
      <c r="F454" s="7"/>
      <c r="G454" s="7"/>
      <c r="H454" s="7"/>
      <c r="I454" s="7"/>
      <c r="J454" s="7"/>
      <c r="K454" s="7"/>
      <c r="L454" s="7"/>
      <c r="M454" s="7"/>
      <c r="N454" s="7"/>
      <c r="O454" s="7"/>
      <c r="P454" s="7"/>
      <c r="Q454" s="7"/>
      <c r="R454" s="7"/>
      <c r="S454" s="7"/>
      <c r="T454" s="7"/>
      <c r="U454" s="7"/>
      <c r="V454" s="7"/>
      <c r="W454" s="7"/>
    </row>
    <row r="455" spans="1:23" x14ac:dyDescent="0.2">
      <c r="A455" s="7"/>
      <c r="B455" s="7"/>
      <c r="C455" s="9"/>
      <c r="D455" s="7"/>
      <c r="E455" s="7"/>
      <c r="F455" s="7"/>
      <c r="G455" s="7"/>
      <c r="H455" s="7"/>
      <c r="I455" s="7"/>
      <c r="J455" s="7"/>
      <c r="K455" s="7"/>
      <c r="L455" s="7"/>
      <c r="M455" s="7"/>
      <c r="N455" s="7"/>
      <c r="O455" s="7"/>
      <c r="P455" s="7"/>
      <c r="Q455" s="7"/>
      <c r="R455" s="7"/>
      <c r="S455" s="7"/>
      <c r="T455" s="7"/>
      <c r="U455" s="7"/>
      <c r="V455" s="7"/>
      <c r="W455" s="7"/>
    </row>
    <row r="456" spans="1:23" x14ac:dyDescent="0.2">
      <c r="A456" s="7"/>
      <c r="B456" s="7"/>
      <c r="C456" s="9"/>
      <c r="D456" s="7"/>
      <c r="E456" s="7"/>
      <c r="F456" s="7"/>
      <c r="G456" s="7"/>
      <c r="H456" s="7"/>
      <c r="I456" s="7"/>
      <c r="J456" s="7"/>
      <c r="K456" s="7"/>
      <c r="L456" s="7"/>
      <c r="M456" s="7"/>
      <c r="N456" s="7"/>
      <c r="O456" s="7"/>
      <c r="P456" s="7"/>
      <c r="Q456" s="7"/>
      <c r="R456" s="7"/>
      <c r="S456" s="7"/>
      <c r="T456" s="7"/>
      <c r="U456" s="7"/>
      <c r="V456" s="7"/>
      <c r="W456" s="7"/>
    </row>
    <row r="457" spans="1:23" x14ac:dyDescent="0.2">
      <c r="A457" s="7"/>
      <c r="B457" s="7"/>
      <c r="C457" s="9"/>
      <c r="D457" s="7"/>
      <c r="E457" s="7"/>
      <c r="F457" s="7"/>
      <c r="G457" s="7"/>
      <c r="H457" s="7"/>
      <c r="I457" s="7"/>
      <c r="J457" s="7"/>
      <c r="K457" s="7"/>
      <c r="L457" s="7"/>
      <c r="M457" s="7"/>
      <c r="N457" s="7"/>
      <c r="O457" s="7"/>
      <c r="P457" s="7"/>
      <c r="Q457" s="7"/>
      <c r="R457" s="7"/>
      <c r="S457" s="7"/>
      <c r="T457" s="7"/>
      <c r="U457" s="7"/>
      <c r="V457" s="7"/>
      <c r="W457" s="7"/>
    </row>
    <row r="458" spans="1:23" x14ac:dyDescent="0.2">
      <c r="A458" s="7"/>
      <c r="B458" s="7"/>
      <c r="C458" s="9"/>
      <c r="D458" s="7"/>
      <c r="E458" s="7"/>
      <c r="F458" s="7"/>
      <c r="G458" s="7"/>
      <c r="H458" s="7"/>
      <c r="I458" s="7"/>
      <c r="J458" s="7"/>
      <c r="K458" s="7"/>
      <c r="L458" s="7"/>
      <c r="M458" s="7"/>
      <c r="N458" s="7"/>
      <c r="O458" s="7"/>
      <c r="P458" s="7"/>
      <c r="Q458" s="7"/>
      <c r="R458" s="7"/>
      <c r="S458" s="7"/>
      <c r="T458" s="7"/>
      <c r="U458" s="7"/>
      <c r="V458" s="7"/>
      <c r="W458" s="7"/>
    </row>
    <row r="459" spans="1:23" x14ac:dyDescent="0.2">
      <c r="A459" s="7"/>
      <c r="B459" s="7"/>
      <c r="C459" s="9"/>
      <c r="D459" s="7"/>
      <c r="E459" s="7"/>
      <c r="F459" s="7"/>
      <c r="G459" s="7"/>
      <c r="H459" s="7"/>
      <c r="I459" s="7"/>
      <c r="J459" s="7"/>
      <c r="K459" s="7"/>
      <c r="L459" s="7"/>
      <c r="M459" s="7"/>
      <c r="N459" s="7"/>
      <c r="O459" s="7"/>
      <c r="P459" s="7"/>
      <c r="Q459" s="7"/>
      <c r="R459" s="7"/>
      <c r="S459" s="7"/>
      <c r="T459" s="7"/>
      <c r="U459" s="7"/>
      <c r="V459" s="7"/>
      <c r="W459" s="7"/>
    </row>
    <row r="460" spans="1:23" x14ac:dyDescent="0.2">
      <c r="A460" s="7"/>
      <c r="B460" s="7"/>
      <c r="C460" s="9"/>
      <c r="D460" s="7"/>
      <c r="E460" s="7"/>
      <c r="F460" s="7"/>
      <c r="G460" s="7"/>
      <c r="H460" s="7"/>
      <c r="I460" s="7"/>
      <c r="J460" s="7"/>
      <c r="K460" s="7"/>
      <c r="L460" s="7"/>
      <c r="M460" s="7"/>
      <c r="N460" s="7"/>
      <c r="O460" s="7"/>
      <c r="P460" s="7"/>
      <c r="Q460" s="7"/>
      <c r="R460" s="7"/>
      <c r="S460" s="7"/>
      <c r="T460" s="7"/>
      <c r="U460" s="7"/>
      <c r="V460" s="7"/>
      <c r="W460" s="7"/>
    </row>
    <row r="461" spans="1:23" x14ac:dyDescent="0.2">
      <c r="A461" s="7"/>
      <c r="B461" s="7"/>
      <c r="C461" s="9"/>
      <c r="D461" s="7"/>
      <c r="E461" s="7"/>
      <c r="F461" s="7"/>
      <c r="G461" s="7"/>
      <c r="H461" s="7"/>
      <c r="I461" s="7"/>
      <c r="J461" s="7"/>
      <c r="K461" s="7"/>
      <c r="L461" s="7"/>
      <c r="M461" s="7"/>
      <c r="N461" s="7"/>
      <c r="O461" s="7"/>
      <c r="P461" s="7"/>
      <c r="Q461" s="7"/>
      <c r="R461" s="7"/>
      <c r="S461" s="7"/>
      <c r="T461" s="7"/>
      <c r="U461" s="7"/>
      <c r="V461" s="7"/>
      <c r="W461" s="7"/>
    </row>
    <row r="462" spans="1:23" x14ac:dyDescent="0.2">
      <c r="A462" s="7"/>
      <c r="B462" s="7"/>
      <c r="C462" s="9"/>
      <c r="D462" s="7"/>
      <c r="E462" s="7"/>
      <c r="F462" s="7"/>
      <c r="G462" s="7"/>
      <c r="H462" s="7"/>
      <c r="I462" s="7"/>
      <c r="J462" s="7"/>
      <c r="K462" s="7"/>
      <c r="L462" s="7"/>
      <c r="M462" s="7"/>
      <c r="N462" s="7"/>
      <c r="O462" s="7"/>
      <c r="P462" s="7"/>
      <c r="Q462" s="7"/>
      <c r="R462" s="7"/>
      <c r="S462" s="7"/>
      <c r="T462" s="7"/>
      <c r="U462" s="7"/>
      <c r="V462" s="7"/>
      <c r="W462" s="7"/>
    </row>
    <row r="463" spans="1:23" x14ac:dyDescent="0.2">
      <c r="A463" s="7"/>
      <c r="B463" s="7"/>
      <c r="C463" s="9"/>
      <c r="D463" s="7"/>
      <c r="E463" s="7"/>
      <c r="F463" s="7"/>
      <c r="G463" s="7"/>
      <c r="H463" s="7"/>
      <c r="I463" s="7"/>
      <c r="J463" s="7"/>
      <c r="K463" s="7"/>
      <c r="L463" s="7"/>
      <c r="M463" s="7"/>
      <c r="N463" s="7"/>
      <c r="O463" s="7"/>
      <c r="P463" s="7"/>
      <c r="Q463" s="7"/>
      <c r="R463" s="7"/>
      <c r="S463" s="7"/>
      <c r="T463" s="7"/>
      <c r="U463" s="7"/>
      <c r="V463" s="7"/>
      <c r="W463" s="7"/>
    </row>
    <row r="464" spans="1:23" x14ac:dyDescent="0.2">
      <c r="A464" s="7"/>
      <c r="B464" s="7"/>
      <c r="C464" s="9"/>
      <c r="D464" s="7"/>
      <c r="E464" s="7"/>
      <c r="F464" s="7"/>
      <c r="G464" s="7"/>
      <c r="H464" s="7"/>
      <c r="I464" s="7"/>
      <c r="J464" s="7"/>
      <c r="K464" s="7"/>
      <c r="L464" s="7"/>
      <c r="M464" s="7"/>
      <c r="N464" s="7"/>
      <c r="O464" s="7"/>
      <c r="P464" s="7"/>
      <c r="Q464" s="7"/>
      <c r="R464" s="7"/>
      <c r="S464" s="7"/>
      <c r="T464" s="7"/>
      <c r="U464" s="7"/>
      <c r="V464" s="7"/>
      <c r="W464" s="7"/>
    </row>
    <row r="465" spans="1:23" x14ac:dyDescent="0.2">
      <c r="A465" s="7"/>
      <c r="B465" s="7"/>
      <c r="C465" s="9"/>
      <c r="D465" s="7"/>
      <c r="E465" s="7"/>
      <c r="F465" s="7"/>
      <c r="G465" s="7"/>
      <c r="H465" s="7"/>
      <c r="I465" s="7"/>
      <c r="J465" s="7"/>
      <c r="K465" s="7"/>
      <c r="L465" s="7"/>
      <c r="M465" s="7"/>
      <c r="N465" s="7"/>
      <c r="O465" s="7"/>
      <c r="P465" s="7"/>
      <c r="Q465" s="7"/>
      <c r="R465" s="7"/>
      <c r="S465" s="7"/>
      <c r="T465" s="7"/>
      <c r="U465" s="7"/>
      <c r="V465" s="7"/>
      <c r="W465" s="7"/>
    </row>
    <row r="466" spans="1:23" x14ac:dyDescent="0.2">
      <c r="A466" s="7"/>
      <c r="B466" s="7"/>
      <c r="C466" s="9"/>
      <c r="D466" s="7"/>
      <c r="E466" s="7"/>
      <c r="F466" s="7"/>
      <c r="G466" s="7"/>
      <c r="H466" s="7"/>
      <c r="I466" s="7"/>
      <c r="J466" s="7"/>
      <c r="K466" s="7"/>
      <c r="L466" s="7"/>
      <c r="M466" s="7"/>
      <c r="N466" s="7"/>
      <c r="O466" s="7"/>
      <c r="P466" s="7"/>
      <c r="Q466" s="7"/>
      <c r="R466" s="7"/>
      <c r="S466" s="7"/>
      <c r="T466" s="7"/>
      <c r="U466" s="7"/>
      <c r="V466" s="7"/>
      <c r="W466" s="7"/>
    </row>
    <row r="467" spans="1:23" x14ac:dyDescent="0.2">
      <c r="A467" s="7"/>
      <c r="B467" s="7"/>
      <c r="C467" s="9"/>
      <c r="D467" s="7"/>
      <c r="E467" s="7"/>
      <c r="F467" s="7"/>
      <c r="G467" s="7"/>
      <c r="H467" s="7"/>
      <c r="I467" s="7"/>
      <c r="J467" s="7"/>
      <c r="K467" s="7"/>
      <c r="L467" s="7"/>
      <c r="M467" s="7"/>
      <c r="N467" s="7"/>
      <c r="O467" s="7"/>
      <c r="P467" s="7"/>
      <c r="Q467" s="7"/>
      <c r="R467" s="7"/>
      <c r="S467" s="7"/>
      <c r="T467" s="7"/>
      <c r="U467" s="7"/>
      <c r="V467" s="7"/>
      <c r="W467" s="7"/>
    </row>
    <row r="468" spans="1:23" x14ac:dyDescent="0.2">
      <c r="A468" s="7"/>
      <c r="B468" s="7"/>
      <c r="C468" s="9"/>
      <c r="D468" s="7"/>
      <c r="E468" s="7"/>
      <c r="F468" s="7"/>
      <c r="G468" s="7"/>
      <c r="H468" s="7"/>
      <c r="I468" s="7"/>
      <c r="J468" s="7"/>
      <c r="K468" s="7"/>
      <c r="L468" s="7"/>
      <c r="M468" s="7"/>
      <c r="N468" s="7"/>
      <c r="O468" s="7"/>
      <c r="P468" s="7"/>
      <c r="Q468" s="7"/>
      <c r="R468" s="7"/>
      <c r="S468" s="7"/>
      <c r="T468" s="7"/>
      <c r="U468" s="7"/>
      <c r="V468" s="7"/>
      <c r="W468" s="7"/>
    </row>
    <row r="469" spans="1:23" x14ac:dyDescent="0.2">
      <c r="A469" s="7"/>
      <c r="B469" s="7"/>
      <c r="C469" s="9"/>
      <c r="D469" s="7"/>
      <c r="E469" s="7"/>
      <c r="F469" s="7"/>
      <c r="G469" s="7"/>
      <c r="H469" s="7"/>
      <c r="I469" s="7"/>
      <c r="J469" s="7"/>
      <c r="K469" s="7"/>
      <c r="L469" s="7"/>
      <c r="M469" s="7"/>
      <c r="N469" s="7"/>
      <c r="O469" s="7"/>
      <c r="P469" s="7"/>
      <c r="Q469" s="7"/>
      <c r="R469" s="7"/>
      <c r="S469" s="7"/>
      <c r="T469" s="7"/>
      <c r="U469" s="7"/>
      <c r="V469" s="7"/>
      <c r="W469" s="7"/>
    </row>
    <row r="470" spans="1:23" x14ac:dyDescent="0.2">
      <c r="A470" s="7"/>
      <c r="B470" s="7"/>
      <c r="C470" s="9"/>
      <c r="D470" s="7"/>
      <c r="E470" s="7"/>
      <c r="F470" s="7"/>
      <c r="G470" s="7"/>
      <c r="H470" s="7"/>
      <c r="I470" s="7"/>
      <c r="J470" s="7"/>
      <c r="K470" s="7"/>
      <c r="L470" s="7"/>
      <c r="M470" s="7"/>
      <c r="N470" s="7"/>
      <c r="O470" s="7"/>
      <c r="P470" s="7"/>
      <c r="Q470" s="7"/>
      <c r="R470" s="7"/>
      <c r="S470" s="7"/>
      <c r="T470" s="7"/>
      <c r="U470" s="7"/>
      <c r="V470" s="7"/>
      <c r="W470" s="7"/>
    </row>
    <row r="471" spans="1:23" x14ac:dyDescent="0.2">
      <c r="A471" s="7"/>
      <c r="B471" s="7"/>
      <c r="C471" s="9"/>
      <c r="D471" s="7"/>
      <c r="E471" s="7"/>
      <c r="F471" s="7"/>
      <c r="G471" s="7"/>
      <c r="H471" s="7"/>
      <c r="I471" s="7"/>
      <c r="J471" s="7"/>
      <c r="K471" s="7"/>
      <c r="L471" s="7"/>
      <c r="M471" s="7"/>
      <c r="N471" s="7"/>
      <c r="O471" s="7"/>
      <c r="P471" s="7"/>
      <c r="Q471" s="7"/>
      <c r="R471" s="7"/>
      <c r="S471" s="7"/>
      <c r="T471" s="7"/>
      <c r="U471" s="7"/>
      <c r="V471" s="7"/>
      <c r="W471" s="7"/>
    </row>
    <row r="472" spans="1:23" x14ac:dyDescent="0.2">
      <c r="A472" s="7"/>
      <c r="B472" s="7"/>
      <c r="C472" s="9"/>
      <c r="D472" s="7"/>
      <c r="E472" s="7"/>
      <c r="F472" s="7"/>
      <c r="G472" s="7"/>
      <c r="H472" s="7"/>
      <c r="I472" s="7"/>
      <c r="J472" s="7"/>
      <c r="K472" s="7"/>
      <c r="L472" s="7"/>
      <c r="M472" s="7"/>
      <c r="N472" s="7"/>
      <c r="O472" s="7"/>
      <c r="P472" s="7"/>
      <c r="Q472" s="7"/>
      <c r="R472" s="7"/>
      <c r="S472" s="7"/>
      <c r="T472" s="7"/>
      <c r="U472" s="7"/>
      <c r="V472" s="7"/>
      <c r="W472" s="7"/>
    </row>
    <row r="473" spans="1:23" x14ac:dyDescent="0.2">
      <c r="A473" s="7"/>
      <c r="B473" s="7"/>
      <c r="C473" s="9"/>
      <c r="D473" s="7"/>
      <c r="E473" s="7"/>
      <c r="F473" s="7"/>
      <c r="G473" s="7"/>
      <c r="H473" s="7"/>
      <c r="I473" s="7"/>
      <c r="J473" s="7"/>
      <c r="K473" s="7"/>
      <c r="L473" s="7"/>
      <c r="M473" s="7"/>
      <c r="N473" s="7"/>
      <c r="O473" s="7"/>
      <c r="P473" s="7"/>
      <c r="Q473" s="7"/>
      <c r="R473" s="7"/>
      <c r="S473" s="7"/>
      <c r="T473" s="7"/>
      <c r="U473" s="7"/>
      <c r="V473" s="7"/>
      <c r="W473" s="7"/>
    </row>
    <row r="474" spans="1:23" x14ac:dyDescent="0.2">
      <c r="A474" s="7"/>
      <c r="B474" s="7"/>
      <c r="C474" s="9"/>
      <c r="D474" s="7"/>
      <c r="E474" s="7"/>
      <c r="F474" s="7"/>
      <c r="G474" s="7"/>
      <c r="H474" s="7"/>
      <c r="I474" s="7"/>
      <c r="J474" s="7"/>
      <c r="K474" s="7"/>
      <c r="L474" s="7"/>
      <c r="M474" s="7"/>
      <c r="N474" s="7"/>
      <c r="O474" s="7"/>
      <c r="P474" s="7"/>
      <c r="Q474" s="7"/>
      <c r="R474" s="7"/>
      <c r="S474" s="7"/>
      <c r="T474" s="7"/>
      <c r="U474" s="7"/>
      <c r="V474" s="7"/>
      <c r="W474" s="7"/>
    </row>
    <row r="475" spans="1:23" x14ac:dyDescent="0.2">
      <c r="A475" s="7"/>
      <c r="B475" s="7"/>
      <c r="C475" s="9"/>
      <c r="D475" s="7"/>
      <c r="E475" s="7"/>
      <c r="F475" s="7"/>
      <c r="G475" s="7"/>
      <c r="H475" s="7"/>
      <c r="I475" s="7"/>
      <c r="J475" s="7"/>
      <c r="K475" s="7"/>
      <c r="L475" s="7"/>
      <c r="M475" s="7"/>
      <c r="N475" s="7"/>
      <c r="O475" s="7"/>
      <c r="P475" s="7"/>
      <c r="Q475" s="7"/>
      <c r="R475" s="7"/>
      <c r="S475" s="7"/>
      <c r="T475" s="7"/>
      <c r="U475" s="7"/>
      <c r="V475" s="7"/>
      <c r="W475" s="7"/>
    </row>
    <row r="476" spans="1:23" x14ac:dyDescent="0.2">
      <c r="A476" s="7"/>
      <c r="B476" s="7"/>
      <c r="C476" s="9"/>
      <c r="D476" s="7"/>
      <c r="E476" s="7"/>
      <c r="F476" s="7"/>
      <c r="G476" s="7"/>
      <c r="H476" s="7"/>
      <c r="I476" s="7"/>
      <c r="J476" s="7"/>
      <c r="K476" s="7"/>
      <c r="L476" s="7"/>
      <c r="M476" s="7"/>
      <c r="N476" s="7"/>
      <c r="O476" s="7"/>
      <c r="P476" s="7"/>
      <c r="Q476" s="7"/>
      <c r="R476" s="7"/>
      <c r="S476" s="7"/>
      <c r="T476" s="7"/>
      <c r="U476" s="7"/>
      <c r="V476" s="7"/>
      <c r="W476" s="7"/>
    </row>
    <row r="477" spans="1:23" x14ac:dyDescent="0.2">
      <c r="A477" s="7"/>
      <c r="B477" s="7"/>
      <c r="C477" s="9"/>
      <c r="D477" s="7"/>
      <c r="E477" s="7"/>
      <c r="F477" s="7"/>
      <c r="G477" s="7"/>
      <c r="H477" s="7"/>
      <c r="I477" s="7"/>
      <c r="J477" s="7"/>
      <c r="K477" s="7"/>
      <c r="L477" s="7"/>
      <c r="M477" s="7"/>
      <c r="N477" s="7"/>
      <c r="O477" s="7"/>
      <c r="P477" s="7"/>
      <c r="Q477" s="7"/>
      <c r="R477" s="7"/>
      <c r="S477" s="7"/>
      <c r="T477" s="7"/>
      <c r="U477" s="7"/>
      <c r="V477" s="7"/>
      <c r="W477" s="7"/>
    </row>
    <row r="478" spans="1:23" x14ac:dyDescent="0.2">
      <c r="A478" s="7"/>
      <c r="B478" s="7"/>
      <c r="C478" s="9"/>
      <c r="D478" s="7"/>
      <c r="E478" s="7"/>
      <c r="F478" s="7"/>
      <c r="G478" s="7"/>
      <c r="H478" s="7"/>
      <c r="I478" s="7"/>
      <c r="J478" s="7"/>
      <c r="K478" s="7"/>
      <c r="L478" s="7"/>
      <c r="M478" s="7"/>
      <c r="N478" s="7"/>
      <c r="O478" s="7"/>
      <c r="P478" s="7"/>
      <c r="Q478" s="7"/>
      <c r="R478" s="7"/>
      <c r="S478" s="7"/>
      <c r="T478" s="7"/>
      <c r="U478" s="7"/>
      <c r="V478" s="7"/>
      <c r="W478" s="7"/>
    </row>
    <row r="479" spans="1:23" x14ac:dyDescent="0.2">
      <c r="A479" s="7"/>
      <c r="B479" s="7"/>
      <c r="C479" s="9"/>
      <c r="D479" s="7"/>
      <c r="E479" s="7"/>
      <c r="F479" s="7"/>
      <c r="G479" s="7"/>
      <c r="H479" s="7"/>
      <c r="I479" s="7"/>
      <c r="J479" s="7"/>
      <c r="K479" s="7"/>
      <c r="L479" s="7"/>
      <c r="M479" s="7"/>
      <c r="N479" s="7"/>
      <c r="O479" s="7"/>
      <c r="P479" s="7"/>
      <c r="Q479" s="7"/>
      <c r="R479" s="7"/>
      <c r="S479" s="7"/>
      <c r="T479" s="7"/>
      <c r="U479" s="7"/>
      <c r="V479" s="7"/>
      <c r="W479" s="7"/>
    </row>
    <row r="480" spans="1:23" x14ac:dyDescent="0.2">
      <c r="A480" s="7"/>
      <c r="B480" s="7"/>
      <c r="C480" s="9"/>
      <c r="D480" s="7"/>
      <c r="E480" s="7"/>
      <c r="F480" s="7"/>
      <c r="G480" s="7"/>
      <c r="H480" s="7"/>
      <c r="I480" s="7"/>
      <c r="J480" s="7"/>
      <c r="K480" s="7"/>
      <c r="L480" s="7"/>
      <c r="M480" s="7"/>
      <c r="N480" s="7"/>
      <c r="O480" s="7"/>
      <c r="P480" s="7"/>
      <c r="Q480" s="7"/>
      <c r="R480" s="7"/>
      <c r="S480" s="7"/>
      <c r="T480" s="7"/>
      <c r="U480" s="7"/>
      <c r="V480" s="7"/>
      <c r="W480" s="7"/>
    </row>
    <row r="481" spans="1:23" x14ac:dyDescent="0.2">
      <c r="A481" s="7"/>
      <c r="B481" s="7"/>
      <c r="C481" s="9"/>
      <c r="D481" s="7"/>
      <c r="E481" s="7"/>
      <c r="F481" s="7"/>
      <c r="G481" s="7"/>
      <c r="H481" s="7"/>
      <c r="I481" s="7"/>
      <c r="J481" s="7"/>
      <c r="K481" s="7"/>
      <c r="L481" s="7"/>
      <c r="M481" s="7"/>
      <c r="N481" s="7"/>
      <c r="O481" s="7"/>
      <c r="P481" s="7"/>
      <c r="Q481" s="7"/>
      <c r="R481" s="7"/>
      <c r="S481" s="7"/>
      <c r="T481" s="7"/>
      <c r="U481" s="7"/>
      <c r="V481" s="7"/>
      <c r="W481" s="7"/>
    </row>
    <row r="482" spans="1:23" x14ac:dyDescent="0.2">
      <c r="A482" s="7"/>
      <c r="B482" s="7"/>
      <c r="C482" s="9"/>
      <c r="D482" s="7"/>
      <c r="E482" s="7"/>
      <c r="F482" s="7"/>
      <c r="G482" s="7"/>
      <c r="H482" s="7"/>
      <c r="I482" s="7"/>
      <c r="J482" s="7"/>
      <c r="K482" s="7"/>
      <c r="L482" s="7"/>
      <c r="M482" s="7"/>
      <c r="N482" s="7"/>
      <c r="O482" s="7"/>
      <c r="P482" s="7"/>
      <c r="Q482" s="7"/>
      <c r="R482" s="7"/>
      <c r="S482" s="7"/>
      <c r="T482" s="7"/>
      <c r="U482" s="7"/>
      <c r="V482" s="7"/>
      <c r="W482" s="7"/>
    </row>
    <row r="483" spans="1:23" x14ac:dyDescent="0.2">
      <c r="A483" s="7"/>
      <c r="B483" s="7"/>
      <c r="C483" s="9"/>
      <c r="D483" s="7"/>
      <c r="E483" s="7"/>
      <c r="F483" s="7"/>
      <c r="G483" s="7"/>
      <c r="H483" s="7"/>
      <c r="I483" s="7"/>
      <c r="J483" s="7"/>
      <c r="K483" s="7"/>
      <c r="L483" s="7"/>
      <c r="M483" s="7"/>
      <c r="N483" s="7"/>
      <c r="O483" s="7"/>
      <c r="P483" s="7"/>
      <c r="Q483" s="7"/>
      <c r="R483" s="7"/>
      <c r="S483" s="7"/>
      <c r="T483" s="7"/>
      <c r="U483" s="7"/>
      <c r="V483" s="7"/>
      <c r="W483" s="7"/>
    </row>
    <row r="484" spans="1:23" x14ac:dyDescent="0.2">
      <c r="A484" s="7"/>
      <c r="B484" s="7"/>
      <c r="C484" s="9"/>
      <c r="D484" s="7"/>
      <c r="E484" s="7"/>
      <c r="F484" s="7"/>
      <c r="G484" s="7"/>
      <c r="H484" s="7"/>
      <c r="I484" s="7"/>
      <c r="J484" s="7"/>
      <c r="K484" s="7"/>
      <c r="L484" s="7"/>
      <c r="M484" s="7"/>
      <c r="N484" s="7"/>
      <c r="O484" s="7"/>
      <c r="P484" s="7"/>
      <c r="Q484" s="7"/>
      <c r="R484" s="7"/>
      <c r="S484" s="7"/>
      <c r="T484" s="7"/>
      <c r="U484" s="7"/>
      <c r="V484" s="7"/>
      <c r="W484" s="7"/>
    </row>
    <row r="485" spans="1:23" x14ac:dyDescent="0.2">
      <c r="A485" s="7"/>
      <c r="B485" s="7"/>
      <c r="C485" s="9"/>
      <c r="D485" s="7"/>
      <c r="E485" s="7"/>
      <c r="F485" s="7"/>
      <c r="G485" s="7"/>
      <c r="H485" s="7"/>
      <c r="I485" s="7"/>
      <c r="J485" s="7"/>
      <c r="K485" s="7"/>
      <c r="L485" s="7"/>
      <c r="M485" s="7"/>
      <c r="N485" s="7"/>
      <c r="O485" s="7"/>
      <c r="P485" s="7"/>
      <c r="Q485" s="7"/>
      <c r="R485" s="7"/>
      <c r="S485" s="7"/>
      <c r="T485" s="7"/>
      <c r="U485" s="7"/>
      <c r="V485" s="7"/>
      <c r="W485" s="7"/>
    </row>
    <row r="486" spans="1:23" x14ac:dyDescent="0.2">
      <c r="A486" s="7"/>
      <c r="B486" s="7"/>
      <c r="C486" s="9"/>
      <c r="D486" s="7"/>
      <c r="E486" s="7"/>
      <c r="F486" s="7"/>
      <c r="G486" s="7"/>
      <c r="H486" s="7"/>
      <c r="I486" s="7"/>
      <c r="J486" s="7"/>
      <c r="K486" s="7"/>
      <c r="L486" s="7"/>
      <c r="M486" s="7"/>
      <c r="N486" s="7"/>
      <c r="O486" s="7"/>
      <c r="P486" s="7"/>
      <c r="Q486" s="7"/>
      <c r="R486" s="7"/>
      <c r="S486" s="7"/>
      <c r="T486" s="7"/>
      <c r="U486" s="7"/>
      <c r="V486" s="7"/>
      <c r="W486" s="7"/>
    </row>
    <row r="487" spans="1:23" x14ac:dyDescent="0.2">
      <c r="A487" s="7"/>
      <c r="B487" s="7"/>
      <c r="C487" s="9"/>
      <c r="D487" s="7"/>
      <c r="E487" s="7"/>
      <c r="F487" s="7"/>
      <c r="G487" s="7"/>
      <c r="H487" s="7"/>
      <c r="I487" s="7"/>
      <c r="J487" s="7"/>
      <c r="K487" s="7"/>
      <c r="L487" s="7"/>
      <c r="M487" s="7"/>
      <c r="N487" s="7"/>
      <c r="O487" s="7"/>
      <c r="P487" s="7"/>
      <c r="Q487" s="7"/>
      <c r="R487" s="7"/>
      <c r="S487" s="7"/>
      <c r="T487" s="7"/>
      <c r="U487" s="7"/>
      <c r="V487" s="7"/>
      <c r="W487" s="7"/>
    </row>
    <row r="488" spans="1:23" x14ac:dyDescent="0.2">
      <c r="A488" s="7"/>
      <c r="B488" s="7"/>
      <c r="C488" s="9"/>
      <c r="D488" s="7"/>
      <c r="E488" s="7"/>
      <c r="F488" s="7"/>
      <c r="G488" s="7"/>
      <c r="H488" s="7"/>
      <c r="I488" s="7"/>
      <c r="J488" s="7"/>
      <c r="K488" s="7"/>
      <c r="L488" s="7"/>
      <c r="M488" s="7"/>
      <c r="N488" s="7"/>
      <c r="O488" s="7"/>
      <c r="P488" s="7"/>
      <c r="Q488" s="7"/>
      <c r="R488" s="7"/>
      <c r="S488" s="7"/>
      <c r="T488" s="7"/>
      <c r="U488" s="7"/>
      <c r="V488" s="7"/>
      <c r="W488" s="7"/>
    </row>
    <row r="489" spans="1:23" x14ac:dyDescent="0.2">
      <c r="A489" s="7"/>
      <c r="B489" s="7"/>
      <c r="C489" s="9"/>
      <c r="D489" s="7"/>
      <c r="E489" s="7"/>
      <c r="F489" s="7"/>
      <c r="G489" s="7"/>
      <c r="H489" s="7"/>
      <c r="I489" s="7"/>
      <c r="J489" s="7"/>
      <c r="K489" s="7"/>
      <c r="L489" s="7"/>
      <c r="M489" s="7"/>
      <c r="N489" s="7"/>
      <c r="O489" s="7"/>
      <c r="P489" s="7"/>
      <c r="Q489" s="7"/>
      <c r="R489" s="7"/>
      <c r="S489" s="7"/>
      <c r="T489" s="7"/>
      <c r="U489" s="7"/>
      <c r="V489" s="7"/>
      <c r="W489" s="7"/>
    </row>
    <row r="490" spans="1:23" x14ac:dyDescent="0.2">
      <c r="A490" s="7"/>
      <c r="B490" s="7"/>
      <c r="C490" s="9"/>
      <c r="D490" s="7"/>
      <c r="E490" s="7"/>
      <c r="F490" s="7"/>
      <c r="G490" s="7"/>
      <c r="H490" s="7"/>
      <c r="I490" s="7"/>
      <c r="J490" s="7"/>
      <c r="K490" s="7"/>
      <c r="L490" s="7"/>
      <c r="M490" s="7"/>
      <c r="N490" s="7"/>
      <c r="O490" s="7"/>
      <c r="P490" s="7"/>
      <c r="Q490" s="7"/>
      <c r="R490" s="7"/>
      <c r="S490" s="7"/>
      <c r="T490" s="7"/>
      <c r="U490" s="7"/>
      <c r="V490" s="7"/>
      <c r="W490" s="7"/>
    </row>
    <row r="491" spans="1:23" x14ac:dyDescent="0.2">
      <c r="A491" s="7"/>
      <c r="B491" s="7"/>
      <c r="C491" s="9"/>
      <c r="D491" s="7"/>
      <c r="E491" s="7"/>
      <c r="F491" s="7"/>
      <c r="G491" s="7"/>
      <c r="H491" s="7"/>
      <c r="I491" s="7"/>
      <c r="J491" s="7"/>
      <c r="K491" s="7"/>
      <c r="L491" s="7"/>
      <c r="M491" s="7"/>
      <c r="N491" s="7"/>
      <c r="O491" s="7"/>
      <c r="P491" s="7"/>
      <c r="Q491" s="7"/>
      <c r="R491" s="7"/>
      <c r="S491" s="7"/>
      <c r="T491" s="7"/>
      <c r="U491" s="7"/>
      <c r="V491" s="7"/>
      <c r="W491" s="7"/>
    </row>
    <row r="492" spans="1:23" x14ac:dyDescent="0.2">
      <c r="A492" s="7"/>
      <c r="B492" s="7"/>
      <c r="C492" s="9"/>
      <c r="D492" s="7"/>
      <c r="E492" s="7"/>
      <c r="F492" s="7"/>
      <c r="G492" s="7"/>
      <c r="H492" s="7"/>
      <c r="I492" s="7"/>
      <c r="J492" s="7"/>
      <c r="K492" s="7"/>
      <c r="L492" s="7"/>
      <c r="M492" s="7"/>
      <c r="N492" s="7"/>
      <c r="O492" s="7"/>
      <c r="P492" s="7"/>
      <c r="Q492" s="7"/>
      <c r="R492" s="7"/>
      <c r="S492" s="7"/>
      <c r="T492" s="7"/>
      <c r="U492" s="7"/>
      <c r="V492" s="7"/>
      <c r="W492" s="7"/>
    </row>
    <row r="493" spans="1:23" x14ac:dyDescent="0.2">
      <c r="A493" s="7"/>
      <c r="B493" s="7"/>
      <c r="C493" s="9"/>
      <c r="D493" s="7"/>
      <c r="E493" s="7"/>
      <c r="F493" s="7"/>
      <c r="G493" s="7"/>
      <c r="H493" s="7"/>
      <c r="I493" s="7"/>
      <c r="J493" s="7"/>
      <c r="K493" s="7"/>
      <c r="L493" s="7"/>
      <c r="M493" s="7"/>
      <c r="N493" s="7"/>
      <c r="O493" s="7"/>
      <c r="P493" s="7"/>
      <c r="Q493" s="7"/>
      <c r="R493" s="7"/>
      <c r="S493" s="7"/>
      <c r="T493" s="7"/>
      <c r="U493" s="7"/>
      <c r="V493" s="7"/>
      <c r="W493" s="7"/>
    </row>
    <row r="494" spans="1:23" x14ac:dyDescent="0.2">
      <c r="A494" s="7"/>
      <c r="B494" s="7"/>
      <c r="C494" s="9"/>
      <c r="D494" s="7"/>
      <c r="E494" s="7"/>
      <c r="F494" s="7"/>
      <c r="G494" s="7"/>
      <c r="H494" s="7"/>
      <c r="I494" s="7"/>
      <c r="J494" s="7"/>
      <c r="K494" s="7"/>
      <c r="L494" s="7"/>
      <c r="M494" s="7"/>
      <c r="N494" s="7"/>
      <c r="O494" s="7"/>
      <c r="P494" s="7"/>
      <c r="Q494" s="7"/>
      <c r="R494" s="7"/>
      <c r="S494" s="7"/>
      <c r="T494" s="7"/>
      <c r="U494" s="7"/>
      <c r="V494" s="7"/>
      <c r="W494" s="7"/>
    </row>
    <row r="495" spans="1:23" x14ac:dyDescent="0.2">
      <c r="A495" s="7"/>
      <c r="B495" s="7"/>
      <c r="C495" s="9"/>
      <c r="D495" s="7"/>
      <c r="E495" s="7"/>
      <c r="F495" s="7"/>
      <c r="G495" s="7"/>
      <c r="H495" s="7"/>
      <c r="I495" s="7"/>
      <c r="J495" s="7"/>
      <c r="K495" s="7"/>
      <c r="L495" s="7"/>
      <c r="M495" s="7"/>
      <c r="N495" s="7"/>
      <c r="O495" s="7"/>
      <c r="P495" s="7"/>
      <c r="Q495" s="7"/>
      <c r="R495" s="7"/>
      <c r="S495" s="7"/>
      <c r="T495" s="7"/>
      <c r="U495" s="7"/>
      <c r="V495" s="7"/>
      <c r="W495" s="7"/>
    </row>
    <row r="496" spans="1:23" x14ac:dyDescent="0.2">
      <c r="A496" s="7"/>
      <c r="B496" s="7"/>
      <c r="C496" s="9"/>
      <c r="D496" s="7"/>
      <c r="E496" s="7"/>
      <c r="F496" s="7"/>
      <c r="G496" s="7"/>
      <c r="H496" s="7"/>
      <c r="I496" s="7"/>
      <c r="J496" s="7"/>
      <c r="K496" s="7"/>
      <c r="L496" s="7"/>
      <c r="M496" s="7"/>
      <c r="N496" s="7"/>
      <c r="O496" s="7"/>
      <c r="P496" s="7"/>
      <c r="Q496" s="7"/>
      <c r="R496" s="7"/>
      <c r="S496" s="7"/>
      <c r="T496" s="7"/>
      <c r="U496" s="7"/>
      <c r="V496" s="7"/>
      <c r="W496" s="7"/>
    </row>
    <row r="497" spans="1:23" x14ac:dyDescent="0.2">
      <c r="A497" s="7"/>
      <c r="B497" s="7"/>
      <c r="C497" s="9"/>
      <c r="D497" s="7"/>
      <c r="E497" s="7"/>
      <c r="F497" s="7"/>
      <c r="G497" s="7"/>
      <c r="H497" s="7"/>
      <c r="I497" s="7"/>
      <c r="J497" s="7"/>
      <c r="K497" s="7"/>
      <c r="L497" s="7"/>
      <c r="M497" s="7"/>
      <c r="N497" s="7"/>
      <c r="O497" s="7"/>
      <c r="P497" s="7"/>
      <c r="Q497" s="7"/>
      <c r="R497" s="7"/>
      <c r="S497" s="7"/>
      <c r="T497" s="7"/>
      <c r="U497" s="7"/>
      <c r="V497" s="7"/>
      <c r="W497" s="7"/>
    </row>
    <row r="498" spans="1:23" x14ac:dyDescent="0.2">
      <c r="A498" s="7"/>
      <c r="B498" s="7"/>
      <c r="C498" s="9"/>
      <c r="D498" s="7"/>
      <c r="E498" s="7"/>
      <c r="F498" s="7"/>
      <c r="G498" s="7"/>
      <c r="H498" s="7"/>
      <c r="I498" s="7"/>
      <c r="J498" s="7"/>
      <c r="K498" s="7"/>
      <c r="L498" s="7"/>
      <c r="M498" s="7"/>
      <c r="N498" s="7"/>
      <c r="O498" s="7"/>
      <c r="P498" s="7"/>
      <c r="Q498" s="7"/>
      <c r="R498" s="7"/>
      <c r="S498" s="7"/>
      <c r="T498" s="7"/>
      <c r="U498" s="7"/>
      <c r="V498" s="7"/>
      <c r="W498" s="7"/>
    </row>
    <row r="499" spans="1:23" x14ac:dyDescent="0.2">
      <c r="A499" s="7"/>
      <c r="B499" s="7"/>
      <c r="C499" s="9"/>
      <c r="D499" s="7"/>
      <c r="E499" s="7"/>
      <c r="F499" s="7"/>
      <c r="G499" s="7"/>
      <c r="H499" s="7"/>
      <c r="I499" s="7"/>
      <c r="J499" s="7"/>
      <c r="K499" s="7"/>
      <c r="L499" s="7"/>
      <c r="M499" s="7"/>
      <c r="N499" s="7"/>
      <c r="O499" s="7"/>
      <c r="P499" s="7"/>
      <c r="Q499" s="7"/>
      <c r="R499" s="7"/>
      <c r="S499" s="7"/>
      <c r="T499" s="7"/>
      <c r="U499" s="7"/>
      <c r="V499" s="7"/>
      <c r="W499" s="7"/>
    </row>
    <row r="500" spans="1:23" x14ac:dyDescent="0.2">
      <c r="A500" s="7"/>
      <c r="B500" s="7"/>
      <c r="C500" s="9"/>
      <c r="D500" s="7"/>
      <c r="E500" s="7"/>
      <c r="F500" s="7"/>
      <c r="G500" s="7"/>
      <c r="H500" s="7"/>
      <c r="I500" s="7"/>
      <c r="J500" s="7"/>
      <c r="K500" s="7"/>
      <c r="L500" s="7"/>
      <c r="M500" s="7"/>
      <c r="N500" s="7"/>
      <c r="O500" s="7"/>
      <c r="P500" s="7"/>
      <c r="Q500" s="7"/>
      <c r="R500" s="7"/>
      <c r="S500" s="7"/>
      <c r="T500" s="7"/>
      <c r="U500" s="7"/>
      <c r="V500" s="7"/>
      <c r="W500" s="7"/>
    </row>
    <row r="501" spans="1:23" x14ac:dyDescent="0.2">
      <c r="A501" s="7"/>
      <c r="B501" s="7"/>
      <c r="C501" s="9"/>
      <c r="D501" s="7"/>
      <c r="E501" s="7"/>
      <c r="F501" s="7"/>
      <c r="G501" s="7"/>
      <c r="H501" s="7"/>
      <c r="I501" s="7"/>
      <c r="J501" s="7"/>
      <c r="K501" s="7"/>
      <c r="L501" s="7"/>
      <c r="M501" s="7"/>
      <c r="N501" s="7"/>
      <c r="O501" s="7"/>
      <c r="P501" s="7"/>
      <c r="Q501" s="7"/>
      <c r="R501" s="7"/>
      <c r="S501" s="7"/>
      <c r="T501" s="7"/>
      <c r="U501" s="7"/>
      <c r="V501" s="7"/>
      <c r="W501" s="7"/>
    </row>
    <row r="502" spans="1:23" x14ac:dyDescent="0.2">
      <c r="A502" s="7"/>
      <c r="B502" s="7"/>
      <c r="C502" s="9"/>
      <c r="D502" s="7"/>
      <c r="E502" s="7"/>
      <c r="F502" s="7"/>
      <c r="G502" s="7"/>
      <c r="H502" s="7"/>
      <c r="I502" s="7"/>
      <c r="J502" s="7"/>
      <c r="K502" s="7"/>
      <c r="L502" s="7"/>
      <c r="M502" s="7"/>
      <c r="N502" s="7"/>
      <c r="O502" s="7"/>
      <c r="P502" s="7"/>
      <c r="Q502" s="7"/>
      <c r="R502" s="7"/>
      <c r="S502" s="7"/>
      <c r="T502" s="7"/>
      <c r="U502" s="7"/>
      <c r="V502" s="7"/>
      <c r="W502" s="7"/>
    </row>
    <row r="503" spans="1:23" x14ac:dyDescent="0.2">
      <c r="A503" s="7"/>
      <c r="B503" s="7"/>
      <c r="C503" s="9"/>
      <c r="D503" s="7"/>
      <c r="E503" s="7"/>
      <c r="F503" s="7"/>
      <c r="G503" s="7"/>
      <c r="H503" s="7"/>
      <c r="I503" s="7"/>
      <c r="J503" s="7"/>
      <c r="K503" s="7"/>
      <c r="L503" s="7"/>
      <c r="M503" s="7"/>
      <c r="N503" s="7"/>
      <c r="O503" s="7"/>
      <c r="P503" s="7"/>
      <c r="Q503" s="7"/>
      <c r="R503" s="7"/>
      <c r="S503" s="7"/>
      <c r="T503" s="7"/>
      <c r="U503" s="7"/>
      <c r="V503" s="7"/>
      <c r="W503" s="7"/>
    </row>
    <row r="504" spans="1:23" x14ac:dyDescent="0.2">
      <c r="A504" s="7"/>
      <c r="B504" s="7"/>
      <c r="C504" s="9"/>
      <c r="D504" s="7"/>
      <c r="E504" s="7"/>
      <c r="F504" s="7"/>
      <c r="G504" s="7"/>
      <c r="H504" s="7"/>
      <c r="I504" s="7"/>
      <c r="J504" s="7"/>
      <c r="K504" s="7"/>
      <c r="L504" s="7"/>
      <c r="M504" s="7"/>
      <c r="N504" s="7"/>
      <c r="O504" s="7"/>
      <c r="P504" s="7"/>
      <c r="Q504" s="7"/>
      <c r="R504" s="7"/>
      <c r="S504" s="7"/>
      <c r="T504" s="7"/>
      <c r="U504" s="7"/>
      <c r="V504" s="7"/>
      <c r="W504" s="7"/>
    </row>
    <row r="505" spans="1:23" x14ac:dyDescent="0.2">
      <c r="A505" s="7"/>
      <c r="B505" s="7"/>
      <c r="C505" s="9"/>
      <c r="D505" s="7"/>
      <c r="E505" s="7"/>
      <c r="F505" s="7"/>
      <c r="G505" s="7"/>
      <c r="H505" s="7"/>
      <c r="I505" s="7"/>
      <c r="J505" s="7"/>
      <c r="K505" s="7"/>
      <c r="L505" s="7"/>
      <c r="M505" s="7"/>
      <c r="N505" s="7"/>
      <c r="O505" s="7"/>
      <c r="P505" s="7"/>
      <c r="Q505" s="7"/>
      <c r="R505" s="7"/>
      <c r="S505" s="7"/>
      <c r="T505" s="7"/>
      <c r="U505" s="7"/>
      <c r="V505" s="7"/>
      <c r="W505" s="7"/>
    </row>
    <row r="506" spans="1:23" x14ac:dyDescent="0.2">
      <c r="A506" s="7"/>
      <c r="B506" s="7"/>
      <c r="C506" s="9"/>
      <c r="D506" s="7"/>
      <c r="E506" s="7"/>
      <c r="F506" s="7"/>
      <c r="G506" s="7"/>
      <c r="H506" s="7"/>
      <c r="I506" s="7"/>
      <c r="J506" s="7"/>
      <c r="K506" s="7"/>
      <c r="L506" s="7"/>
      <c r="M506" s="7"/>
      <c r="N506" s="7"/>
      <c r="O506" s="7"/>
      <c r="P506" s="7"/>
      <c r="Q506" s="7"/>
      <c r="R506" s="7"/>
      <c r="S506" s="7"/>
      <c r="T506" s="7"/>
      <c r="U506" s="7"/>
      <c r="V506" s="7"/>
      <c r="W506" s="7"/>
    </row>
    <row r="507" spans="1:23" x14ac:dyDescent="0.2">
      <c r="A507" s="7"/>
      <c r="B507" s="7"/>
      <c r="C507" s="9"/>
      <c r="D507" s="7"/>
      <c r="E507" s="7"/>
      <c r="F507" s="7"/>
      <c r="G507" s="7"/>
      <c r="H507" s="7"/>
      <c r="I507" s="7"/>
      <c r="J507" s="7"/>
      <c r="K507" s="7"/>
      <c r="L507" s="7"/>
      <c r="M507" s="7"/>
      <c r="N507" s="7"/>
      <c r="O507" s="7"/>
      <c r="P507" s="7"/>
      <c r="Q507" s="7"/>
      <c r="R507" s="7"/>
      <c r="S507" s="7"/>
      <c r="T507" s="7"/>
      <c r="U507" s="7"/>
      <c r="V507" s="7"/>
      <c r="W507" s="7"/>
    </row>
    <row r="508" spans="1:23" x14ac:dyDescent="0.2">
      <c r="A508" s="7"/>
      <c r="B508" s="7"/>
      <c r="C508" s="9"/>
      <c r="D508" s="7"/>
      <c r="E508" s="7"/>
      <c r="F508" s="7"/>
      <c r="G508" s="7"/>
      <c r="H508" s="7"/>
      <c r="I508" s="7"/>
      <c r="J508" s="7"/>
      <c r="K508" s="7"/>
      <c r="L508" s="7"/>
      <c r="M508" s="7"/>
      <c r="N508" s="7"/>
      <c r="O508" s="7"/>
      <c r="P508" s="7"/>
      <c r="Q508" s="7"/>
      <c r="R508" s="7"/>
      <c r="S508" s="7"/>
      <c r="T508" s="7"/>
      <c r="U508" s="7"/>
      <c r="V508" s="7"/>
      <c r="W508" s="7"/>
    </row>
    <row r="509" spans="1:23" x14ac:dyDescent="0.2">
      <c r="A509" s="7"/>
      <c r="B509" s="7"/>
      <c r="C509" s="9"/>
      <c r="D509" s="7"/>
      <c r="E509" s="7"/>
      <c r="F509" s="7"/>
      <c r="G509" s="7"/>
      <c r="H509" s="7"/>
      <c r="I509" s="7"/>
      <c r="J509" s="7"/>
      <c r="K509" s="7"/>
      <c r="L509" s="7"/>
      <c r="M509" s="7"/>
      <c r="N509" s="7"/>
      <c r="O509" s="7"/>
      <c r="P509" s="7"/>
      <c r="Q509" s="7"/>
      <c r="R509" s="7"/>
      <c r="S509" s="7"/>
      <c r="T509" s="7"/>
      <c r="U509" s="7"/>
      <c r="V509" s="7"/>
      <c r="W509" s="7"/>
    </row>
    <row r="510" spans="1:23" x14ac:dyDescent="0.2">
      <c r="A510" s="7"/>
      <c r="B510" s="7"/>
      <c r="C510" s="9"/>
      <c r="D510" s="7"/>
      <c r="E510" s="7"/>
      <c r="F510" s="7"/>
      <c r="G510" s="7"/>
      <c r="H510" s="7"/>
      <c r="I510" s="7"/>
      <c r="J510" s="7"/>
      <c r="K510" s="7"/>
      <c r="L510" s="7"/>
      <c r="M510" s="7"/>
      <c r="N510" s="7"/>
      <c r="O510" s="7"/>
      <c r="P510" s="7"/>
      <c r="Q510" s="7"/>
      <c r="R510" s="7"/>
      <c r="S510" s="7"/>
      <c r="T510" s="7"/>
      <c r="U510" s="7"/>
      <c r="V510" s="7"/>
      <c r="W510" s="7"/>
    </row>
    <row r="511" spans="1:23" x14ac:dyDescent="0.2">
      <c r="A511" s="7"/>
      <c r="B511" s="7"/>
      <c r="C511" s="9"/>
      <c r="D511" s="7"/>
      <c r="E511" s="7"/>
      <c r="F511" s="7"/>
      <c r="G511" s="7"/>
      <c r="H511" s="7"/>
      <c r="I511" s="7"/>
      <c r="J511" s="7"/>
      <c r="K511" s="7"/>
      <c r="L511" s="7"/>
      <c r="M511" s="7"/>
      <c r="N511" s="7"/>
      <c r="O511" s="7"/>
      <c r="P511" s="7"/>
      <c r="Q511" s="7"/>
      <c r="R511" s="7"/>
      <c r="S511" s="7"/>
      <c r="T511" s="7"/>
      <c r="U511" s="7"/>
      <c r="V511" s="7"/>
      <c r="W511" s="7"/>
    </row>
    <row r="512" spans="1:23" x14ac:dyDescent="0.2">
      <c r="A512" s="7"/>
      <c r="B512" s="7"/>
      <c r="C512" s="9"/>
      <c r="D512" s="7"/>
      <c r="E512" s="7"/>
      <c r="F512" s="7"/>
      <c r="G512" s="7"/>
      <c r="H512" s="7"/>
      <c r="I512" s="7"/>
      <c r="J512" s="7"/>
      <c r="K512" s="7"/>
      <c r="L512" s="7"/>
      <c r="M512" s="7"/>
      <c r="N512" s="7"/>
      <c r="O512" s="7"/>
      <c r="P512" s="7"/>
      <c r="Q512" s="7"/>
      <c r="R512" s="7"/>
      <c r="S512" s="7"/>
      <c r="T512" s="7"/>
      <c r="U512" s="7"/>
      <c r="V512" s="7"/>
      <c r="W512" s="7"/>
    </row>
    <row r="513" spans="1:23" x14ac:dyDescent="0.2">
      <c r="A513" s="7"/>
      <c r="B513" s="7"/>
      <c r="C513" s="9"/>
      <c r="D513" s="7"/>
      <c r="E513" s="7"/>
      <c r="F513" s="7"/>
      <c r="G513" s="7"/>
      <c r="H513" s="7"/>
      <c r="I513" s="7"/>
      <c r="J513" s="7"/>
      <c r="K513" s="7"/>
      <c r="L513" s="7"/>
      <c r="M513" s="7"/>
      <c r="N513" s="7"/>
      <c r="O513" s="7"/>
      <c r="P513" s="7"/>
      <c r="Q513" s="7"/>
      <c r="R513" s="7"/>
      <c r="S513" s="7"/>
      <c r="T513" s="7"/>
      <c r="U513" s="7"/>
      <c r="V513" s="7"/>
      <c r="W513" s="7"/>
    </row>
    <row r="514" spans="1:23" x14ac:dyDescent="0.2">
      <c r="A514" s="7"/>
      <c r="B514" s="7"/>
      <c r="C514" s="9"/>
      <c r="D514" s="7"/>
      <c r="E514" s="7"/>
      <c r="F514" s="7"/>
      <c r="G514" s="7"/>
      <c r="H514" s="7"/>
      <c r="I514" s="7"/>
      <c r="J514" s="7"/>
      <c r="K514" s="7"/>
      <c r="L514" s="7"/>
      <c r="M514" s="7"/>
      <c r="N514" s="7"/>
      <c r="O514" s="7"/>
      <c r="P514" s="7"/>
      <c r="Q514" s="7"/>
      <c r="R514" s="7"/>
      <c r="S514" s="7"/>
      <c r="T514" s="7"/>
      <c r="U514" s="7"/>
      <c r="V514" s="7"/>
      <c r="W514" s="7"/>
    </row>
    <row r="515" spans="1:23" x14ac:dyDescent="0.2">
      <c r="A515" s="7"/>
      <c r="B515" s="7"/>
      <c r="C515" s="9"/>
      <c r="D515" s="7"/>
      <c r="E515" s="7"/>
      <c r="F515" s="7"/>
      <c r="G515" s="7"/>
      <c r="H515" s="7"/>
      <c r="I515" s="7"/>
      <c r="J515" s="7"/>
      <c r="K515" s="7"/>
      <c r="L515" s="7"/>
      <c r="M515" s="7"/>
      <c r="N515" s="7"/>
      <c r="O515" s="7"/>
      <c r="P515" s="7"/>
      <c r="Q515" s="7"/>
      <c r="R515" s="7"/>
      <c r="S515" s="7"/>
      <c r="T515" s="7"/>
      <c r="U515" s="7"/>
      <c r="V515" s="7"/>
      <c r="W515" s="7"/>
    </row>
    <row r="516" spans="1:23" x14ac:dyDescent="0.2">
      <c r="A516" s="7"/>
      <c r="B516" s="7"/>
      <c r="C516" s="9"/>
      <c r="D516" s="7"/>
      <c r="E516" s="7"/>
      <c r="F516" s="7"/>
      <c r="G516" s="7"/>
      <c r="H516" s="7"/>
      <c r="I516" s="7"/>
      <c r="J516" s="7"/>
      <c r="K516" s="7"/>
      <c r="L516" s="7"/>
      <c r="M516" s="7"/>
      <c r="N516" s="7"/>
      <c r="O516" s="7"/>
      <c r="P516" s="7"/>
      <c r="Q516" s="7"/>
      <c r="R516" s="7"/>
      <c r="S516" s="7"/>
      <c r="T516" s="7"/>
      <c r="U516" s="7"/>
      <c r="V516" s="7"/>
      <c r="W516" s="7"/>
    </row>
    <row r="517" spans="1:23" x14ac:dyDescent="0.2">
      <c r="A517" s="7"/>
      <c r="B517" s="7"/>
      <c r="C517" s="9"/>
      <c r="D517" s="7"/>
      <c r="E517" s="7"/>
      <c r="F517" s="7"/>
      <c r="G517" s="7"/>
      <c r="H517" s="7"/>
      <c r="I517" s="7"/>
      <c r="J517" s="7"/>
      <c r="K517" s="7"/>
      <c r="L517" s="7"/>
      <c r="M517" s="7"/>
      <c r="N517" s="7"/>
      <c r="O517" s="7"/>
      <c r="P517" s="7"/>
      <c r="Q517" s="7"/>
      <c r="R517" s="7"/>
      <c r="S517" s="7"/>
      <c r="T517" s="7"/>
      <c r="U517" s="7"/>
      <c r="V517" s="7"/>
      <c r="W517" s="7"/>
    </row>
    <row r="518" spans="1:23" x14ac:dyDescent="0.2">
      <c r="A518" s="7"/>
      <c r="B518" s="7"/>
      <c r="C518" s="9"/>
      <c r="D518" s="7"/>
      <c r="E518" s="7"/>
      <c r="F518" s="7"/>
      <c r="G518" s="7"/>
      <c r="H518" s="7"/>
      <c r="I518" s="7"/>
      <c r="J518" s="7"/>
      <c r="K518" s="7"/>
      <c r="L518" s="7"/>
      <c r="M518" s="7"/>
      <c r="N518" s="7"/>
      <c r="O518" s="7"/>
      <c r="P518" s="7"/>
      <c r="Q518" s="7"/>
      <c r="R518" s="7"/>
      <c r="S518" s="7"/>
      <c r="T518" s="7"/>
      <c r="U518" s="7"/>
      <c r="V518" s="7"/>
      <c r="W518" s="7"/>
    </row>
    <row r="519" spans="1:23" x14ac:dyDescent="0.2">
      <c r="A519" s="7"/>
      <c r="B519" s="7"/>
      <c r="C519" s="9"/>
      <c r="D519" s="7"/>
      <c r="E519" s="7"/>
      <c r="F519" s="7"/>
      <c r="G519" s="7"/>
      <c r="H519" s="7"/>
      <c r="I519" s="7"/>
      <c r="J519" s="7"/>
      <c r="K519" s="7"/>
      <c r="L519" s="7"/>
      <c r="M519" s="7"/>
      <c r="N519" s="7"/>
      <c r="O519" s="7"/>
      <c r="P519" s="7"/>
      <c r="Q519" s="7"/>
      <c r="R519" s="7"/>
      <c r="S519" s="7"/>
      <c r="T519" s="7"/>
      <c r="U519" s="7"/>
      <c r="V519" s="7"/>
      <c r="W519" s="7"/>
    </row>
    <row r="520" spans="1:23" x14ac:dyDescent="0.2">
      <c r="A520" s="7"/>
      <c r="B520" s="7"/>
      <c r="C520" s="9"/>
      <c r="D520" s="7"/>
      <c r="E520" s="7"/>
      <c r="F520" s="7"/>
      <c r="G520" s="7"/>
      <c r="H520" s="7"/>
      <c r="I520" s="7"/>
      <c r="J520" s="7"/>
      <c r="K520" s="7"/>
      <c r="L520" s="7"/>
      <c r="M520" s="7"/>
      <c r="N520" s="7"/>
      <c r="O520" s="7"/>
      <c r="P520" s="7"/>
      <c r="Q520" s="7"/>
      <c r="R520" s="7"/>
      <c r="S520" s="7"/>
      <c r="T520" s="7"/>
      <c r="U520" s="7"/>
      <c r="V520" s="7"/>
      <c r="W520" s="7"/>
    </row>
    <row r="521" spans="1:23" x14ac:dyDescent="0.2">
      <c r="A521" s="7"/>
      <c r="B521" s="7"/>
      <c r="C521" s="9"/>
      <c r="D521" s="7"/>
      <c r="E521" s="7"/>
      <c r="F521" s="7"/>
      <c r="G521" s="7"/>
      <c r="H521" s="7"/>
      <c r="I521" s="7"/>
      <c r="J521" s="7"/>
      <c r="K521" s="7"/>
      <c r="L521" s="7"/>
      <c r="M521" s="7"/>
      <c r="N521" s="7"/>
      <c r="O521" s="7"/>
      <c r="P521" s="7"/>
      <c r="Q521" s="7"/>
      <c r="R521" s="7"/>
      <c r="S521" s="7"/>
      <c r="T521" s="7"/>
      <c r="U521" s="7"/>
      <c r="V521" s="7"/>
      <c r="W521" s="7"/>
    </row>
    <row r="522" spans="1:23" x14ac:dyDescent="0.2">
      <c r="A522" s="7"/>
      <c r="B522" s="7"/>
      <c r="C522" s="9"/>
      <c r="D522" s="7"/>
      <c r="E522" s="7"/>
      <c r="F522" s="7"/>
      <c r="G522" s="7"/>
      <c r="H522" s="7"/>
      <c r="I522" s="7"/>
      <c r="J522" s="7"/>
      <c r="K522" s="7"/>
      <c r="L522" s="7"/>
      <c r="M522" s="7"/>
      <c r="N522" s="7"/>
      <c r="O522" s="7"/>
      <c r="P522" s="7"/>
      <c r="Q522" s="7"/>
      <c r="R522" s="7"/>
      <c r="S522" s="7"/>
      <c r="T522" s="7"/>
      <c r="U522" s="7"/>
      <c r="V522" s="7"/>
      <c r="W522" s="7"/>
    </row>
    <row r="523" spans="1:23" x14ac:dyDescent="0.2">
      <c r="A523" s="7"/>
      <c r="B523" s="7"/>
      <c r="C523" s="9"/>
      <c r="D523" s="7"/>
      <c r="E523" s="7"/>
      <c r="F523" s="7"/>
      <c r="G523" s="7"/>
      <c r="H523" s="7"/>
      <c r="I523" s="7"/>
      <c r="J523" s="7"/>
      <c r="K523" s="7"/>
      <c r="L523" s="7"/>
      <c r="M523" s="7"/>
      <c r="N523" s="7"/>
      <c r="O523" s="7"/>
      <c r="P523" s="7"/>
      <c r="Q523" s="7"/>
      <c r="R523" s="7"/>
      <c r="S523" s="7"/>
      <c r="T523" s="7"/>
      <c r="U523" s="7"/>
      <c r="V523" s="7"/>
      <c r="W523" s="7"/>
    </row>
    <row r="524" spans="1:23" x14ac:dyDescent="0.2">
      <c r="A524" s="7"/>
      <c r="B524" s="7"/>
      <c r="C524" s="9"/>
      <c r="D524" s="7"/>
      <c r="E524" s="7"/>
      <c r="F524" s="7"/>
      <c r="G524" s="7"/>
      <c r="H524" s="7"/>
      <c r="I524" s="7"/>
      <c r="J524" s="7"/>
      <c r="K524" s="7"/>
      <c r="L524" s="7"/>
      <c r="M524" s="7"/>
      <c r="N524" s="7"/>
      <c r="O524" s="7"/>
      <c r="P524" s="7"/>
      <c r="Q524" s="7"/>
      <c r="R524" s="7"/>
      <c r="S524" s="7"/>
      <c r="T524" s="7"/>
      <c r="U524" s="7"/>
      <c r="V524" s="7"/>
      <c r="W524" s="7"/>
    </row>
    <row r="525" spans="1:23" x14ac:dyDescent="0.2">
      <c r="A525" s="7"/>
      <c r="B525" s="7"/>
      <c r="C525" s="9"/>
      <c r="D525" s="7"/>
      <c r="E525" s="7"/>
      <c r="F525" s="7"/>
      <c r="G525" s="7"/>
      <c r="H525" s="7"/>
      <c r="I525" s="7"/>
      <c r="J525" s="7"/>
      <c r="K525" s="7"/>
      <c r="L525" s="7"/>
      <c r="M525" s="7"/>
      <c r="N525" s="7"/>
      <c r="O525" s="7"/>
      <c r="P525" s="7"/>
      <c r="Q525" s="7"/>
      <c r="R525" s="7"/>
      <c r="S525" s="7"/>
      <c r="T525" s="7"/>
      <c r="U525" s="7"/>
      <c r="V525" s="7"/>
      <c r="W525" s="7"/>
    </row>
    <row r="526" spans="1:23" x14ac:dyDescent="0.2">
      <c r="A526" s="7"/>
      <c r="B526" s="7"/>
      <c r="C526" s="9"/>
      <c r="D526" s="7"/>
      <c r="E526" s="7"/>
      <c r="F526" s="7"/>
      <c r="G526" s="7"/>
      <c r="H526" s="7"/>
      <c r="I526" s="7"/>
      <c r="J526" s="7"/>
      <c r="K526" s="7"/>
      <c r="L526" s="7"/>
      <c r="M526" s="7"/>
      <c r="N526" s="7"/>
      <c r="O526" s="7"/>
      <c r="P526" s="7"/>
      <c r="Q526" s="7"/>
      <c r="R526" s="7"/>
      <c r="S526" s="7"/>
      <c r="T526" s="7"/>
      <c r="U526" s="7"/>
      <c r="V526" s="7"/>
      <c r="W526" s="7"/>
    </row>
    <row r="527" spans="1:23" x14ac:dyDescent="0.2">
      <c r="A527" s="7"/>
      <c r="B527" s="7"/>
      <c r="C527" s="9"/>
      <c r="D527" s="7"/>
      <c r="E527" s="7"/>
      <c r="F527" s="7"/>
      <c r="G527" s="7"/>
      <c r="H527" s="7"/>
      <c r="I527" s="7"/>
      <c r="J527" s="7"/>
      <c r="K527" s="7"/>
      <c r="L527" s="7"/>
      <c r="M527" s="7"/>
      <c r="N527" s="7"/>
      <c r="O527" s="7"/>
      <c r="P527" s="7"/>
      <c r="Q527" s="7"/>
      <c r="R527" s="7"/>
      <c r="S527" s="7"/>
      <c r="T527" s="7"/>
      <c r="U527" s="7"/>
      <c r="V527" s="7"/>
      <c r="W527" s="7"/>
    </row>
    <row r="528" spans="1:23" x14ac:dyDescent="0.2">
      <c r="A528" s="7"/>
      <c r="B528" s="7"/>
      <c r="C528" s="9"/>
      <c r="D528" s="7"/>
      <c r="E528" s="7"/>
      <c r="F528" s="7"/>
      <c r="G528" s="7"/>
      <c r="H528" s="7"/>
      <c r="I528" s="7"/>
      <c r="J528" s="7"/>
      <c r="K528" s="7"/>
      <c r="L528" s="7"/>
      <c r="M528" s="7"/>
      <c r="N528" s="7"/>
      <c r="O528" s="7"/>
      <c r="P528" s="7"/>
      <c r="Q528" s="7"/>
      <c r="R528" s="7"/>
      <c r="S528" s="7"/>
      <c r="T528" s="7"/>
      <c r="U528" s="7"/>
      <c r="V528" s="7"/>
      <c r="W528" s="7"/>
    </row>
    <row r="529" spans="1:23" x14ac:dyDescent="0.2">
      <c r="A529" s="7"/>
      <c r="B529" s="7"/>
      <c r="C529" s="9"/>
      <c r="D529" s="7"/>
      <c r="E529" s="7"/>
      <c r="F529" s="7"/>
      <c r="G529" s="7"/>
      <c r="H529" s="7"/>
      <c r="I529" s="7"/>
      <c r="J529" s="7"/>
      <c r="K529" s="7"/>
      <c r="L529" s="7"/>
      <c r="M529" s="7"/>
      <c r="N529" s="7"/>
      <c r="O529" s="7"/>
      <c r="P529" s="7"/>
      <c r="Q529" s="7"/>
      <c r="R529" s="7"/>
      <c r="S529" s="7"/>
      <c r="T529" s="7"/>
      <c r="U529" s="7"/>
      <c r="V529" s="7"/>
      <c r="W529" s="7"/>
    </row>
    <row r="530" spans="1:23" x14ac:dyDescent="0.2">
      <c r="A530" s="7"/>
      <c r="B530" s="7"/>
      <c r="C530" s="9"/>
      <c r="D530" s="7"/>
      <c r="E530" s="7"/>
      <c r="F530" s="7"/>
      <c r="G530" s="7"/>
      <c r="H530" s="7"/>
      <c r="I530" s="7"/>
      <c r="J530" s="7"/>
      <c r="K530" s="7"/>
      <c r="L530" s="7"/>
      <c r="M530" s="7"/>
      <c r="N530" s="7"/>
      <c r="O530" s="7"/>
      <c r="P530" s="7"/>
      <c r="Q530" s="7"/>
      <c r="R530" s="7"/>
      <c r="S530" s="7"/>
      <c r="T530" s="7"/>
      <c r="U530" s="7"/>
      <c r="V530" s="7"/>
      <c r="W530" s="7"/>
    </row>
    <row r="531" spans="1:23" x14ac:dyDescent="0.2">
      <c r="A531" s="7"/>
      <c r="B531" s="7"/>
      <c r="C531" s="9"/>
      <c r="D531" s="7"/>
      <c r="E531" s="7"/>
      <c r="F531" s="7"/>
      <c r="G531" s="7"/>
      <c r="H531" s="7"/>
      <c r="I531" s="7"/>
      <c r="J531" s="7"/>
      <c r="K531" s="7"/>
      <c r="L531" s="7"/>
      <c r="M531" s="7"/>
      <c r="N531" s="7"/>
      <c r="O531" s="7"/>
      <c r="P531" s="7"/>
      <c r="Q531" s="7"/>
      <c r="R531" s="7"/>
      <c r="S531" s="7"/>
      <c r="T531" s="7"/>
      <c r="U531" s="7"/>
      <c r="V531" s="7"/>
      <c r="W531" s="7"/>
    </row>
    <row r="532" spans="1:23" x14ac:dyDescent="0.2">
      <c r="A532" s="7"/>
      <c r="B532" s="7"/>
      <c r="C532" s="9"/>
      <c r="D532" s="7"/>
      <c r="E532" s="7"/>
      <c r="F532" s="7"/>
      <c r="G532" s="7"/>
      <c r="H532" s="7"/>
      <c r="I532" s="7"/>
      <c r="J532" s="7"/>
      <c r="K532" s="7"/>
      <c r="L532" s="7"/>
      <c r="M532" s="7"/>
      <c r="N532" s="7"/>
      <c r="O532" s="7"/>
      <c r="P532" s="7"/>
      <c r="Q532" s="7"/>
      <c r="R532" s="7"/>
      <c r="S532" s="7"/>
      <c r="T532" s="7"/>
      <c r="U532" s="7"/>
      <c r="V532" s="7"/>
      <c r="W532" s="7"/>
    </row>
    <row r="533" spans="1:23" x14ac:dyDescent="0.2">
      <c r="A533" s="7"/>
      <c r="B533" s="7"/>
      <c r="C533" s="9"/>
      <c r="D533" s="7"/>
      <c r="E533" s="7"/>
      <c r="F533" s="7"/>
      <c r="G533" s="7"/>
      <c r="H533" s="7"/>
      <c r="I533" s="7"/>
      <c r="J533" s="7"/>
      <c r="K533" s="7"/>
      <c r="L533" s="7"/>
      <c r="M533" s="7"/>
      <c r="N533" s="7"/>
      <c r="O533" s="7"/>
      <c r="P533" s="7"/>
      <c r="Q533" s="7"/>
      <c r="R533" s="7"/>
      <c r="S533" s="7"/>
      <c r="T533" s="7"/>
      <c r="U533" s="7"/>
      <c r="V533" s="7"/>
      <c r="W533" s="7"/>
    </row>
    <row r="534" spans="1:23" x14ac:dyDescent="0.2">
      <c r="A534" s="7"/>
      <c r="B534" s="7"/>
      <c r="C534" s="9"/>
      <c r="D534" s="7"/>
      <c r="E534" s="7"/>
      <c r="F534" s="7"/>
      <c r="G534" s="7"/>
      <c r="H534" s="7"/>
      <c r="I534" s="7"/>
      <c r="J534" s="7"/>
      <c r="K534" s="7"/>
      <c r="L534" s="7"/>
      <c r="M534" s="7"/>
      <c r="N534" s="7"/>
      <c r="O534" s="7"/>
      <c r="P534" s="7"/>
      <c r="Q534" s="7"/>
      <c r="R534" s="7"/>
      <c r="S534" s="7"/>
      <c r="T534" s="7"/>
      <c r="U534" s="7"/>
      <c r="V534" s="7"/>
      <c r="W534" s="7"/>
    </row>
    <row r="535" spans="1:23" x14ac:dyDescent="0.2">
      <c r="A535" s="7"/>
      <c r="B535" s="7"/>
      <c r="C535" s="9"/>
      <c r="D535" s="7"/>
      <c r="E535" s="7"/>
      <c r="F535" s="7"/>
      <c r="G535" s="7"/>
      <c r="H535" s="7"/>
      <c r="I535" s="7"/>
      <c r="J535" s="7"/>
      <c r="K535" s="7"/>
      <c r="L535" s="7"/>
      <c r="M535" s="7"/>
      <c r="N535" s="7"/>
      <c r="O535" s="7"/>
      <c r="P535" s="7"/>
      <c r="Q535" s="7"/>
      <c r="R535" s="7"/>
      <c r="S535" s="7"/>
      <c r="T535" s="7"/>
      <c r="U535" s="7"/>
      <c r="V535" s="7"/>
      <c r="W535" s="7"/>
    </row>
    <row r="536" spans="1:23" x14ac:dyDescent="0.2">
      <c r="A536" s="7"/>
      <c r="B536" s="7"/>
      <c r="C536" s="9"/>
      <c r="D536" s="7"/>
      <c r="E536" s="7"/>
      <c r="F536" s="7"/>
      <c r="G536" s="7"/>
      <c r="H536" s="7"/>
      <c r="I536" s="7"/>
      <c r="J536" s="7"/>
      <c r="K536" s="7"/>
      <c r="L536" s="7"/>
      <c r="M536" s="7"/>
      <c r="N536" s="7"/>
      <c r="O536" s="7"/>
      <c r="P536" s="7"/>
      <c r="Q536" s="7"/>
      <c r="R536" s="7"/>
      <c r="S536" s="7"/>
      <c r="T536" s="7"/>
      <c r="U536" s="7"/>
      <c r="V536" s="7"/>
      <c r="W536" s="7"/>
    </row>
    <row r="537" spans="1:23" x14ac:dyDescent="0.2">
      <c r="A537" s="7"/>
      <c r="B537" s="7"/>
      <c r="C537" s="9"/>
      <c r="D537" s="7"/>
      <c r="E537" s="7"/>
      <c r="F537" s="7"/>
      <c r="G537" s="7"/>
      <c r="H537" s="7"/>
      <c r="I537" s="7"/>
      <c r="J537" s="7"/>
      <c r="K537" s="7"/>
      <c r="L537" s="7"/>
      <c r="M537" s="7"/>
      <c r="N537" s="7"/>
      <c r="O537" s="7"/>
      <c r="P537" s="7"/>
      <c r="Q537" s="7"/>
      <c r="R537" s="7"/>
      <c r="S537" s="7"/>
      <c r="T537" s="7"/>
      <c r="U537" s="7"/>
      <c r="V537" s="7"/>
      <c r="W537" s="7"/>
    </row>
    <row r="538" spans="1:23" x14ac:dyDescent="0.2">
      <c r="A538" s="7"/>
      <c r="B538" s="7"/>
      <c r="C538" s="9"/>
      <c r="D538" s="7"/>
      <c r="E538" s="7"/>
      <c r="F538" s="7"/>
      <c r="G538" s="7"/>
      <c r="H538" s="7"/>
      <c r="I538" s="7"/>
      <c r="J538" s="7"/>
      <c r="K538" s="7"/>
      <c r="L538" s="7"/>
      <c r="M538" s="7"/>
      <c r="N538" s="7"/>
      <c r="O538" s="7"/>
      <c r="P538" s="7"/>
      <c r="Q538" s="7"/>
      <c r="R538" s="7"/>
      <c r="S538" s="7"/>
      <c r="T538" s="7"/>
      <c r="U538" s="7"/>
      <c r="V538" s="7"/>
      <c r="W538" s="7"/>
    </row>
    <row r="539" spans="1:23" x14ac:dyDescent="0.2">
      <c r="A539" s="7"/>
      <c r="B539" s="7"/>
      <c r="C539" s="9"/>
      <c r="D539" s="7"/>
      <c r="E539" s="7"/>
      <c r="F539" s="7"/>
      <c r="G539" s="7"/>
      <c r="H539" s="7"/>
      <c r="I539" s="7"/>
      <c r="J539" s="7"/>
      <c r="K539" s="7"/>
      <c r="L539" s="7"/>
      <c r="M539" s="7"/>
      <c r="N539" s="7"/>
      <c r="O539" s="7"/>
      <c r="P539" s="7"/>
      <c r="Q539" s="7"/>
      <c r="R539" s="7"/>
      <c r="S539" s="7"/>
      <c r="T539" s="7"/>
      <c r="U539" s="7"/>
      <c r="V539" s="7"/>
      <c r="W539" s="7"/>
    </row>
    <row r="540" spans="1:23" x14ac:dyDescent="0.2">
      <c r="A540" s="7"/>
      <c r="B540" s="7"/>
      <c r="C540" s="9"/>
      <c r="D540" s="7"/>
      <c r="E540" s="7"/>
      <c r="F540" s="7"/>
      <c r="G540" s="7"/>
      <c r="H540" s="7"/>
      <c r="I540" s="7"/>
      <c r="J540" s="7"/>
      <c r="K540" s="7"/>
      <c r="L540" s="7"/>
      <c r="M540" s="7"/>
      <c r="N540" s="7"/>
      <c r="O540" s="7"/>
      <c r="P540" s="7"/>
      <c r="Q540" s="7"/>
      <c r="R540" s="7"/>
      <c r="S540" s="7"/>
      <c r="T540" s="7"/>
      <c r="U540" s="7"/>
      <c r="V540" s="7"/>
      <c r="W540" s="7"/>
    </row>
    <row r="541" spans="1:23" x14ac:dyDescent="0.2">
      <c r="A541" s="7"/>
      <c r="B541" s="7"/>
      <c r="C541" s="9"/>
      <c r="D541" s="7"/>
      <c r="E541" s="7"/>
      <c r="F541" s="7"/>
      <c r="G541" s="7"/>
      <c r="H541" s="7"/>
      <c r="I541" s="7"/>
      <c r="J541" s="7"/>
      <c r="K541" s="7"/>
      <c r="L541" s="7"/>
      <c r="M541" s="7"/>
      <c r="N541" s="7"/>
      <c r="O541" s="7"/>
      <c r="P541" s="7"/>
      <c r="Q541" s="7"/>
      <c r="R541" s="7"/>
      <c r="S541" s="7"/>
      <c r="T541" s="7"/>
      <c r="U541" s="7"/>
      <c r="V541" s="7"/>
      <c r="W541" s="7"/>
    </row>
    <row r="542" spans="1:23" x14ac:dyDescent="0.2">
      <c r="A542" s="7"/>
      <c r="B542" s="7"/>
      <c r="C542" s="9"/>
      <c r="D542" s="7"/>
      <c r="E542" s="7"/>
      <c r="F542" s="7"/>
      <c r="G542" s="7"/>
      <c r="H542" s="7"/>
      <c r="I542" s="7"/>
      <c r="J542" s="7"/>
      <c r="K542" s="7"/>
      <c r="L542" s="7"/>
      <c r="M542" s="7"/>
      <c r="N542" s="7"/>
      <c r="O542" s="7"/>
      <c r="P542" s="7"/>
      <c r="Q542" s="7"/>
      <c r="R542" s="7"/>
      <c r="S542" s="7"/>
      <c r="T542" s="7"/>
      <c r="U542" s="7"/>
      <c r="V542" s="7"/>
      <c r="W542" s="7"/>
    </row>
    <row r="543" spans="1:23" x14ac:dyDescent="0.2">
      <c r="A543" s="7"/>
      <c r="B543" s="7"/>
      <c r="C543" s="9"/>
      <c r="D543" s="7"/>
      <c r="E543" s="7"/>
      <c r="F543" s="7"/>
      <c r="G543" s="7"/>
      <c r="H543" s="7"/>
      <c r="I543" s="7"/>
      <c r="J543" s="7"/>
      <c r="K543" s="7"/>
      <c r="L543" s="7"/>
      <c r="M543" s="7"/>
      <c r="N543" s="7"/>
      <c r="O543" s="7"/>
      <c r="P543" s="7"/>
      <c r="Q543" s="7"/>
      <c r="R543" s="7"/>
      <c r="S543" s="7"/>
      <c r="T543" s="7"/>
      <c r="U543" s="7"/>
      <c r="V543" s="7"/>
      <c r="W543" s="7"/>
    </row>
    <row r="544" spans="1:23" x14ac:dyDescent="0.2">
      <c r="A544" s="7"/>
      <c r="B544" s="7"/>
      <c r="C544" s="9"/>
      <c r="D544" s="7"/>
      <c r="E544" s="7"/>
      <c r="F544" s="7"/>
      <c r="G544" s="7"/>
      <c r="H544" s="7"/>
      <c r="I544" s="7"/>
      <c r="J544" s="7"/>
      <c r="K544" s="7"/>
      <c r="L544" s="7"/>
      <c r="M544" s="7"/>
      <c r="N544" s="7"/>
      <c r="O544" s="7"/>
      <c r="P544" s="7"/>
      <c r="Q544" s="7"/>
      <c r="R544" s="7"/>
      <c r="S544" s="7"/>
      <c r="T544" s="7"/>
      <c r="U544" s="7"/>
      <c r="V544" s="7"/>
      <c r="W544" s="7"/>
    </row>
    <row r="545" spans="1:23" x14ac:dyDescent="0.2">
      <c r="A545" s="7"/>
      <c r="B545" s="7"/>
      <c r="C545" s="9"/>
      <c r="D545" s="7"/>
      <c r="E545" s="7"/>
      <c r="F545" s="7"/>
      <c r="G545" s="7"/>
      <c r="H545" s="7"/>
      <c r="I545" s="7"/>
      <c r="J545" s="7"/>
      <c r="K545" s="7"/>
      <c r="L545" s="7"/>
      <c r="M545" s="7"/>
      <c r="N545" s="7"/>
      <c r="O545" s="7"/>
      <c r="P545" s="7"/>
      <c r="Q545" s="7"/>
      <c r="R545" s="7"/>
      <c r="S545" s="7"/>
      <c r="T545" s="7"/>
      <c r="U545" s="7"/>
      <c r="V545" s="7"/>
      <c r="W545" s="7"/>
    </row>
    <row r="546" spans="1:23" x14ac:dyDescent="0.2">
      <c r="A546" s="7"/>
      <c r="B546" s="7"/>
      <c r="C546" s="9"/>
      <c r="D546" s="7"/>
      <c r="E546" s="7"/>
      <c r="F546" s="7"/>
      <c r="G546" s="7"/>
      <c r="H546" s="7"/>
      <c r="I546" s="7"/>
      <c r="J546" s="7"/>
      <c r="K546" s="7"/>
      <c r="L546" s="7"/>
      <c r="M546" s="7"/>
      <c r="N546" s="7"/>
      <c r="O546" s="7"/>
      <c r="P546" s="7"/>
      <c r="Q546" s="7"/>
      <c r="R546" s="7"/>
      <c r="S546" s="7"/>
      <c r="T546" s="7"/>
      <c r="U546" s="7"/>
      <c r="V546" s="7"/>
      <c r="W546" s="7"/>
    </row>
    <row r="547" spans="1:23" x14ac:dyDescent="0.2">
      <c r="A547" s="7"/>
      <c r="B547" s="7"/>
      <c r="C547" s="9"/>
      <c r="D547" s="7"/>
      <c r="E547" s="7"/>
      <c r="F547" s="7"/>
      <c r="G547" s="7"/>
      <c r="H547" s="7"/>
      <c r="I547" s="7"/>
      <c r="J547" s="7"/>
      <c r="K547" s="7"/>
      <c r="L547" s="7"/>
      <c r="M547" s="7"/>
      <c r="N547" s="7"/>
      <c r="O547" s="7"/>
      <c r="P547" s="7"/>
      <c r="Q547" s="7"/>
      <c r="R547" s="7"/>
      <c r="S547" s="7"/>
      <c r="T547" s="7"/>
      <c r="U547" s="7"/>
      <c r="V547" s="7"/>
      <c r="W547" s="7"/>
    </row>
    <row r="548" spans="1:23" x14ac:dyDescent="0.2">
      <c r="A548" s="7"/>
      <c r="B548" s="7"/>
      <c r="C548" s="9"/>
      <c r="D548" s="7"/>
      <c r="E548" s="7"/>
      <c r="F548" s="7"/>
      <c r="G548" s="7"/>
      <c r="H548" s="7"/>
      <c r="I548" s="7"/>
      <c r="J548" s="7"/>
      <c r="K548" s="7"/>
      <c r="L548" s="7"/>
      <c r="M548" s="7"/>
      <c r="N548" s="7"/>
      <c r="O548" s="7"/>
      <c r="P548" s="7"/>
      <c r="Q548" s="7"/>
      <c r="R548" s="7"/>
      <c r="S548" s="7"/>
      <c r="T548" s="7"/>
      <c r="U548" s="7"/>
      <c r="V548" s="7"/>
      <c r="W548" s="7"/>
    </row>
    <row r="549" spans="1:23" x14ac:dyDescent="0.2">
      <c r="A549" s="7"/>
      <c r="B549" s="7"/>
      <c r="C549" s="9"/>
      <c r="D549" s="7"/>
      <c r="E549" s="7"/>
      <c r="F549" s="7"/>
      <c r="G549" s="7"/>
      <c r="H549" s="7"/>
      <c r="I549" s="7"/>
      <c r="J549" s="7"/>
      <c r="K549" s="7"/>
      <c r="L549" s="7"/>
      <c r="M549" s="7"/>
      <c r="N549" s="7"/>
      <c r="O549" s="7"/>
      <c r="P549" s="7"/>
      <c r="Q549" s="7"/>
      <c r="R549" s="7"/>
      <c r="S549" s="7"/>
      <c r="T549" s="7"/>
      <c r="U549" s="7"/>
      <c r="V549" s="7"/>
      <c r="W549" s="7"/>
    </row>
    <row r="550" spans="1:23" x14ac:dyDescent="0.2">
      <c r="A550" s="7"/>
      <c r="B550" s="7"/>
      <c r="C550" s="9"/>
      <c r="D550" s="7"/>
      <c r="E550" s="7"/>
      <c r="F550" s="7"/>
      <c r="G550" s="7"/>
      <c r="H550" s="7"/>
      <c r="I550" s="7"/>
      <c r="J550" s="7"/>
      <c r="K550" s="7"/>
      <c r="L550" s="7"/>
      <c r="M550" s="7"/>
      <c r="N550" s="7"/>
      <c r="O550" s="7"/>
      <c r="P550" s="7"/>
      <c r="Q550" s="7"/>
      <c r="R550" s="7"/>
      <c r="S550" s="7"/>
      <c r="T550" s="7"/>
      <c r="U550" s="7"/>
      <c r="V550" s="7"/>
      <c r="W550" s="7"/>
    </row>
    <row r="551" spans="1:23" x14ac:dyDescent="0.2">
      <c r="A551" s="7"/>
      <c r="B551" s="7"/>
      <c r="C551" s="9"/>
      <c r="D551" s="7"/>
      <c r="E551" s="7"/>
      <c r="F551" s="7"/>
      <c r="G551" s="7"/>
      <c r="H551" s="7"/>
      <c r="I551" s="7"/>
      <c r="J551" s="7"/>
      <c r="K551" s="7"/>
      <c r="L551" s="7"/>
      <c r="M551" s="7"/>
      <c r="N551" s="7"/>
      <c r="O551" s="7"/>
      <c r="P551" s="7"/>
      <c r="Q551" s="7"/>
      <c r="R551" s="7"/>
      <c r="S551" s="7"/>
      <c r="T551" s="7"/>
      <c r="U551" s="7"/>
      <c r="V551" s="7"/>
      <c r="W551" s="7"/>
    </row>
    <row r="552" spans="1:23" x14ac:dyDescent="0.2">
      <c r="A552" s="7"/>
      <c r="B552" s="7"/>
      <c r="C552" s="9"/>
      <c r="D552" s="7"/>
      <c r="E552" s="7"/>
      <c r="F552" s="7"/>
      <c r="G552" s="7"/>
      <c r="H552" s="7"/>
      <c r="I552" s="7"/>
      <c r="J552" s="7"/>
      <c r="K552" s="7"/>
      <c r="L552" s="7"/>
      <c r="M552" s="7"/>
      <c r="N552" s="7"/>
      <c r="O552" s="7"/>
      <c r="P552" s="7"/>
      <c r="Q552" s="7"/>
      <c r="R552" s="7"/>
      <c r="S552" s="7"/>
      <c r="T552" s="7"/>
      <c r="U552" s="7"/>
      <c r="V552" s="7"/>
      <c r="W552" s="7"/>
    </row>
    <row r="553" spans="1:23" x14ac:dyDescent="0.2">
      <c r="A553" s="7"/>
      <c r="B553" s="7"/>
      <c r="C553" s="9"/>
      <c r="D553" s="7"/>
      <c r="E553" s="7"/>
      <c r="F553" s="7"/>
      <c r="G553" s="7"/>
      <c r="H553" s="7"/>
      <c r="I553" s="7"/>
      <c r="J553" s="7"/>
      <c r="K553" s="7"/>
      <c r="L553" s="7"/>
      <c r="M553" s="7"/>
      <c r="N553" s="7"/>
      <c r="O553" s="7"/>
      <c r="P553" s="7"/>
      <c r="Q553" s="7"/>
      <c r="R553" s="7"/>
      <c r="S553" s="7"/>
      <c r="T553" s="7"/>
      <c r="U553" s="7"/>
      <c r="V553" s="7"/>
      <c r="W553" s="7"/>
    </row>
    <row r="554" spans="1:23" x14ac:dyDescent="0.2">
      <c r="A554" s="7"/>
      <c r="B554" s="7"/>
      <c r="C554" s="9"/>
      <c r="D554" s="7"/>
      <c r="E554" s="7"/>
      <c r="F554" s="7"/>
      <c r="G554" s="7"/>
      <c r="H554" s="7"/>
      <c r="I554" s="7"/>
      <c r="J554" s="7"/>
      <c r="K554" s="7"/>
      <c r="L554" s="7"/>
      <c r="M554" s="7"/>
      <c r="N554" s="7"/>
      <c r="O554" s="7"/>
      <c r="P554" s="7"/>
      <c r="Q554" s="7"/>
      <c r="R554" s="7"/>
      <c r="S554" s="7"/>
      <c r="T554" s="7"/>
      <c r="U554" s="7"/>
      <c r="V554" s="7"/>
      <c r="W554" s="7"/>
    </row>
    <row r="555" spans="1:23" x14ac:dyDescent="0.2">
      <c r="A555" s="7"/>
      <c r="B555" s="7"/>
      <c r="C555" s="9"/>
      <c r="D555" s="7"/>
      <c r="E555" s="7"/>
      <c r="F555" s="7"/>
      <c r="G555" s="7"/>
      <c r="H555" s="7"/>
      <c r="I555" s="7"/>
      <c r="J555" s="7"/>
      <c r="K555" s="7"/>
      <c r="L555" s="7"/>
      <c r="M555" s="7"/>
      <c r="N555" s="7"/>
      <c r="O555" s="7"/>
      <c r="P555" s="7"/>
      <c r="Q555" s="7"/>
      <c r="R555" s="7"/>
      <c r="S555" s="7"/>
      <c r="T555" s="7"/>
      <c r="U555" s="7"/>
      <c r="V555" s="7"/>
      <c r="W555" s="7"/>
    </row>
    <row r="556" spans="1:23" x14ac:dyDescent="0.2">
      <c r="A556" s="7"/>
      <c r="B556" s="7"/>
      <c r="C556" s="9"/>
      <c r="D556" s="7"/>
      <c r="E556" s="7"/>
      <c r="F556" s="7"/>
      <c r="G556" s="7"/>
      <c r="H556" s="7"/>
      <c r="I556" s="7"/>
      <c r="J556" s="7"/>
      <c r="K556" s="7"/>
      <c r="L556" s="7"/>
      <c r="M556" s="7"/>
      <c r="N556" s="7"/>
      <c r="O556" s="7"/>
      <c r="P556" s="7"/>
      <c r="Q556" s="7"/>
      <c r="R556" s="7"/>
      <c r="S556" s="7"/>
      <c r="T556" s="7"/>
      <c r="U556" s="7"/>
      <c r="V556" s="7"/>
      <c r="W556" s="7"/>
    </row>
    <row r="557" spans="1:23" x14ac:dyDescent="0.2">
      <c r="A557" s="7"/>
      <c r="B557" s="7"/>
      <c r="C557" s="9"/>
      <c r="D557" s="7"/>
      <c r="E557" s="7"/>
      <c r="F557" s="7"/>
      <c r="G557" s="7"/>
      <c r="H557" s="7"/>
      <c r="I557" s="7"/>
      <c r="J557" s="7"/>
      <c r="K557" s="7"/>
      <c r="L557" s="7"/>
      <c r="M557" s="7"/>
      <c r="N557" s="7"/>
      <c r="O557" s="7"/>
      <c r="P557" s="7"/>
      <c r="Q557" s="7"/>
      <c r="R557" s="7"/>
      <c r="S557" s="7"/>
      <c r="T557" s="7"/>
      <c r="U557" s="7"/>
      <c r="V557" s="7"/>
      <c r="W557" s="7"/>
    </row>
    <row r="558" spans="1:23" x14ac:dyDescent="0.2">
      <c r="A558" s="7"/>
      <c r="B558" s="7"/>
      <c r="C558" s="9"/>
      <c r="D558" s="7"/>
      <c r="E558" s="7"/>
      <c r="F558" s="7"/>
      <c r="G558" s="7"/>
      <c r="H558" s="7"/>
      <c r="I558" s="7"/>
      <c r="J558" s="7"/>
      <c r="K558" s="7"/>
      <c r="L558" s="7"/>
      <c r="M558" s="7"/>
      <c r="N558" s="7"/>
      <c r="O558" s="7"/>
      <c r="P558" s="7"/>
      <c r="Q558" s="7"/>
      <c r="R558" s="7"/>
      <c r="S558" s="7"/>
      <c r="T558" s="7"/>
      <c r="U558" s="7"/>
      <c r="V558" s="7"/>
      <c r="W558" s="7"/>
    </row>
    <row r="559" spans="1:23" x14ac:dyDescent="0.2">
      <c r="A559" s="7"/>
      <c r="B559" s="7"/>
      <c r="C559" s="9"/>
      <c r="D559" s="7"/>
      <c r="E559" s="7"/>
      <c r="F559" s="7"/>
      <c r="G559" s="7"/>
      <c r="H559" s="7"/>
      <c r="I559" s="7"/>
      <c r="J559" s="7"/>
      <c r="K559" s="7"/>
      <c r="L559" s="7"/>
      <c r="M559" s="7"/>
      <c r="N559" s="7"/>
      <c r="O559" s="7"/>
      <c r="P559" s="7"/>
      <c r="Q559" s="7"/>
      <c r="R559" s="7"/>
      <c r="S559" s="7"/>
      <c r="T559" s="7"/>
      <c r="U559" s="7"/>
      <c r="V559" s="7"/>
      <c r="W559" s="7"/>
    </row>
    <row r="560" spans="1:23" x14ac:dyDescent="0.2">
      <c r="A560" s="7"/>
      <c r="B560" s="7"/>
      <c r="C560" s="9"/>
      <c r="D560" s="7"/>
      <c r="E560" s="7"/>
      <c r="F560" s="7"/>
      <c r="G560" s="7"/>
      <c r="H560" s="7"/>
      <c r="I560" s="7"/>
      <c r="J560" s="7"/>
      <c r="K560" s="7"/>
      <c r="L560" s="7"/>
      <c r="M560" s="7"/>
      <c r="N560" s="7"/>
      <c r="O560" s="7"/>
      <c r="P560" s="7"/>
      <c r="Q560" s="7"/>
      <c r="R560" s="7"/>
      <c r="S560" s="7"/>
      <c r="T560" s="7"/>
      <c r="U560" s="7"/>
      <c r="V560" s="7"/>
      <c r="W560" s="7"/>
    </row>
    <row r="561" spans="1:23" x14ac:dyDescent="0.2">
      <c r="A561" s="7"/>
      <c r="B561" s="7"/>
      <c r="C561" s="9"/>
      <c r="D561" s="7"/>
      <c r="E561" s="7"/>
      <c r="F561" s="7"/>
      <c r="G561" s="7"/>
      <c r="H561" s="7"/>
      <c r="I561" s="7"/>
      <c r="J561" s="7"/>
      <c r="K561" s="7"/>
      <c r="L561" s="7"/>
      <c r="M561" s="7"/>
      <c r="N561" s="7"/>
      <c r="O561" s="7"/>
      <c r="P561" s="7"/>
      <c r="Q561" s="7"/>
      <c r="R561" s="7"/>
      <c r="S561" s="7"/>
      <c r="T561" s="7"/>
      <c r="U561" s="7"/>
      <c r="V561" s="7"/>
      <c r="W561" s="7"/>
    </row>
    <row r="562" spans="1:23" x14ac:dyDescent="0.2">
      <c r="A562" s="7"/>
      <c r="B562" s="7"/>
      <c r="C562" s="9"/>
      <c r="D562" s="7"/>
      <c r="E562" s="7"/>
      <c r="F562" s="7"/>
      <c r="G562" s="7"/>
      <c r="H562" s="7"/>
      <c r="I562" s="7"/>
      <c r="J562" s="7"/>
      <c r="K562" s="7"/>
      <c r="L562" s="7"/>
      <c r="M562" s="7"/>
      <c r="N562" s="7"/>
      <c r="O562" s="7"/>
      <c r="P562" s="7"/>
      <c r="Q562" s="7"/>
      <c r="R562" s="7"/>
      <c r="S562" s="7"/>
      <c r="T562" s="7"/>
      <c r="U562" s="7"/>
      <c r="V562" s="7"/>
      <c r="W562" s="7"/>
    </row>
    <row r="563" spans="1:23" x14ac:dyDescent="0.2">
      <c r="A563" s="7"/>
      <c r="B563" s="7"/>
      <c r="C563" s="9"/>
      <c r="D563" s="7"/>
      <c r="E563" s="7"/>
      <c r="F563" s="7"/>
      <c r="G563" s="7"/>
      <c r="H563" s="7"/>
      <c r="I563" s="7"/>
      <c r="J563" s="7"/>
      <c r="K563" s="7"/>
      <c r="L563" s="7"/>
      <c r="M563" s="7"/>
      <c r="N563" s="7"/>
      <c r="O563" s="7"/>
      <c r="P563" s="7"/>
      <c r="Q563" s="7"/>
      <c r="R563" s="7"/>
      <c r="S563" s="7"/>
      <c r="T563" s="7"/>
      <c r="U563" s="7"/>
      <c r="V563" s="7"/>
      <c r="W563" s="7"/>
    </row>
    <row r="564" spans="1:23" x14ac:dyDescent="0.2">
      <c r="A564" s="7"/>
      <c r="B564" s="7"/>
      <c r="C564" s="9"/>
      <c r="D564" s="7"/>
      <c r="E564" s="7"/>
      <c r="F564" s="7"/>
      <c r="G564" s="7"/>
      <c r="H564" s="7"/>
      <c r="I564" s="7"/>
      <c r="J564" s="7"/>
      <c r="K564" s="7"/>
      <c r="L564" s="7"/>
      <c r="M564" s="7"/>
      <c r="N564" s="7"/>
      <c r="O564" s="7"/>
      <c r="P564" s="7"/>
      <c r="Q564" s="7"/>
      <c r="R564" s="7"/>
      <c r="S564" s="7"/>
      <c r="T564" s="7"/>
      <c r="U564" s="7"/>
      <c r="V564" s="7"/>
      <c r="W564" s="7"/>
    </row>
    <row r="565" spans="1:23" x14ac:dyDescent="0.2">
      <c r="A565" s="7"/>
      <c r="B565" s="7"/>
      <c r="C565" s="9"/>
      <c r="D565" s="7"/>
      <c r="E565" s="7"/>
      <c r="F565" s="7"/>
      <c r="G565" s="7"/>
      <c r="H565" s="7"/>
      <c r="I565" s="7"/>
      <c r="J565" s="7"/>
      <c r="K565" s="7"/>
      <c r="L565" s="7"/>
      <c r="M565" s="7"/>
      <c r="N565" s="7"/>
      <c r="O565" s="7"/>
      <c r="P565" s="7"/>
      <c r="Q565" s="7"/>
      <c r="R565" s="7"/>
      <c r="S565" s="7"/>
      <c r="T565" s="7"/>
      <c r="U565" s="7"/>
      <c r="V565" s="7"/>
      <c r="W565" s="7"/>
    </row>
    <row r="566" spans="1:23" x14ac:dyDescent="0.2">
      <c r="A566" s="7"/>
      <c r="B566" s="7"/>
      <c r="C566" s="9"/>
      <c r="D566" s="7"/>
      <c r="E566" s="7"/>
      <c r="F566" s="7"/>
      <c r="G566" s="7"/>
      <c r="H566" s="7"/>
      <c r="I566" s="7"/>
      <c r="J566" s="7"/>
      <c r="K566" s="7"/>
      <c r="L566" s="7"/>
      <c r="M566" s="7"/>
      <c r="N566" s="7"/>
      <c r="O566" s="7"/>
      <c r="P566" s="7"/>
      <c r="Q566" s="7"/>
      <c r="R566" s="7"/>
      <c r="S566" s="7"/>
      <c r="T566" s="7"/>
      <c r="U566" s="7"/>
      <c r="V566" s="7"/>
      <c r="W566" s="7"/>
    </row>
    <row r="567" spans="1:23" x14ac:dyDescent="0.2">
      <c r="A567" s="7"/>
      <c r="B567" s="7"/>
      <c r="C567" s="9"/>
      <c r="D567" s="7"/>
      <c r="E567" s="7"/>
      <c r="F567" s="7"/>
      <c r="G567" s="7"/>
      <c r="H567" s="7"/>
      <c r="I567" s="7"/>
      <c r="J567" s="7"/>
      <c r="K567" s="7"/>
      <c r="L567" s="7"/>
      <c r="M567" s="7"/>
      <c r="N567" s="7"/>
      <c r="O567" s="7"/>
      <c r="P567" s="7"/>
      <c r="Q567" s="7"/>
      <c r="R567" s="7"/>
      <c r="S567" s="7"/>
      <c r="T567" s="7"/>
      <c r="U567" s="7"/>
      <c r="V567" s="7"/>
      <c r="W567" s="7"/>
    </row>
    <row r="568" spans="1:23" x14ac:dyDescent="0.2">
      <c r="A568" s="7"/>
      <c r="B568" s="7"/>
      <c r="C568" s="9"/>
      <c r="D568" s="7"/>
      <c r="E568" s="7"/>
      <c r="F568" s="7"/>
      <c r="G568" s="7"/>
      <c r="H568" s="7"/>
      <c r="I568" s="7"/>
      <c r="J568" s="7"/>
      <c r="K568" s="7"/>
      <c r="L568" s="7"/>
      <c r="M568" s="7"/>
      <c r="N568" s="7"/>
      <c r="O568" s="7"/>
      <c r="P568" s="7"/>
      <c r="Q568" s="7"/>
      <c r="R568" s="7"/>
      <c r="S568" s="7"/>
      <c r="T568" s="7"/>
      <c r="U568" s="7"/>
      <c r="V568" s="7"/>
      <c r="W568" s="7"/>
    </row>
    <row r="569" spans="1:23" x14ac:dyDescent="0.2">
      <c r="A569" s="7"/>
      <c r="B569" s="7"/>
      <c r="C569" s="9"/>
      <c r="D569" s="7"/>
      <c r="E569" s="7"/>
      <c r="F569" s="7"/>
      <c r="G569" s="7"/>
      <c r="H569" s="7"/>
      <c r="I569" s="7"/>
      <c r="J569" s="7"/>
      <c r="K569" s="7"/>
      <c r="L569" s="7"/>
      <c r="M569" s="7"/>
      <c r="N569" s="7"/>
      <c r="O569" s="7"/>
      <c r="P569" s="7"/>
      <c r="Q569" s="7"/>
      <c r="R569" s="7"/>
      <c r="S569" s="7"/>
      <c r="T569" s="7"/>
      <c r="U569" s="7"/>
      <c r="V569" s="7"/>
      <c r="W569" s="7"/>
    </row>
    <row r="570" spans="1:23" x14ac:dyDescent="0.2">
      <c r="A570" s="7"/>
      <c r="B570" s="7"/>
      <c r="C570" s="9"/>
      <c r="D570" s="7"/>
      <c r="E570" s="7"/>
      <c r="F570" s="7"/>
      <c r="G570" s="7"/>
      <c r="H570" s="7"/>
      <c r="I570" s="7"/>
      <c r="J570" s="7"/>
      <c r="K570" s="7"/>
      <c r="L570" s="7"/>
      <c r="M570" s="7"/>
      <c r="N570" s="7"/>
      <c r="O570" s="7"/>
      <c r="P570" s="7"/>
      <c r="Q570" s="7"/>
      <c r="R570" s="7"/>
      <c r="S570" s="7"/>
      <c r="T570" s="7"/>
      <c r="U570" s="7"/>
      <c r="V570" s="7"/>
      <c r="W570" s="7"/>
    </row>
    <row r="571" spans="1:23" x14ac:dyDescent="0.2">
      <c r="A571" s="7"/>
      <c r="B571" s="7"/>
      <c r="C571" s="9"/>
      <c r="D571" s="7"/>
      <c r="E571" s="7"/>
      <c r="F571" s="7"/>
      <c r="G571" s="7"/>
      <c r="H571" s="7"/>
      <c r="I571" s="7"/>
      <c r="J571" s="7"/>
      <c r="K571" s="7"/>
      <c r="L571" s="7"/>
      <c r="M571" s="7"/>
      <c r="N571" s="7"/>
      <c r="O571" s="7"/>
      <c r="P571" s="7"/>
      <c r="Q571" s="7"/>
      <c r="R571" s="7"/>
      <c r="S571" s="7"/>
      <c r="T571" s="7"/>
      <c r="U571" s="7"/>
      <c r="V571" s="7"/>
      <c r="W571" s="7"/>
    </row>
    <row r="572" spans="1:23" x14ac:dyDescent="0.2">
      <c r="A572" s="7"/>
      <c r="B572" s="7"/>
      <c r="C572" s="9"/>
      <c r="D572" s="7"/>
      <c r="E572" s="7"/>
      <c r="F572" s="7"/>
      <c r="G572" s="7"/>
      <c r="H572" s="7"/>
      <c r="I572" s="7"/>
      <c r="J572" s="7"/>
      <c r="K572" s="7"/>
      <c r="L572" s="7"/>
      <c r="M572" s="7"/>
      <c r="N572" s="7"/>
      <c r="O572" s="7"/>
      <c r="P572" s="7"/>
      <c r="Q572" s="7"/>
      <c r="R572" s="7"/>
      <c r="S572" s="7"/>
      <c r="T572" s="7"/>
      <c r="U572" s="7"/>
      <c r="V572" s="7"/>
      <c r="W572" s="7"/>
    </row>
    <row r="573" spans="1:23" x14ac:dyDescent="0.2">
      <c r="A573" s="7"/>
      <c r="B573" s="7"/>
      <c r="C573" s="9"/>
      <c r="D573" s="7"/>
      <c r="E573" s="7"/>
      <c r="F573" s="7"/>
      <c r="G573" s="7"/>
      <c r="H573" s="7"/>
      <c r="I573" s="7"/>
      <c r="J573" s="7"/>
      <c r="K573" s="7"/>
      <c r="L573" s="7"/>
      <c r="M573" s="7"/>
      <c r="N573" s="7"/>
      <c r="O573" s="7"/>
      <c r="P573" s="7"/>
      <c r="Q573" s="7"/>
      <c r="R573" s="7"/>
      <c r="S573" s="7"/>
      <c r="T573" s="7"/>
      <c r="U573" s="7"/>
      <c r="V573" s="7"/>
      <c r="W573" s="7"/>
    </row>
    <row r="574" spans="1:23" x14ac:dyDescent="0.2">
      <c r="A574" s="7"/>
      <c r="B574" s="7"/>
      <c r="C574" s="9"/>
      <c r="D574" s="7"/>
      <c r="E574" s="7"/>
      <c r="F574" s="7"/>
      <c r="G574" s="7"/>
      <c r="H574" s="7"/>
      <c r="I574" s="7"/>
      <c r="J574" s="7"/>
      <c r="K574" s="7"/>
      <c r="L574" s="7"/>
      <c r="M574" s="7"/>
      <c r="N574" s="7"/>
      <c r="O574" s="7"/>
      <c r="P574" s="7"/>
      <c r="Q574" s="7"/>
      <c r="R574" s="7"/>
      <c r="S574" s="7"/>
      <c r="T574" s="7"/>
      <c r="U574" s="7"/>
      <c r="V574" s="7"/>
      <c r="W574" s="7"/>
    </row>
    <row r="575" spans="1:23" x14ac:dyDescent="0.2">
      <c r="A575" s="7"/>
      <c r="B575" s="7"/>
      <c r="C575" s="9"/>
      <c r="D575" s="7"/>
      <c r="E575" s="7"/>
      <c r="F575" s="7"/>
      <c r="G575" s="7"/>
      <c r="H575" s="7"/>
      <c r="I575" s="7"/>
      <c r="J575" s="7"/>
      <c r="K575" s="7"/>
      <c r="L575" s="7"/>
      <c r="M575" s="7"/>
      <c r="N575" s="7"/>
      <c r="O575" s="7"/>
      <c r="P575" s="7"/>
      <c r="Q575" s="7"/>
      <c r="R575" s="7"/>
      <c r="S575" s="7"/>
      <c r="T575" s="7"/>
      <c r="U575" s="7"/>
      <c r="V575" s="7"/>
      <c r="W575" s="7"/>
    </row>
    <row r="576" spans="1:23" x14ac:dyDescent="0.2">
      <c r="A576" s="7"/>
      <c r="B576" s="7"/>
      <c r="C576" s="9"/>
      <c r="D576" s="7"/>
      <c r="E576" s="7"/>
      <c r="F576" s="7"/>
      <c r="G576" s="7"/>
      <c r="H576" s="7"/>
      <c r="I576" s="7"/>
      <c r="J576" s="7"/>
      <c r="K576" s="7"/>
      <c r="L576" s="7"/>
      <c r="M576" s="7"/>
      <c r="N576" s="7"/>
      <c r="O576" s="7"/>
      <c r="P576" s="7"/>
      <c r="Q576" s="7"/>
      <c r="R576" s="7"/>
      <c r="S576" s="7"/>
      <c r="T576" s="7"/>
      <c r="U576" s="7"/>
      <c r="V576" s="7"/>
      <c r="W576" s="7"/>
    </row>
    <row r="577" spans="1:23" x14ac:dyDescent="0.2">
      <c r="A577" s="7"/>
      <c r="B577" s="7"/>
      <c r="C577" s="9"/>
      <c r="D577" s="7"/>
      <c r="E577" s="7"/>
      <c r="F577" s="7"/>
      <c r="G577" s="7"/>
      <c r="H577" s="7"/>
      <c r="I577" s="7"/>
      <c r="J577" s="7"/>
      <c r="K577" s="7"/>
      <c r="L577" s="7"/>
      <c r="M577" s="7"/>
      <c r="N577" s="7"/>
      <c r="O577" s="7"/>
      <c r="P577" s="7"/>
      <c r="Q577" s="7"/>
      <c r="R577" s="7"/>
      <c r="S577" s="7"/>
      <c r="T577" s="7"/>
      <c r="U577" s="7"/>
      <c r="V577" s="7"/>
      <c r="W577" s="7"/>
    </row>
    <row r="578" spans="1:23" x14ac:dyDescent="0.2">
      <c r="A578" s="7"/>
      <c r="B578" s="7"/>
      <c r="C578" s="9"/>
      <c r="D578" s="7"/>
      <c r="E578" s="7"/>
      <c r="F578" s="7"/>
      <c r="G578" s="7"/>
      <c r="H578" s="7"/>
      <c r="I578" s="7"/>
      <c r="J578" s="7"/>
      <c r="K578" s="7"/>
      <c r="L578" s="7"/>
      <c r="M578" s="7"/>
      <c r="N578" s="7"/>
      <c r="O578" s="7"/>
      <c r="P578" s="7"/>
      <c r="Q578" s="7"/>
      <c r="R578" s="7"/>
      <c r="S578" s="7"/>
      <c r="T578" s="7"/>
      <c r="U578" s="7"/>
      <c r="V578" s="7"/>
      <c r="W578" s="7"/>
    </row>
    <row r="579" spans="1:23" x14ac:dyDescent="0.2">
      <c r="A579" s="7"/>
      <c r="B579" s="7"/>
      <c r="C579" s="9"/>
      <c r="D579" s="7"/>
      <c r="E579" s="7"/>
      <c r="F579" s="7"/>
      <c r="G579" s="7"/>
      <c r="H579" s="7"/>
      <c r="I579" s="7"/>
      <c r="J579" s="7"/>
      <c r="K579" s="7"/>
      <c r="L579" s="7"/>
      <c r="M579" s="7"/>
      <c r="N579" s="7"/>
      <c r="O579" s="7"/>
      <c r="P579" s="7"/>
      <c r="Q579" s="7"/>
      <c r="R579" s="7"/>
      <c r="S579" s="7"/>
      <c r="T579" s="7"/>
      <c r="U579" s="7"/>
      <c r="V579" s="7"/>
      <c r="W579" s="7"/>
    </row>
    <row r="580" spans="1:23" x14ac:dyDescent="0.2">
      <c r="A580" s="7"/>
      <c r="B580" s="7"/>
      <c r="C580" s="9"/>
      <c r="D580" s="7"/>
      <c r="E580" s="7"/>
      <c r="F580" s="7"/>
      <c r="G580" s="7"/>
      <c r="H580" s="7"/>
      <c r="I580" s="7"/>
      <c r="J580" s="7"/>
      <c r="K580" s="7"/>
      <c r="L580" s="7"/>
      <c r="M580" s="7"/>
      <c r="N580" s="7"/>
      <c r="O580" s="7"/>
      <c r="P580" s="7"/>
      <c r="Q580" s="7"/>
      <c r="R580" s="7"/>
      <c r="S580" s="7"/>
      <c r="T580" s="7"/>
      <c r="U580" s="7"/>
      <c r="V580" s="7"/>
      <c r="W580" s="7"/>
    </row>
    <row r="581" spans="1:23" x14ac:dyDescent="0.2">
      <c r="A581" s="7"/>
      <c r="B581" s="7"/>
      <c r="C581" s="9"/>
      <c r="D581" s="7"/>
      <c r="E581" s="7"/>
      <c r="F581" s="7"/>
      <c r="G581" s="7"/>
      <c r="H581" s="7"/>
      <c r="I581" s="7"/>
      <c r="J581" s="7"/>
      <c r="K581" s="7"/>
      <c r="L581" s="7"/>
      <c r="M581" s="7"/>
      <c r="N581" s="7"/>
      <c r="O581" s="7"/>
      <c r="P581" s="7"/>
      <c r="Q581" s="7"/>
      <c r="R581" s="7"/>
      <c r="S581" s="7"/>
      <c r="T581" s="7"/>
      <c r="U581" s="7"/>
      <c r="V581" s="7"/>
      <c r="W581" s="7"/>
    </row>
    <row r="582" spans="1:23" x14ac:dyDescent="0.2">
      <c r="A582" s="7"/>
      <c r="B582" s="7"/>
      <c r="C582" s="9"/>
      <c r="D582" s="7"/>
      <c r="E582" s="7"/>
      <c r="F582" s="7"/>
      <c r="G582" s="7"/>
      <c r="H582" s="7"/>
      <c r="I582" s="7"/>
      <c r="J582" s="7"/>
      <c r="K582" s="7"/>
      <c r="L582" s="7"/>
      <c r="M582" s="7"/>
      <c r="N582" s="7"/>
      <c r="O582" s="7"/>
      <c r="P582" s="7"/>
      <c r="Q582" s="7"/>
      <c r="R582" s="7"/>
      <c r="S582" s="7"/>
      <c r="T582" s="7"/>
      <c r="U582" s="7"/>
      <c r="V582" s="7"/>
      <c r="W582" s="7"/>
    </row>
    <row r="583" spans="1:23" x14ac:dyDescent="0.2">
      <c r="A583" s="7"/>
      <c r="B583" s="7"/>
      <c r="C583" s="9"/>
      <c r="D583" s="7"/>
      <c r="E583" s="7"/>
      <c r="F583" s="7"/>
      <c r="G583" s="7"/>
      <c r="H583" s="7"/>
      <c r="I583" s="7"/>
      <c r="J583" s="7"/>
      <c r="K583" s="7"/>
      <c r="L583" s="7"/>
      <c r="M583" s="7"/>
      <c r="N583" s="7"/>
      <c r="O583" s="7"/>
      <c r="P583" s="7"/>
      <c r="Q583" s="7"/>
      <c r="R583" s="7"/>
      <c r="S583" s="7"/>
      <c r="T583" s="7"/>
      <c r="U583" s="7"/>
      <c r="V583" s="7"/>
      <c r="W583" s="7"/>
    </row>
    <row r="584" spans="1:23" x14ac:dyDescent="0.2">
      <c r="A584" s="7"/>
      <c r="B584" s="7"/>
      <c r="C584" s="9"/>
      <c r="D584" s="7"/>
      <c r="E584" s="7"/>
      <c r="F584" s="7"/>
      <c r="G584" s="7"/>
      <c r="H584" s="7"/>
      <c r="I584" s="7"/>
      <c r="J584" s="7"/>
      <c r="K584" s="7"/>
      <c r="L584" s="7"/>
      <c r="M584" s="7"/>
      <c r="N584" s="7"/>
      <c r="O584" s="7"/>
      <c r="P584" s="7"/>
      <c r="Q584" s="7"/>
      <c r="R584" s="7"/>
      <c r="S584" s="7"/>
      <c r="T584" s="7"/>
      <c r="U584" s="7"/>
      <c r="V584" s="7"/>
      <c r="W584" s="7"/>
    </row>
    <row r="585" spans="1:23" x14ac:dyDescent="0.2">
      <c r="A585" s="7"/>
      <c r="B585" s="7"/>
      <c r="C585" s="9"/>
      <c r="D585" s="7"/>
      <c r="E585" s="7"/>
      <c r="F585" s="7"/>
      <c r="G585" s="7"/>
      <c r="H585" s="7"/>
      <c r="I585" s="7"/>
      <c r="J585" s="7"/>
      <c r="K585" s="7"/>
      <c r="L585" s="7"/>
      <c r="M585" s="7"/>
      <c r="N585" s="7"/>
      <c r="O585" s="7"/>
      <c r="P585" s="7"/>
      <c r="Q585" s="7"/>
      <c r="R585" s="7"/>
      <c r="S585" s="7"/>
      <c r="T585" s="7"/>
      <c r="U585" s="7"/>
      <c r="V585" s="7"/>
      <c r="W585" s="7"/>
    </row>
    <row r="586" spans="1:23" x14ac:dyDescent="0.2">
      <c r="A586" s="7"/>
      <c r="B586" s="7"/>
      <c r="C586" s="9"/>
      <c r="D586" s="7"/>
      <c r="E586" s="7"/>
      <c r="F586" s="7"/>
      <c r="G586" s="7"/>
      <c r="H586" s="7"/>
      <c r="I586" s="7"/>
      <c r="J586" s="7"/>
      <c r="K586" s="7"/>
      <c r="L586" s="7"/>
      <c r="M586" s="7"/>
      <c r="N586" s="7"/>
      <c r="O586" s="7"/>
      <c r="P586" s="7"/>
      <c r="Q586" s="7"/>
      <c r="R586" s="7"/>
      <c r="S586" s="7"/>
      <c r="T586" s="7"/>
      <c r="U586" s="7"/>
      <c r="V586" s="7"/>
      <c r="W586" s="7"/>
    </row>
    <row r="587" spans="1:23" x14ac:dyDescent="0.2">
      <c r="A587" s="7"/>
      <c r="B587" s="7"/>
      <c r="C587" s="9"/>
      <c r="D587" s="7"/>
      <c r="E587" s="7"/>
      <c r="F587" s="7"/>
      <c r="G587" s="7"/>
      <c r="H587" s="7"/>
      <c r="I587" s="7"/>
      <c r="J587" s="7"/>
      <c r="K587" s="7"/>
      <c r="L587" s="7"/>
      <c r="M587" s="7"/>
      <c r="N587" s="7"/>
      <c r="O587" s="7"/>
      <c r="P587" s="7"/>
      <c r="Q587" s="7"/>
      <c r="R587" s="7"/>
      <c r="S587" s="7"/>
      <c r="T587" s="7"/>
      <c r="U587" s="7"/>
      <c r="V587" s="7"/>
      <c r="W587" s="7"/>
    </row>
    <row r="588" spans="1:23" x14ac:dyDescent="0.2">
      <c r="A588" s="7"/>
      <c r="B588" s="7"/>
      <c r="C588" s="9"/>
      <c r="D588" s="7"/>
      <c r="E588" s="7"/>
      <c r="F588" s="7"/>
      <c r="G588" s="7"/>
      <c r="H588" s="7"/>
      <c r="I588" s="7"/>
      <c r="J588" s="7"/>
      <c r="K588" s="7"/>
      <c r="L588" s="7"/>
      <c r="M588" s="7"/>
      <c r="N588" s="7"/>
      <c r="O588" s="7"/>
      <c r="P588" s="7"/>
      <c r="Q588" s="7"/>
      <c r="R588" s="7"/>
      <c r="S588" s="7"/>
      <c r="T588" s="7"/>
      <c r="U588" s="7"/>
      <c r="V588" s="7"/>
      <c r="W588" s="7"/>
    </row>
    <row r="589" spans="1:23" x14ac:dyDescent="0.2">
      <c r="A589" s="7"/>
      <c r="B589" s="7"/>
      <c r="C589" s="9"/>
      <c r="D589" s="7"/>
      <c r="E589" s="7"/>
      <c r="F589" s="7"/>
      <c r="G589" s="7"/>
      <c r="H589" s="7"/>
      <c r="I589" s="7"/>
      <c r="J589" s="7"/>
      <c r="K589" s="7"/>
      <c r="L589" s="7"/>
      <c r="M589" s="7"/>
      <c r="N589" s="7"/>
      <c r="O589" s="7"/>
      <c r="P589" s="7"/>
      <c r="Q589" s="7"/>
      <c r="R589" s="7"/>
      <c r="S589" s="7"/>
      <c r="T589" s="7"/>
      <c r="U589" s="7"/>
      <c r="V589" s="7"/>
      <c r="W589" s="7"/>
    </row>
    <row r="590" spans="1:23" x14ac:dyDescent="0.2">
      <c r="A590" s="7"/>
      <c r="B590" s="7"/>
      <c r="C590" s="9"/>
      <c r="D590" s="7"/>
      <c r="E590" s="7"/>
      <c r="F590" s="7"/>
      <c r="G590" s="7"/>
      <c r="H590" s="7"/>
      <c r="I590" s="7"/>
      <c r="J590" s="7"/>
      <c r="K590" s="7"/>
      <c r="L590" s="7"/>
      <c r="M590" s="7"/>
      <c r="N590" s="7"/>
      <c r="O590" s="7"/>
      <c r="P590" s="7"/>
      <c r="Q590" s="7"/>
      <c r="R590" s="7"/>
      <c r="S590" s="7"/>
      <c r="T590" s="7"/>
      <c r="U590" s="7"/>
      <c r="V590" s="7"/>
      <c r="W590" s="7"/>
    </row>
    <row r="591" spans="1:23" x14ac:dyDescent="0.2">
      <c r="A591" s="7"/>
      <c r="B591" s="7"/>
      <c r="C591" s="9"/>
      <c r="D591" s="7"/>
      <c r="E591" s="7"/>
      <c r="F591" s="7"/>
      <c r="G591" s="7"/>
      <c r="H591" s="7"/>
      <c r="I591" s="7"/>
      <c r="J591" s="7"/>
      <c r="K591" s="7"/>
      <c r="L591" s="7"/>
      <c r="M591" s="7"/>
      <c r="N591" s="7"/>
      <c r="O591" s="7"/>
      <c r="P591" s="7"/>
      <c r="Q591" s="7"/>
      <c r="R591" s="7"/>
      <c r="S591" s="7"/>
      <c r="T591" s="7"/>
      <c r="U591" s="7"/>
      <c r="V591" s="7"/>
      <c r="W591" s="7"/>
    </row>
    <row r="592" spans="1:23" x14ac:dyDescent="0.2">
      <c r="A592" s="7"/>
      <c r="B592" s="7"/>
      <c r="C592" s="9"/>
      <c r="D592" s="7"/>
      <c r="E592" s="7"/>
      <c r="F592" s="7"/>
      <c r="G592" s="7"/>
      <c r="H592" s="7"/>
      <c r="I592" s="7"/>
      <c r="J592" s="7"/>
      <c r="K592" s="7"/>
      <c r="L592" s="7"/>
      <c r="M592" s="7"/>
      <c r="N592" s="7"/>
      <c r="O592" s="7"/>
      <c r="P592" s="7"/>
      <c r="Q592" s="7"/>
      <c r="R592" s="7"/>
      <c r="S592" s="7"/>
      <c r="T592" s="7"/>
      <c r="U592" s="7"/>
      <c r="V592" s="7"/>
      <c r="W592" s="7"/>
    </row>
    <row r="593" spans="1:23" x14ac:dyDescent="0.2">
      <c r="A593" s="7"/>
      <c r="B593" s="7"/>
      <c r="C593" s="9"/>
      <c r="D593" s="7"/>
      <c r="E593" s="7"/>
      <c r="F593" s="7"/>
      <c r="G593" s="7"/>
      <c r="H593" s="7"/>
      <c r="I593" s="7"/>
      <c r="J593" s="7"/>
      <c r="K593" s="7"/>
      <c r="L593" s="7"/>
      <c r="M593" s="7"/>
      <c r="N593" s="7"/>
      <c r="O593" s="7"/>
      <c r="P593" s="7"/>
      <c r="Q593" s="7"/>
      <c r="R593" s="7"/>
      <c r="S593" s="7"/>
      <c r="T593" s="7"/>
      <c r="U593" s="7"/>
      <c r="V593" s="7"/>
      <c r="W593" s="7"/>
    </row>
    <row r="594" spans="1:23" x14ac:dyDescent="0.2">
      <c r="A594" s="7"/>
      <c r="B594" s="7"/>
      <c r="C594" s="9"/>
      <c r="D594" s="7"/>
      <c r="E594" s="7"/>
      <c r="F594" s="7"/>
      <c r="G594" s="7"/>
      <c r="H594" s="7"/>
      <c r="I594" s="7"/>
      <c r="J594" s="7"/>
      <c r="K594" s="7"/>
      <c r="L594" s="7"/>
      <c r="M594" s="7"/>
      <c r="N594" s="7"/>
      <c r="O594" s="7"/>
      <c r="P594" s="7"/>
      <c r="Q594" s="7"/>
      <c r="R594" s="7"/>
      <c r="S594" s="7"/>
      <c r="T594" s="7"/>
      <c r="U594" s="7"/>
      <c r="V594" s="7"/>
      <c r="W594" s="7"/>
    </row>
    <row r="595" spans="1:23" x14ac:dyDescent="0.2">
      <c r="A595" s="7"/>
      <c r="B595" s="7"/>
      <c r="C595" s="9"/>
      <c r="D595" s="7"/>
      <c r="E595" s="7"/>
      <c r="F595" s="7"/>
      <c r="G595" s="7"/>
      <c r="H595" s="7"/>
      <c r="I595" s="7"/>
      <c r="J595" s="7"/>
      <c r="K595" s="7"/>
      <c r="L595" s="7"/>
      <c r="M595" s="7"/>
      <c r="N595" s="7"/>
      <c r="O595" s="7"/>
      <c r="P595" s="7"/>
      <c r="Q595" s="7"/>
      <c r="R595" s="7"/>
      <c r="S595" s="7"/>
      <c r="T595" s="7"/>
      <c r="U595" s="7"/>
      <c r="V595" s="7"/>
      <c r="W595" s="7"/>
    </row>
    <row r="596" spans="1:23" x14ac:dyDescent="0.2">
      <c r="A596" s="7"/>
      <c r="B596" s="7"/>
      <c r="C596" s="9"/>
      <c r="D596" s="7"/>
      <c r="E596" s="7"/>
      <c r="F596" s="7"/>
      <c r="G596" s="7"/>
      <c r="H596" s="7"/>
      <c r="I596" s="7"/>
      <c r="J596" s="7"/>
      <c r="K596" s="7"/>
      <c r="L596" s="7"/>
      <c r="M596" s="7"/>
      <c r="N596" s="7"/>
      <c r="O596" s="7"/>
      <c r="P596" s="7"/>
      <c r="Q596" s="7"/>
      <c r="R596" s="7"/>
      <c r="S596" s="7"/>
      <c r="T596" s="7"/>
      <c r="U596" s="7"/>
      <c r="V596" s="7"/>
      <c r="W596" s="7"/>
    </row>
    <row r="597" spans="1:23" x14ac:dyDescent="0.2">
      <c r="A597" s="7"/>
      <c r="B597" s="7"/>
      <c r="C597" s="9"/>
      <c r="D597" s="7"/>
      <c r="E597" s="7"/>
      <c r="F597" s="7"/>
      <c r="G597" s="7"/>
      <c r="H597" s="7"/>
      <c r="I597" s="7"/>
      <c r="J597" s="7"/>
      <c r="K597" s="7"/>
      <c r="L597" s="7"/>
      <c r="M597" s="7"/>
      <c r="N597" s="7"/>
      <c r="O597" s="7"/>
      <c r="P597" s="7"/>
      <c r="Q597" s="7"/>
      <c r="R597" s="7"/>
      <c r="S597" s="7"/>
      <c r="T597" s="7"/>
      <c r="U597" s="7"/>
      <c r="V597" s="7"/>
      <c r="W597" s="7"/>
    </row>
    <row r="598" spans="1:23" x14ac:dyDescent="0.2">
      <c r="A598" s="7"/>
      <c r="B598" s="7"/>
      <c r="C598" s="9"/>
      <c r="D598" s="7"/>
      <c r="E598" s="7"/>
      <c r="F598" s="7"/>
      <c r="G598" s="7"/>
      <c r="H598" s="7"/>
      <c r="I598" s="7"/>
      <c r="J598" s="7"/>
      <c r="K598" s="7"/>
      <c r="L598" s="7"/>
      <c r="M598" s="7"/>
      <c r="N598" s="7"/>
      <c r="O598" s="7"/>
      <c r="P598" s="7"/>
      <c r="Q598" s="7"/>
      <c r="R598" s="7"/>
      <c r="S598" s="7"/>
      <c r="T598" s="7"/>
      <c r="U598" s="7"/>
      <c r="V598" s="7"/>
      <c r="W598" s="7"/>
    </row>
    <row r="599" spans="1:23" x14ac:dyDescent="0.2">
      <c r="A599" s="7"/>
      <c r="B599" s="7"/>
      <c r="C599" s="9"/>
      <c r="D599" s="7"/>
      <c r="E599" s="7"/>
      <c r="F599" s="7"/>
      <c r="G599" s="7"/>
      <c r="H599" s="7"/>
      <c r="I599" s="7"/>
      <c r="J599" s="7"/>
      <c r="K599" s="7"/>
      <c r="L599" s="7"/>
      <c r="M599" s="7"/>
      <c r="N599" s="7"/>
      <c r="O599" s="7"/>
      <c r="P599" s="7"/>
      <c r="Q599" s="7"/>
      <c r="R599" s="7"/>
      <c r="S599" s="7"/>
      <c r="T599" s="7"/>
      <c r="U599" s="7"/>
      <c r="V599" s="7"/>
      <c r="W599" s="7"/>
    </row>
    <row r="600" spans="1:23" x14ac:dyDescent="0.2">
      <c r="A600" s="7"/>
      <c r="B600" s="7"/>
      <c r="C600" s="9"/>
      <c r="D600" s="7"/>
      <c r="E600" s="7"/>
      <c r="F600" s="7"/>
      <c r="G600" s="7"/>
      <c r="H600" s="7"/>
      <c r="I600" s="7"/>
      <c r="J600" s="7"/>
      <c r="K600" s="7"/>
      <c r="L600" s="7"/>
      <c r="M600" s="7"/>
      <c r="N600" s="7"/>
      <c r="O600" s="7"/>
      <c r="P600" s="7"/>
      <c r="Q600" s="7"/>
      <c r="R600" s="7"/>
      <c r="S600" s="7"/>
      <c r="T600" s="7"/>
      <c r="U600" s="7"/>
      <c r="V600" s="7"/>
      <c r="W600" s="7"/>
    </row>
    <row r="601" spans="1:23" x14ac:dyDescent="0.2">
      <c r="A601" s="7"/>
      <c r="B601" s="7"/>
      <c r="C601" s="9"/>
      <c r="D601" s="7"/>
      <c r="E601" s="7"/>
      <c r="F601" s="7"/>
      <c r="G601" s="7"/>
      <c r="H601" s="7"/>
      <c r="I601" s="7"/>
      <c r="J601" s="7"/>
      <c r="K601" s="7"/>
      <c r="L601" s="7"/>
      <c r="M601" s="7"/>
      <c r="N601" s="7"/>
      <c r="O601" s="7"/>
      <c r="P601" s="7"/>
      <c r="Q601" s="7"/>
      <c r="R601" s="7"/>
      <c r="S601" s="7"/>
      <c r="T601" s="7"/>
      <c r="U601" s="7"/>
      <c r="V601" s="7"/>
      <c r="W601" s="7"/>
    </row>
    <row r="602" spans="1:23" x14ac:dyDescent="0.2">
      <c r="A602" s="7"/>
      <c r="B602" s="7"/>
      <c r="C602" s="9"/>
      <c r="D602" s="7"/>
      <c r="E602" s="7"/>
      <c r="F602" s="7"/>
      <c r="G602" s="7"/>
      <c r="H602" s="7"/>
      <c r="I602" s="7"/>
      <c r="J602" s="7"/>
      <c r="K602" s="7"/>
      <c r="L602" s="7"/>
      <c r="M602" s="7"/>
      <c r="N602" s="7"/>
      <c r="O602" s="7"/>
      <c r="P602" s="7"/>
      <c r="Q602" s="7"/>
      <c r="R602" s="7"/>
      <c r="S602" s="7"/>
      <c r="T602" s="7"/>
      <c r="U602" s="7"/>
      <c r="V602" s="7"/>
      <c r="W602" s="7"/>
    </row>
    <row r="603" spans="1:23" x14ac:dyDescent="0.2">
      <c r="A603" s="7"/>
      <c r="B603" s="7"/>
      <c r="C603" s="9"/>
      <c r="D603" s="7"/>
      <c r="E603" s="7"/>
      <c r="F603" s="7"/>
      <c r="G603" s="7"/>
      <c r="H603" s="7"/>
      <c r="I603" s="7"/>
      <c r="J603" s="7"/>
      <c r="K603" s="7"/>
      <c r="L603" s="7"/>
      <c r="M603" s="7"/>
      <c r="N603" s="7"/>
      <c r="O603" s="7"/>
      <c r="P603" s="7"/>
      <c r="Q603" s="7"/>
      <c r="R603" s="7"/>
      <c r="S603" s="7"/>
      <c r="T603" s="7"/>
      <c r="U603" s="7"/>
      <c r="V603" s="7"/>
      <c r="W603" s="7"/>
    </row>
    <row r="604" spans="1:23" x14ac:dyDescent="0.2">
      <c r="A604" s="7"/>
      <c r="B604" s="7"/>
      <c r="C604" s="9"/>
      <c r="D604" s="7"/>
      <c r="E604" s="7"/>
      <c r="F604" s="7"/>
      <c r="G604" s="7"/>
      <c r="H604" s="7"/>
      <c r="I604" s="7"/>
      <c r="J604" s="7"/>
      <c r="K604" s="7"/>
      <c r="L604" s="7"/>
      <c r="M604" s="7"/>
      <c r="N604" s="7"/>
      <c r="O604" s="7"/>
      <c r="P604" s="7"/>
      <c r="Q604" s="7"/>
      <c r="R604" s="7"/>
      <c r="S604" s="7"/>
      <c r="T604" s="7"/>
      <c r="U604" s="7"/>
      <c r="V604" s="7"/>
      <c r="W604" s="7"/>
    </row>
    <row r="605" spans="1:23" x14ac:dyDescent="0.2">
      <c r="A605" s="7"/>
      <c r="B605" s="7"/>
      <c r="C605" s="9"/>
      <c r="D605" s="7"/>
      <c r="E605" s="7"/>
      <c r="F605" s="7"/>
      <c r="G605" s="7"/>
      <c r="H605" s="7"/>
      <c r="I605" s="7"/>
      <c r="J605" s="7"/>
      <c r="K605" s="7"/>
      <c r="L605" s="7"/>
      <c r="M605" s="7"/>
      <c r="N605" s="7"/>
      <c r="O605" s="7"/>
      <c r="P605" s="7"/>
      <c r="Q605" s="7"/>
      <c r="R605" s="7"/>
      <c r="S605" s="7"/>
      <c r="T605" s="7"/>
      <c r="U605" s="7"/>
      <c r="V605" s="7"/>
      <c r="W605" s="7"/>
    </row>
    <row r="606" spans="1:23" x14ac:dyDescent="0.2">
      <c r="A606" s="7"/>
      <c r="B606" s="7"/>
      <c r="C606" s="9"/>
      <c r="D606" s="7"/>
      <c r="E606" s="7"/>
      <c r="F606" s="7"/>
      <c r="G606" s="7"/>
      <c r="H606" s="7"/>
      <c r="I606" s="7"/>
      <c r="J606" s="7"/>
      <c r="K606" s="7"/>
      <c r="L606" s="7"/>
      <c r="M606" s="7"/>
      <c r="N606" s="7"/>
      <c r="O606" s="7"/>
      <c r="P606" s="7"/>
      <c r="Q606" s="7"/>
      <c r="R606" s="7"/>
      <c r="S606" s="7"/>
      <c r="T606" s="7"/>
      <c r="U606" s="7"/>
      <c r="V606" s="7"/>
      <c r="W606" s="7"/>
    </row>
    <row r="607" spans="1:23" x14ac:dyDescent="0.2">
      <c r="A607" s="7"/>
      <c r="B607" s="7"/>
      <c r="C607" s="9"/>
      <c r="D607" s="7"/>
      <c r="E607" s="7"/>
      <c r="F607" s="7"/>
      <c r="G607" s="7"/>
      <c r="H607" s="7"/>
      <c r="I607" s="7"/>
      <c r="J607" s="7"/>
      <c r="K607" s="7"/>
      <c r="L607" s="7"/>
      <c r="M607" s="7"/>
      <c r="N607" s="7"/>
      <c r="O607" s="7"/>
      <c r="P607" s="7"/>
      <c r="Q607" s="7"/>
      <c r="R607" s="7"/>
      <c r="S607" s="7"/>
      <c r="T607" s="7"/>
      <c r="U607" s="7"/>
      <c r="V607" s="7"/>
      <c r="W607" s="7"/>
    </row>
    <row r="608" spans="1:23" x14ac:dyDescent="0.2">
      <c r="A608" s="7"/>
      <c r="B608" s="7"/>
      <c r="C608" s="9"/>
      <c r="D608" s="7"/>
      <c r="E608" s="7"/>
      <c r="F608" s="7"/>
      <c r="G608" s="7"/>
      <c r="H608" s="7"/>
      <c r="I608" s="7"/>
      <c r="J608" s="7"/>
      <c r="K608" s="7"/>
      <c r="L608" s="7"/>
      <c r="M608" s="7"/>
      <c r="N608" s="7"/>
      <c r="O608" s="7"/>
      <c r="P608" s="7"/>
      <c r="Q608" s="7"/>
      <c r="R608" s="7"/>
      <c r="S608" s="7"/>
      <c r="T608" s="7"/>
      <c r="U608" s="7"/>
      <c r="V608" s="7"/>
      <c r="W608" s="7"/>
    </row>
    <row r="609" spans="1:23" x14ac:dyDescent="0.2">
      <c r="A609" s="7"/>
      <c r="B609" s="7"/>
      <c r="C609" s="9"/>
      <c r="D609" s="7"/>
      <c r="E609" s="7"/>
      <c r="F609" s="7"/>
      <c r="G609" s="7"/>
      <c r="H609" s="7"/>
      <c r="I609" s="7"/>
      <c r="J609" s="7"/>
      <c r="K609" s="7"/>
      <c r="L609" s="7"/>
      <c r="M609" s="7"/>
      <c r="N609" s="7"/>
      <c r="O609" s="7"/>
      <c r="P609" s="7"/>
      <c r="Q609" s="7"/>
      <c r="R609" s="7"/>
      <c r="S609" s="7"/>
      <c r="T609" s="7"/>
      <c r="U609" s="7"/>
      <c r="V609" s="7"/>
      <c r="W609" s="7"/>
    </row>
    <row r="610" spans="1:23" x14ac:dyDescent="0.2">
      <c r="A610" s="7"/>
      <c r="B610" s="7"/>
      <c r="C610" s="9"/>
      <c r="D610" s="7"/>
      <c r="E610" s="7"/>
      <c r="F610" s="7"/>
      <c r="G610" s="7"/>
      <c r="H610" s="7"/>
      <c r="I610" s="7"/>
      <c r="J610" s="7"/>
      <c r="K610" s="7"/>
      <c r="L610" s="7"/>
      <c r="M610" s="7"/>
      <c r="N610" s="7"/>
      <c r="O610" s="7"/>
      <c r="P610" s="7"/>
      <c r="Q610" s="7"/>
      <c r="R610" s="7"/>
      <c r="S610" s="7"/>
      <c r="T610" s="7"/>
      <c r="U610" s="7"/>
      <c r="V610" s="7"/>
      <c r="W610" s="7"/>
    </row>
    <row r="611" spans="1:23" x14ac:dyDescent="0.2">
      <c r="A611" s="7"/>
      <c r="B611" s="7"/>
      <c r="C611" s="9"/>
      <c r="D611" s="7"/>
      <c r="E611" s="7"/>
      <c r="F611" s="7"/>
      <c r="G611" s="7"/>
      <c r="H611" s="7"/>
      <c r="I611" s="7"/>
      <c r="J611" s="7"/>
      <c r="K611" s="7"/>
      <c r="L611" s="7"/>
      <c r="M611" s="7"/>
      <c r="N611" s="7"/>
      <c r="O611" s="7"/>
      <c r="P611" s="7"/>
      <c r="Q611" s="7"/>
      <c r="R611" s="7"/>
      <c r="S611" s="7"/>
      <c r="T611" s="7"/>
      <c r="U611" s="7"/>
      <c r="V611" s="7"/>
      <c r="W611" s="7"/>
    </row>
    <row r="612" spans="1:23" x14ac:dyDescent="0.2">
      <c r="A612" s="7"/>
      <c r="B612" s="7"/>
      <c r="C612" s="9"/>
      <c r="D612" s="7"/>
      <c r="E612" s="7"/>
      <c r="F612" s="7"/>
      <c r="G612" s="7"/>
      <c r="H612" s="7"/>
      <c r="I612" s="7"/>
      <c r="J612" s="7"/>
      <c r="K612" s="7"/>
      <c r="L612" s="7"/>
      <c r="M612" s="7"/>
      <c r="N612" s="7"/>
      <c r="O612" s="7"/>
      <c r="P612" s="7"/>
      <c r="Q612" s="7"/>
      <c r="R612" s="7"/>
      <c r="S612" s="7"/>
      <c r="T612" s="7"/>
      <c r="U612" s="7"/>
      <c r="V612" s="7"/>
      <c r="W612" s="7"/>
    </row>
    <row r="613" spans="1:23" x14ac:dyDescent="0.2">
      <c r="A613" s="7"/>
      <c r="B613" s="7"/>
      <c r="C613" s="9"/>
      <c r="D613" s="7"/>
      <c r="E613" s="7"/>
      <c r="F613" s="7"/>
      <c r="G613" s="7"/>
      <c r="H613" s="7"/>
      <c r="I613" s="7"/>
      <c r="J613" s="7"/>
      <c r="K613" s="7"/>
      <c r="L613" s="7"/>
      <c r="M613" s="7"/>
      <c r="N613" s="7"/>
      <c r="O613" s="7"/>
      <c r="P613" s="7"/>
      <c r="Q613" s="7"/>
      <c r="R613" s="7"/>
      <c r="S613" s="7"/>
      <c r="T613" s="7"/>
      <c r="U613" s="7"/>
      <c r="V613" s="7"/>
      <c r="W613" s="7"/>
    </row>
    <row r="614" spans="1:23" x14ac:dyDescent="0.2">
      <c r="A614" s="7"/>
      <c r="B614" s="7"/>
      <c r="C614" s="9"/>
      <c r="D614" s="7"/>
      <c r="E614" s="7"/>
      <c r="F614" s="7"/>
      <c r="G614" s="7"/>
      <c r="H614" s="7"/>
      <c r="I614" s="7"/>
      <c r="J614" s="7"/>
      <c r="K614" s="7"/>
      <c r="L614" s="7"/>
      <c r="M614" s="7"/>
      <c r="N614" s="7"/>
      <c r="O614" s="7"/>
      <c r="P614" s="7"/>
      <c r="Q614" s="7"/>
      <c r="R614" s="7"/>
      <c r="S614" s="7"/>
      <c r="T614" s="7"/>
      <c r="U614" s="7"/>
      <c r="V614" s="7"/>
      <c r="W614" s="7"/>
    </row>
    <row r="615" spans="1:23" x14ac:dyDescent="0.2">
      <c r="A615" s="7"/>
      <c r="B615" s="7"/>
      <c r="C615" s="9"/>
      <c r="D615" s="7"/>
      <c r="E615" s="7"/>
      <c r="F615" s="7"/>
      <c r="G615" s="7"/>
      <c r="H615" s="7"/>
      <c r="I615" s="7"/>
      <c r="J615" s="7"/>
      <c r="K615" s="7"/>
      <c r="L615" s="7"/>
      <c r="M615" s="7"/>
      <c r="N615" s="7"/>
      <c r="O615" s="7"/>
      <c r="P615" s="7"/>
      <c r="Q615" s="7"/>
      <c r="R615" s="7"/>
      <c r="S615" s="7"/>
      <c r="T615" s="7"/>
      <c r="U615" s="7"/>
      <c r="V615" s="7"/>
      <c r="W615" s="7"/>
    </row>
    <row r="616" spans="1:23" x14ac:dyDescent="0.2">
      <c r="A616" s="7"/>
      <c r="B616" s="7"/>
      <c r="C616" s="9"/>
      <c r="D616" s="7"/>
      <c r="E616" s="7"/>
      <c r="F616" s="7"/>
      <c r="G616" s="7"/>
      <c r="H616" s="7"/>
      <c r="I616" s="7"/>
      <c r="J616" s="7"/>
      <c r="K616" s="7"/>
      <c r="L616" s="7"/>
      <c r="M616" s="7"/>
      <c r="N616" s="7"/>
      <c r="O616" s="7"/>
      <c r="P616" s="7"/>
      <c r="Q616" s="7"/>
      <c r="R616" s="7"/>
      <c r="S616" s="7"/>
      <c r="T616" s="7"/>
      <c r="U616" s="7"/>
      <c r="V616" s="7"/>
      <c r="W616" s="7"/>
    </row>
    <row r="617" spans="1:23" x14ac:dyDescent="0.2">
      <c r="A617" s="7"/>
      <c r="B617" s="7"/>
      <c r="C617" s="9"/>
      <c r="D617" s="7"/>
      <c r="E617" s="7"/>
      <c r="F617" s="7"/>
      <c r="G617" s="7"/>
      <c r="H617" s="7"/>
      <c r="I617" s="7"/>
      <c r="J617" s="7"/>
      <c r="K617" s="7"/>
      <c r="L617" s="7"/>
      <c r="M617" s="7"/>
      <c r="N617" s="7"/>
      <c r="O617" s="7"/>
      <c r="P617" s="7"/>
      <c r="Q617" s="7"/>
      <c r="R617" s="7"/>
      <c r="S617" s="7"/>
      <c r="T617" s="7"/>
      <c r="U617" s="7"/>
      <c r="V617" s="7"/>
      <c r="W617" s="7"/>
    </row>
    <row r="618" spans="1:23" x14ac:dyDescent="0.2">
      <c r="A618" s="7"/>
      <c r="B618" s="7"/>
      <c r="C618" s="9"/>
      <c r="D618" s="7"/>
      <c r="E618" s="7"/>
      <c r="F618" s="7"/>
      <c r="G618" s="7"/>
      <c r="H618" s="7"/>
      <c r="I618" s="7"/>
      <c r="J618" s="7"/>
      <c r="K618" s="7"/>
      <c r="L618" s="7"/>
      <c r="M618" s="7"/>
      <c r="N618" s="7"/>
      <c r="O618" s="7"/>
      <c r="P618" s="7"/>
      <c r="Q618" s="7"/>
      <c r="R618" s="7"/>
      <c r="S618" s="7"/>
      <c r="T618" s="7"/>
      <c r="U618" s="7"/>
      <c r="V618" s="7"/>
      <c r="W618" s="7"/>
    </row>
    <row r="619" spans="1:23" x14ac:dyDescent="0.2">
      <c r="A619" s="7"/>
      <c r="B619" s="7"/>
      <c r="C619" s="9"/>
      <c r="D619" s="7"/>
      <c r="E619" s="7"/>
      <c r="F619" s="7"/>
      <c r="G619" s="7"/>
      <c r="H619" s="7"/>
      <c r="I619" s="7"/>
      <c r="J619" s="7"/>
      <c r="K619" s="7"/>
      <c r="L619" s="7"/>
      <c r="M619" s="7"/>
      <c r="N619" s="7"/>
      <c r="O619" s="7"/>
      <c r="P619" s="7"/>
      <c r="Q619" s="7"/>
      <c r="R619" s="7"/>
      <c r="S619" s="7"/>
      <c r="T619" s="7"/>
      <c r="U619" s="7"/>
      <c r="V619" s="7"/>
      <c r="W619" s="7"/>
    </row>
    <row r="620" spans="1:23" x14ac:dyDescent="0.2">
      <c r="A620" s="7"/>
      <c r="B620" s="7"/>
      <c r="C620" s="9"/>
      <c r="D620" s="7"/>
      <c r="E620" s="7"/>
      <c r="F620" s="7"/>
      <c r="G620" s="7"/>
      <c r="H620" s="7"/>
      <c r="I620" s="7"/>
      <c r="J620" s="7"/>
      <c r="K620" s="7"/>
      <c r="L620" s="7"/>
      <c r="M620" s="7"/>
      <c r="N620" s="7"/>
      <c r="O620" s="7"/>
      <c r="P620" s="7"/>
      <c r="Q620" s="7"/>
      <c r="R620" s="7"/>
      <c r="S620" s="7"/>
      <c r="T620" s="7"/>
      <c r="U620" s="7"/>
      <c r="V620" s="7"/>
      <c r="W620" s="7"/>
    </row>
    <row r="621" spans="1:23" x14ac:dyDescent="0.2">
      <c r="A621" s="7"/>
      <c r="B621" s="7"/>
      <c r="C621" s="9"/>
      <c r="D621" s="7"/>
      <c r="E621" s="7"/>
      <c r="F621" s="7"/>
      <c r="G621" s="7"/>
      <c r="H621" s="7"/>
      <c r="I621" s="7"/>
      <c r="J621" s="7"/>
      <c r="K621" s="7"/>
      <c r="L621" s="7"/>
      <c r="M621" s="7"/>
      <c r="N621" s="7"/>
      <c r="O621" s="7"/>
      <c r="P621" s="7"/>
      <c r="Q621" s="7"/>
      <c r="R621" s="7"/>
      <c r="S621" s="7"/>
      <c r="T621" s="7"/>
      <c r="U621" s="7"/>
      <c r="V621" s="7"/>
      <c r="W621" s="7"/>
    </row>
    <row r="622" spans="1:23" x14ac:dyDescent="0.2">
      <c r="A622" s="7"/>
      <c r="B622" s="7"/>
      <c r="C622" s="9"/>
      <c r="D622" s="7"/>
      <c r="E622" s="7"/>
      <c r="F622" s="7"/>
      <c r="G622" s="7"/>
      <c r="H622" s="7"/>
      <c r="I622" s="7"/>
      <c r="J622" s="7"/>
      <c r="K622" s="7"/>
      <c r="L622" s="7"/>
      <c r="M622" s="7"/>
      <c r="N622" s="7"/>
      <c r="O622" s="7"/>
      <c r="P622" s="7"/>
      <c r="Q622" s="7"/>
      <c r="R622" s="7"/>
      <c r="S622" s="7"/>
      <c r="T622" s="7"/>
      <c r="U622" s="7"/>
      <c r="V622" s="7"/>
      <c r="W622" s="7"/>
    </row>
    <row r="623" spans="1:23" x14ac:dyDescent="0.2">
      <c r="A623" s="7"/>
      <c r="B623" s="7"/>
      <c r="C623" s="9"/>
      <c r="D623" s="7"/>
      <c r="E623" s="7"/>
      <c r="F623" s="7"/>
      <c r="G623" s="7"/>
      <c r="H623" s="7"/>
      <c r="I623" s="7"/>
      <c r="J623" s="7"/>
      <c r="K623" s="7"/>
      <c r="L623" s="7"/>
      <c r="M623" s="7"/>
      <c r="N623" s="7"/>
      <c r="O623" s="7"/>
      <c r="P623" s="7"/>
      <c r="Q623" s="7"/>
      <c r="R623" s="7"/>
      <c r="S623" s="7"/>
      <c r="T623" s="7"/>
      <c r="U623" s="7"/>
      <c r="V623" s="7"/>
      <c r="W623" s="7"/>
    </row>
    <row r="624" spans="1:23" x14ac:dyDescent="0.2">
      <c r="A624" s="7"/>
      <c r="B624" s="7"/>
      <c r="C624" s="9"/>
      <c r="D624" s="7"/>
      <c r="E624" s="7"/>
      <c r="F624" s="7"/>
      <c r="G624" s="7"/>
      <c r="H624" s="7"/>
      <c r="I624" s="7"/>
      <c r="J624" s="7"/>
      <c r="K624" s="7"/>
      <c r="L624" s="7"/>
      <c r="M624" s="7"/>
      <c r="N624" s="7"/>
      <c r="O624" s="7"/>
      <c r="P624" s="7"/>
      <c r="Q624" s="7"/>
      <c r="R624" s="7"/>
      <c r="S624" s="7"/>
      <c r="T624" s="7"/>
      <c r="U624" s="7"/>
      <c r="V624" s="7"/>
      <c r="W624" s="7"/>
    </row>
    <row r="625" spans="1:23" x14ac:dyDescent="0.2">
      <c r="A625" s="7"/>
      <c r="B625" s="7"/>
      <c r="C625" s="9"/>
      <c r="D625" s="7"/>
      <c r="E625" s="7"/>
      <c r="F625" s="7"/>
      <c r="G625" s="7"/>
      <c r="H625" s="7"/>
      <c r="I625" s="7"/>
      <c r="J625" s="7"/>
      <c r="K625" s="7"/>
      <c r="L625" s="7"/>
      <c r="M625" s="7"/>
      <c r="N625" s="7"/>
      <c r="O625" s="7"/>
      <c r="P625" s="7"/>
      <c r="Q625" s="7"/>
      <c r="R625" s="7"/>
      <c r="S625" s="7"/>
      <c r="T625" s="7"/>
      <c r="U625" s="7"/>
      <c r="V625" s="7"/>
      <c r="W625" s="7"/>
    </row>
    <row r="626" spans="1:23" x14ac:dyDescent="0.2">
      <c r="A626" s="7"/>
      <c r="B626" s="7"/>
      <c r="C626" s="9"/>
      <c r="D626" s="7"/>
      <c r="E626" s="7"/>
      <c r="F626" s="7"/>
      <c r="G626" s="7"/>
      <c r="H626" s="7"/>
      <c r="I626" s="7"/>
      <c r="J626" s="7"/>
      <c r="K626" s="7"/>
      <c r="L626" s="7"/>
      <c r="M626" s="7"/>
      <c r="N626" s="7"/>
      <c r="O626" s="7"/>
      <c r="P626" s="7"/>
      <c r="Q626" s="7"/>
      <c r="R626" s="7"/>
      <c r="S626" s="7"/>
      <c r="T626" s="7"/>
      <c r="U626" s="7"/>
      <c r="V626" s="7"/>
      <c r="W626" s="7"/>
    </row>
    <row r="627" spans="1:23" x14ac:dyDescent="0.2">
      <c r="A627" s="7"/>
      <c r="B627" s="7"/>
      <c r="C627" s="9"/>
      <c r="D627" s="7"/>
      <c r="E627" s="7"/>
      <c r="F627" s="7"/>
      <c r="G627" s="7"/>
      <c r="H627" s="7"/>
      <c r="I627" s="7"/>
      <c r="J627" s="7"/>
      <c r="K627" s="7"/>
      <c r="L627" s="7"/>
      <c r="M627" s="7"/>
      <c r="N627" s="7"/>
      <c r="O627" s="7"/>
      <c r="P627" s="7"/>
      <c r="Q627" s="7"/>
      <c r="R627" s="7"/>
      <c r="S627" s="7"/>
      <c r="T627" s="7"/>
      <c r="U627" s="7"/>
      <c r="V627" s="7"/>
      <c r="W627" s="7"/>
    </row>
    <row r="628" spans="1:23" x14ac:dyDescent="0.2">
      <c r="A628" s="7"/>
      <c r="B628" s="7"/>
      <c r="C628" s="9"/>
      <c r="D628" s="7"/>
      <c r="E628" s="7"/>
      <c r="F628" s="7"/>
      <c r="G628" s="7"/>
      <c r="H628" s="7"/>
      <c r="I628" s="7"/>
      <c r="J628" s="7"/>
      <c r="K628" s="7"/>
      <c r="L628" s="7"/>
      <c r="M628" s="7"/>
      <c r="N628" s="7"/>
      <c r="O628" s="7"/>
      <c r="P628" s="7"/>
      <c r="Q628" s="7"/>
      <c r="R628" s="7"/>
      <c r="S628" s="7"/>
      <c r="T628" s="7"/>
      <c r="U628" s="7"/>
      <c r="V628" s="7"/>
      <c r="W628" s="7"/>
    </row>
    <row r="629" spans="1:23" x14ac:dyDescent="0.2">
      <c r="A629" s="7"/>
      <c r="B629" s="7"/>
      <c r="C629" s="9"/>
      <c r="D629" s="7"/>
      <c r="E629" s="7"/>
      <c r="F629" s="7"/>
      <c r="G629" s="7"/>
      <c r="H629" s="7"/>
      <c r="I629" s="7"/>
      <c r="J629" s="7"/>
      <c r="K629" s="7"/>
      <c r="L629" s="7"/>
      <c r="M629" s="7"/>
      <c r="N629" s="7"/>
      <c r="O629" s="7"/>
      <c r="P629" s="7"/>
      <c r="Q629" s="7"/>
      <c r="R629" s="7"/>
      <c r="S629" s="7"/>
      <c r="T629" s="7"/>
      <c r="U629" s="7"/>
      <c r="V629" s="7"/>
      <c r="W629" s="7"/>
    </row>
    <row r="630" spans="1:23" x14ac:dyDescent="0.2">
      <c r="A630" s="7"/>
      <c r="B630" s="7"/>
      <c r="C630" s="9"/>
      <c r="D630" s="7"/>
      <c r="E630" s="7"/>
      <c r="F630" s="7"/>
      <c r="G630" s="7"/>
      <c r="H630" s="7"/>
      <c r="I630" s="7"/>
      <c r="J630" s="7"/>
      <c r="K630" s="7"/>
      <c r="L630" s="7"/>
      <c r="M630" s="7"/>
      <c r="N630" s="7"/>
      <c r="O630" s="7"/>
      <c r="P630" s="7"/>
      <c r="Q630" s="7"/>
      <c r="R630" s="7"/>
      <c r="S630" s="7"/>
      <c r="T630" s="7"/>
      <c r="U630" s="7"/>
      <c r="V630" s="7"/>
      <c r="W630" s="7"/>
    </row>
    <row r="631" spans="1:23" x14ac:dyDescent="0.2">
      <c r="A631" s="7"/>
      <c r="B631" s="7"/>
      <c r="C631" s="9"/>
      <c r="D631" s="7"/>
      <c r="E631" s="7"/>
      <c r="F631" s="7"/>
      <c r="G631" s="7"/>
      <c r="H631" s="7"/>
      <c r="I631" s="7"/>
      <c r="J631" s="7"/>
      <c r="K631" s="7"/>
      <c r="L631" s="7"/>
      <c r="M631" s="7"/>
      <c r="N631" s="7"/>
      <c r="O631" s="7"/>
      <c r="P631" s="7"/>
      <c r="Q631" s="7"/>
      <c r="R631" s="7"/>
      <c r="S631" s="7"/>
      <c r="T631" s="7"/>
      <c r="U631" s="7"/>
      <c r="V631" s="7"/>
      <c r="W631" s="7"/>
    </row>
    <row r="632" spans="1:23" x14ac:dyDescent="0.2">
      <c r="A632" s="7"/>
      <c r="B632" s="7"/>
      <c r="C632" s="9"/>
      <c r="D632" s="7"/>
      <c r="E632" s="7"/>
      <c r="F632" s="7"/>
      <c r="G632" s="7"/>
      <c r="H632" s="7"/>
      <c r="I632" s="7"/>
      <c r="J632" s="7"/>
      <c r="K632" s="7"/>
      <c r="L632" s="7"/>
      <c r="M632" s="7"/>
      <c r="N632" s="7"/>
      <c r="O632" s="7"/>
      <c r="P632" s="7"/>
      <c r="Q632" s="7"/>
      <c r="R632" s="7"/>
      <c r="S632" s="7"/>
      <c r="T632" s="7"/>
      <c r="U632" s="7"/>
      <c r="V632" s="7"/>
      <c r="W632" s="7"/>
    </row>
    <row r="633" spans="1:23" x14ac:dyDescent="0.2">
      <c r="A633" s="7"/>
      <c r="B633" s="7"/>
      <c r="C633" s="9"/>
      <c r="D633" s="7"/>
      <c r="E633" s="7"/>
      <c r="F633" s="7"/>
      <c r="G633" s="7"/>
      <c r="H633" s="7"/>
      <c r="I633" s="7"/>
      <c r="J633" s="7"/>
      <c r="K633" s="7"/>
      <c r="L633" s="7"/>
      <c r="M633" s="7"/>
      <c r="N633" s="7"/>
      <c r="O633" s="7"/>
      <c r="P633" s="7"/>
      <c r="Q633" s="7"/>
      <c r="R633" s="7"/>
      <c r="S633" s="7"/>
      <c r="T633" s="7"/>
      <c r="U633" s="7"/>
      <c r="V633" s="7"/>
      <c r="W633" s="7"/>
    </row>
    <row r="634" spans="1:23" x14ac:dyDescent="0.2">
      <c r="A634" s="7"/>
      <c r="B634" s="7"/>
      <c r="C634" s="9"/>
      <c r="D634" s="7"/>
      <c r="E634" s="7"/>
      <c r="F634" s="7"/>
      <c r="G634" s="7"/>
      <c r="H634" s="7"/>
      <c r="I634" s="7"/>
      <c r="J634" s="7"/>
      <c r="K634" s="7"/>
      <c r="L634" s="7"/>
      <c r="M634" s="7"/>
      <c r="N634" s="7"/>
      <c r="O634" s="7"/>
      <c r="P634" s="7"/>
      <c r="Q634" s="7"/>
      <c r="R634" s="7"/>
      <c r="S634" s="7"/>
      <c r="T634" s="7"/>
      <c r="U634" s="7"/>
      <c r="V634" s="7"/>
      <c r="W634" s="7"/>
    </row>
    <row r="635" spans="1:23" x14ac:dyDescent="0.2">
      <c r="A635" s="7"/>
      <c r="B635" s="7"/>
      <c r="C635" s="9"/>
      <c r="D635" s="7"/>
      <c r="E635" s="7"/>
      <c r="F635" s="7"/>
      <c r="G635" s="7"/>
      <c r="H635" s="7"/>
      <c r="I635" s="7"/>
      <c r="J635" s="7"/>
      <c r="K635" s="7"/>
      <c r="L635" s="7"/>
      <c r="M635" s="7"/>
      <c r="N635" s="7"/>
      <c r="O635" s="7"/>
      <c r="P635" s="7"/>
      <c r="Q635" s="7"/>
      <c r="R635" s="7"/>
      <c r="S635" s="7"/>
      <c r="T635" s="7"/>
      <c r="U635" s="7"/>
      <c r="V635" s="7"/>
      <c r="W635" s="7"/>
    </row>
    <row r="636" spans="1:23" x14ac:dyDescent="0.2">
      <c r="A636" s="7"/>
      <c r="B636" s="7"/>
      <c r="C636" s="9"/>
      <c r="D636" s="7"/>
      <c r="E636" s="7"/>
      <c r="F636" s="7"/>
      <c r="G636" s="7"/>
      <c r="H636" s="7"/>
      <c r="I636" s="7"/>
      <c r="J636" s="7"/>
      <c r="K636" s="7"/>
      <c r="L636" s="7"/>
      <c r="M636" s="7"/>
      <c r="N636" s="7"/>
      <c r="O636" s="7"/>
      <c r="P636" s="7"/>
      <c r="Q636" s="7"/>
      <c r="R636" s="7"/>
      <c r="S636" s="7"/>
      <c r="T636" s="7"/>
      <c r="U636" s="7"/>
      <c r="V636" s="7"/>
      <c r="W636" s="7"/>
    </row>
    <row r="637" spans="1:23" x14ac:dyDescent="0.2">
      <c r="A637" s="7"/>
      <c r="B637" s="7"/>
      <c r="C637" s="9"/>
      <c r="D637" s="7"/>
      <c r="E637" s="7"/>
      <c r="F637" s="7"/>
      <c r="G637" s="7"/>
      <c r="H637" s="7"/>
      <c r="I637" s="7"/>
      <c r="J637" s="7"/>
      <c r="K637" s="7"/>
      <c r="L637" s="7"/>
      <c r="M637" s="7"/>
      <c r="N637" s="7"/>
      <c r="O637" s="7"/>
      <c r="P637" s="7"/>
      <c r="Q637" s="7"/>
      <c r="R637" s="7"/>
      <c r="S637" s="7"/>
      <c r="T637" s="7"/>
      <c r="U637" s="7"/>
      <c r="V637" s="7"/>
      <c r="W637" s="7"/>
    </row>
    <row r="638" spans="1:23" x14ac:dyDescent="0.2">
      <c r="A638" s="7"/>
      <c r="B638" s="7"/>
      <c r="C638" s="9"/>
      <c r="D638" s="7"/>
      <c r="E638" s="7"/>
      <c r="F638" s="7"/>
      <c r="G638" s="7"/>
      <c r="H638" s="7"/>
      <c r="I638" s="7"/>
      <c r="J638" s="7"/>
      <c r="K638" s="7"/>
      <c r="L638" s="7"/>
      <c r="M638" s="7"/>
      <c r="N638" s="7"/>
      <c r="O638" s="7"/>
      <c r="P638" s="7"/>
      <c r="Q638" s="7"/>
      <c r="R638" s="7"/>
      <c r="S638" s="7"/>
      <c r="T638" s="7"/>
      <c r="U638" s="7"/>
      <c r="V638" s="7"/>
      <c r="W638" s="7"/>
    </row>
    <row r="639" spans="1:23" x14ac:dyDescent="0.2">
      <c r="A639" s="7"/>
      <c r="B639" s="7"/>
      <c r="C639" s="9"/>
      <c r="D639" s="7"/>
      <c r="E639" s="7"/>
      <c r="F639" s="7"/>
      <c r="G639" s="7"/>
      <c r="H639" s="7"/>
      <c r="I639" s="7"/>
      <c r="J639" s="7"/>
      <c r="K639" s="7"/>
      <c r="L639" s="7"/>
      <c r="M639" s="7"/>
      <c r="N639" s="7"/>
      <c r="O639" s="7"/>
      <c r="P639" s="7"/>
      <c r="Q639" s="7"/>
      <c r="R639" s="7"/>
      <c r="S639" s="7"/>
      <c r="T639" s="7"/>
      <c r="U639" s="7"/>
      <c r="V639" s="7"/>
      <c r="W639" s="7"/>
    </row>
    <row r="640" spans="1:23" x14ac:dyDescent="0.2">
      <c r="A640" s="7"/>
      <c r="B640" s="7"/>
      <c r="C640" s="9"/>
      <c r="D640" s="7"/>
      <c r="E640" s="7"/>
      <c r="F640" s="7"/>
      <c r="G640" s="7"/>
      <c r="H640" s="7"/>
      <c r="I640" s="7"/>
      <c r="J640" s="7"/>
      <c r="K640" s="7"/>
      <c r="L640" s="7"/>
      <c r="M640" s="7"/>
      <c r="N640" s="7"/>
      <c r="O640" s="7"/>
      <c r="P640" s="7"/>
      <c r="Q640" s="7"/>
      <c r="R640" s="7"/>
      <c r="S640" s="7"/>
      <c r="T640" s="7"/>
      <c r="U640" s="7"/>
      <c r="V640" s="7"/>
      <c r="W640" s="7"/>
    </row>
    <row r="641" spans="1:23" x14ac:dyDescent="0.2">
      <c r="A641" s="7"/>
      <c r="B641" s="7"/>
      <c r="C641" s="9"/>
      <c r="D641" s="7"/>
      <c r="E641" s="7"/>
      <c r="F641" s="7"/>
      <c r="G641" s="7"/>
      <c r="H641" s="7"/>
      <c r="I641" s="7"/>
      <c r="J641" s="7"/>
      <c r="K641" s="7"/>
      <c r="L641" s="7"/>
      <c r="M641" s="7"/>
      <c r="N641" s="7"/>
      <c r="O641" s="7"/>
      <c r="P641" s="7"/>
      <c r="Q641" s="7"/>
      <c r="R641" s="7"/>
      <c r="S641" s="7"/>
      <c r="T641" s="7"/>
      <c r="U641" s="7"/>
      <c r="V641" s="7"/>
      <c r="W641" s="7"/>
    </row>
    <row r="642" spans="1:23" x14ac:dyDescent="0.2">
      <c r="A642" s="7"/>
      <c r="B642" s="7"/>
      <c r="C642" s="9"/>
      <c r="D642" s="7"/>
      <c r="E642" s="7"/>
      <c r="F642" s="7"/>
      <c r="G642" s="7"/>
      <c r="H642" s="7"/>
      <c r="I642" s="7"/>
      <c r="J642" s="7"/>
      <c r="K642" s="7"/>
      <c r="L642" s="7"/>
      <c r="M642" s="7"/>
      <c r="N642" s="7"/>
      <c r="O642" s="7"/>
      <c r="P642" s="7"/>
      <c r="Q642" s="7"/>
      <c r="R642" s="7"/>
      <c r="S642" s="7"/>
      <c r="T642" s="7"/>
      <c r="U642" s="7"/>
      <c r="V642" s="7"/>
      <c r="W642" s="7"/>
    </row>
    <row r="643" spans="1:23" x14ac:dyDescent="0.2">
      <c r="A643" s="7"/>
      <c r="B643" s="7"/>
      <c r="C643" s="9"/>
      <c r="D643" s="7"/>
      <c r="E643" s="7"/>
      <c r="F643" s="7"/>
      <c r="G643" s="7"/>
      <c r="H643" s="7"/>
      <c r="I643" s="7"/>
      <c r="J643" s="7"/>
      <c r="K643" s="7"/>
      <c r="L643" s="7"/>
      <c r="M643" s="7"/>
      <c r="N643" s="7"/>
      <c r="O643" s="7"/>
      <c r="P643" s="7"/>
      <c r="Q643" s="7"/>
      <c r="R643" s="7"/>
      <c r="S643" s="7"/>
      <c r="T643" s="7"/>
      <c r="U643" s="7"/>
      <c r="V643" s="7"/>
      <c r="W643" s="7"/>
    </row>
    <row r="644" spans="1:23" x14ac:dyDescent="0.2">
      <c r="A644" s="7"/>
      <c r="B644" s="7"/>
      <c r="C644" s="9"/>
      <c r="D644" s="7"/>
      <c r="E644" s="7"/>
      <c r="F644" s="7"/>
      <c r="G644" s="7"/>
      <c r="H644" s="7"/>
      <c r="I644" s="7"/>
      <c r="J644" s="7"/>
      <c r="K644" s="7"/>
      <c r="L644" s="7"/>
      <c r="M644" s="7"/>
      <c r="N644" s="7"/>
      <c r="O644" s="7"/>
      <c r="P644" s="7"/>
      <c r="Q644" s="7"/>
      <c r="R644" s="7"/>
      <c r="S644" s="7"/>
      <c r="T644" s="7"/>
      <c r="U644" s="7"/>
      <c r="V644" s="7"/>
      <c r="W644" s="7"/>
    </row>
    <row r="645" spans="1:23" x14ac:dyDescent="0.2">
      <c r="A645" s="7"/>
      <c r="B645" s="7"/>
      <c r="C645" s="9"/>
      <c r="D645" s="7"/>
      <c r="E645" s="7"/>
      <c r="F645" s="7"/>
      <c r="G645" s="7"/>
      <c r="H645" s="7"/>
      <c r="I645" s="7"/>
      <c r="J645" s="7"/>
      <c r="K645" s="7"/>
      <c r="L645" s="7"/>
      <c r="M645" s="7"/>
      <c r="N645" s="7"/>
      <c r="O645" s="7"/>
      <c r="P645" s="7"/>
      <c r="Q645" s="7"/>
      <c r="R645" s="7"/>
      <c r="S645" s="7"/>
      <c r="T645" s="7"/>
      <c r="U645" s="7"/>
      <c r="V645" s="7"/>
      <c r="W645" s="7"/>
    </row>
    <row r="646" spans="1:23" x14ac:dyDescent="0.2">
      <c r="A646" s="7"/>
      <c r="B646" s="7"/>
      <c r="C646" s="9"/>
      <c r="D646" s="7"/>
      <c r="E646" s="7"/>
      <c r="F646" s="7"/>
      <c r="G646" s="7"/>
      <c r="H646" s="7"/>
      <c r="I646" s="7"/>
      <c r="J646" s="7"/>
      <c r="K646" s="7"/>
      <c r="L646" s="7"/>
      <c r="M646" s="7"/>
      <c r="N646" s="7"/>
      <c r="O646" s="7"/>
      <c r="P646" s="7"/>
      <c r="Q646" s="7"/>
      <c r="R646" s="7"/>
      <c r="S646" s="7"/>
      <c r="T646" s="7"/>
      <c r="U646" s="7"/>
      <c r="V646" s="7"/>
      <c r="W646" s="7"/>
    </row>
    <row r="647" spans="1:23" x14ac:dyDescent="0.2">
      <c r="A647" s="7"/>
      <c r="B647" s="7"/>
      <c r="C647" s="9"/>
      <c r="D647" s="7"/>
      <c r="E647" s="7"/>
      <c r="F647" s="7"/>
      <c r="G647" s="7"/>
      <c r="H647" s="7"/>
      <c r="I647" s="7"/>
      <c r="J647" s="7"/>
      <c r="K647" s="7"/>
      <c r="L647" s="7"/>
      <c r="M647" s="7"/>
      <c r="N647" s="7"/>
      <c r="O647" s="7"/>
      <c r="P647" s="7"/>
      <c r="Q647" s="7"/>
      <c r="R647" s="7"/>
      <c r="S647" s="7"/>
      <c r="T647" s="7"/>
      <c r="U647" s="7"/>
      <c r="V647" s="7"/>
      <c r="W647" s="7"/>
    </row>
    <row r="648" spans="1:23" x14ac:dyDescent="0.2">
      <c r="A648" s="7"/>
      <c r="B648" s="7"/>
      <c r="C648" s="9"/>
      <c r="D648" s="7"/>
      <c r="E648" s="7"/>
      <c r="F648" s="7"/>
      <c r="G648" s="7"/>
      <c r="H648" s="7"/>
      <c r="I648" s="7"/>
      <c r="J648" s="7"/>
      <c r="K648" s="7"/>
      <c r="L648" s="7"/>
      <c r="M648" s="7"/>
      <c r="N648" s="7"/>
      <c r="O648" s="7"/>
      <c r="P648" s="7"/>
      <c r="Q648" s="7"/>
      <c r="R648" s="7"/>
      <c r="S648" s="7"/>
      <c r="T648" s="7"/>
      <c r="U648" s="7"/>
      <c r="V648" s="7"/>
      <c r="W648" s="7"/>
    </row>
    <row r="649" spans="1:23" x14ac:dyDescent="0.2">
      <c r="A649" s="7"/>
      <c r="B649" s="7"/>
      <c r="C649" s="9"/>
      <c r="D649" s="7"/>
      <c r="E649" s="7"/>
      <c r="F649" s="7"/>
      <c r="G649" s="7"/>
      <c r="H649" s="7"/>
      <c r="I649" s="7"/>
      <c r="J649" s="7"/>
      <c r="K649" s="7"/>
      <c r="L649" s="7"/>
      <c r="M649" s="7"/>
      <c r="N649" s="7"/>
      <c r="O649" s="7"/>
      <c r="P649" s="7"/>
      <c r="Q649" s="7"/>
      <c r="R649" s="7"/>
      <c r="S649" s="7"/>
      <c r="T649" s="7"/>
      <c r="U649" s="7"/>
      <c r="V649" s="7"/>
      <c r="W649" s="7"/>
    </row>
    <row r="650" spans="1:23" x14ac:dyDescent="0.2">
      <c r="A650" s="7"/>
      <c r="B650" s="7"/>
      <c r="C650" s="9"/>
      <c r="D650" s="7"/>
      <c r="E650" s="7"/>
      <c r="F650" s="7"/>
      <c r="G650" s="7"/>
      <c r="H650" s="7"/>
      <c r="I650" s="7"/>
      <c r="J650" s="7"/>
      <c r="K650" s="7"/>
      <c r="L650" s="7"/>
      <c r="M650" s="7"/>
      <c r="N650" s="7"/>
      <c r="O650" s="7"/>
      <c r="P650" s="7"/>
      <c r="Q650" s="7"/>
      <c r="R650" s="7"/>
      <c r="S650" s="7"/>
      <c r="T650" s="7"/>
      <c r="U650" s="7"/>
      <c r="V650" s="7"/>
      <c r="W650" s="7"/>
    </row>
    <row r="651" spans="1:23" x14ac:dyDescent="0.2">
      <c r="A651" s="7"/>
      <c r="B651" s="7"/>
      <c r="C651" s="9"/>
      <c r="D651" s="7"/>
      <c r="E651" s="7"/>
      <c r="F651" s="7"/>
      <c r="G651" s="7"/>
      <c r="H651" s="7"/>
      <c r="I651" s="7"/>
      <c r="J651" s="7"/>
      <c r="K651" s="7"/>
      <c r="L651" s="7"/>
      <c r="M651" s="7"/>
      <c r="N651" s="7"/>
      <c r="O651" s="7"/>
      <c r="P651" s="7"/>
      <c r="Q651" s="7"/>
      <c r="R651" s="7"/>
      <c r="S651" s="7"/>
      <c r="T651" s="7"/>
      <c r="U651" s="7"/>
      <c r="V651" s="7"/>
      <c r="W651" s="7"/>
    </row>
    <row r="652" spans="1:23" x14ac:dyDescent="0.2">
      <c r="A652" s="7"/>
      <c r="B652" s="7"/>
      <c r="C652" s="9"/>
      <c r="D652" s="7"/>
      <c r="E652" s="7"/>
      <c r="F652" s="7"/>
      <c r="G652" s="7"/>
      <c r="H652" s="7"/>
      <c r="I652" s="7"/>
      <c r="J652" s="7"/>
      <c r="K652" s="7"/>
      <c r="L652" s="7"/>
      <c r="M652" s="7"/>
      <c r="N652" s="7"/>
      <c r="O652" s="7"/>
      <c r="P652" s="7"/>
      <c r="Q652" s="7"/>
      <c r="R652" s="7"/>
      <c r="S652" s="7"/>
      <c r="T652" s="7"/>
      <c r="U652" s="7"/>
      <c r="V652" s="7"/>
      <c r="W652" s="7"/>
    </row>
    <row r="653" spans="1:23" x14ac:dyDescent="0.2">
      <c r="A653" s="7"/>
      <c r="B653" s="7"/>
      <c r="C653" s="9"/>
      <c r="D653" s="7"/>
      <c r="E653" s="7"/>
      <c r="F653" s="7"/>
      <c r="G653" s="7"/>
      <c r="H653" s="7"/>
      <c r="I653" s="7"/>
      <c r="J653" s="7"/>
      <c r="K653" s="7"/>
      <c r="L653" s="7"/>
      <c r="M653" s="7"/>
      <c r="N653" s="7"/>
      <c r="O653" s="7"/>
      <c r="P653" s="7"/>
      <c r="Q653" s="7"/>
      <c r="R653" s="7"/>
      <c r="S653" s="7"/>
      <c r="T653" s="7"/>
      <c r="U653" s="7"/>
      <c r="V653" s="7"/>
      <c r="W653" s="7"/>
    </row>
    <row r="654" spans="1:23" x14ac:dyDescent="0.2">
      <c r="A654" s="7"/>
      <c r="B654" s="7"/>
      <c r="C654" s="9"/>
      <c r="D654" s="7"/>
      <c r="E654" s="7"/>
      <c r="F654" s="7"/>
      <c r="G654" s="7"/>
      <c r="H654" s="7"/>
      <c r="I654" s="7"/>
      <c r="J654" s="7"/>
      <c r="K654" s="7"/>
      <c r="L654" s="7"/>
      <c r="M654" s="7"/>
      <c r="N654" s="7"/>
      <c r="O654" s="7"/>
      <c r="P654" s="7"/>
      <c r="Q654" s="7"/>
      <c r="R654" s="7"/>
      <c r="S654" s="7"/>
      <c r="T654" s="7"/>
      <c r="U654" s="7"/>
      <c r="V654" s="7"/>
      <c r="W654" s="7"/>
    </row>
    <row r="655" spans="1:23" x14ac:dyDescent="0.2">
      <c r="A655" s="7"/>
      <c r="B655" s="7"/>
      <c r="C655" s="9"/>
      <c r="D655" s="7"/>
      <c r="E655" s="7"/>
      <c r="F655" s="7"/>
      <c r="G655" s="7"/>
      <c r="H655" s="7"/>
      <c r="I655" s="7"/>
      <c r="J655" s="7"/>
      <c r="K655" s="7"/>
      <c r="L655" s="7"/>
      <c r="M655" s="7"/>
      <c r="N655" s="7"/>
      <c r="O655" s="7"/>
      <c r="P655" s="7"/>
      <c r="Q655" s="7"/>
      <c r="R655" s="7"/>
      <c r="S655" s="7"/>
      <c r="T655" s="7"/>
      <c r="U655" s="7"/>
      <c r="V655" s="7"/>
      <c r="W655" s="7"/>
    </row>
    <row r="656" spans="1:23" x14ac:dyDescent="0.2">
      <c r="A656" s="7"/>
      <c r="B656" s="7"/>
      <c r="C656" s="9"/>
      <c r="D656" s="7"/>
      <c r="E656" s="7"/>
      <c r="F656" s="7"/>
      <c r="G656" s="7"/>
      <c r="H656" s="7"/>
      <c r="I656" s="7"/>
      <c r="J656" s="7"/>
      <c r="K656" s="7"/>
      <c r="L656" s="7"/>
      <c r="M656" s="7"/>
      <c r="N656" s="7"/>
      <c r="O656" s="7"/>
      <c r="P656" s="7"/>
      <c r="Q656" s="7"/>
      <c r="R656" s="7"/>
      <c r="S656" s="7"/>
      <c r="T656" s="7"/>
      <c r="U656" s="7"/>
      <c r="V656" s="7"/>
      <c r="W656" s="7"/>
    </row>
    <row r="657" spans="1:23" x14ac:dyDescent="0.2">
      <c r="A657" s="7"/>
      <c r="B657" s="7"/>
      <c r="C657" s="9"/>
      <c r="D657" s="7"/>
      <c r="E657" s="7"/>
      <c r="F657" s="7"/>
      <c r="G657" s="7"/>
      <c r="H657" s="7"/>
      <c r="I657" s="7"/>
      <c r="J657" s="7"/>
      <c r="K657" s="7"/>
      <c r="L657" s="7"/>
      <c r="M657" s="7"/>
      <c r="N657" s="7"/>
      <c r="O657" s="7"/>
      <c r="P657" s="7"/>
      <c r="Q657" s="7"/>
      <c r="R657" s="7"/>
      <c r="S657" s="7"/>
      <c r="T657" s="7"/>
      <c r="U657" s="7"/>
      <c r="V657" s="7"/>
      <c r="W657" s="7"/>
    </row>
    <row r="658" spans="1:23" x14ac:dyDescent="0.2">
      <c r="A658" s="7"/>
      <c r="B658" s="7"/>
      <c r="C658" s="9"/>
      <c r="D658" s="7"/>
      <c r="E658" s="7"/>
      <c r="F658" s="7"/>
      <c r="G658" s="7"/>
      <c r="H658" s="7"/>
      <c r="I658" s="7"/>
      <c r="J658" s="7"/>
      <c r="K658" s="7"/>
      <c r="L658" s="7"/>
      <c r="M658" s="7"/>
      <c r="N658" s="7"/>
      <c r="O658" s="7"/>
      <c r="P658" s="7"/>
      <c r="Q658" s="7"/>
      <c r="R658" s="7"/>
      <c r="S658" s="7"/>
      <c r="T658" s="7"/>
      <c r="U658" s="7"/>
      <c r="V658" s="7"/>
      <c r="W658" s="7"/>
    </row>
    <row r="659" spans="1:23" x14ac:dyDescent="0.2">
      <c r="A659" s="7"/>
      <c r="B659" s="7"/>
      <c r="C659" s="9"/>
      <c r="D659" s="7"/>
      <c r="E659" s="7"/>
      <c r="F659" s="7"/>
      <c r="G659" s="7"/>
      <c r="H659" s="7"/>
      <c r="I659" s="7"/>
      <c r="J659" s="7"/>
      <c r="K659" s="7"/>
      <c r="L659" s="7"/>
      <c r="M659" s="7"/>
      <c r="N659" s="7"/>
      <c r="O659" s="7"/>
      <c r="P659" s="7"/>
      <c r="Q659" s="7"/>
      <c r="R659" s="7"/>
      <c r="S659" s="7"/>
      <c r="T659" s="7"/>
      <c r="U659" s="7"/>
      <c r="V659" s="7"/>
      <c r="W659" s="7"/>
    </row>
    <row r="660" spans="1:23" x14ac:dyDescent="0.2">
      <c r="A660" s="7"/>
      <c r="B660" s="7"/>
      <c r="C660" s="9"/>
      <c r="D660" s="7"/>
      <c r="E660" s="7"/>
      <c r="F660" s="7"/>
      <c r="G660" s="7"/>
      <c r="H660" s="7"/>
      <c r="I660" s="7"/>
      <c r="J660" s="7"/>
      <c r="K660" s="7"/>
      <c r="L660" s="7"/>
      <c r="M660" s="7"/>
      <c r="N660" s="7"/>
      <c r="O660" s="7"/>
      <c r="P660" s="7"/>
      <c r="Q660" s="7"/>
      <c r="R660" s="7"/>
      <c r="S660" s="7"/>
      <c r="T660" s="7"/>
      <c r="U660" s="7"/>
      <c r="V660" s="7"/>
      <c r="W660" s="7"/>
    </row>
    <row r="661" spans="1:23" x14ac:dyDescent="0.2">
      <c r="A661" s="7"/>
      <c r="B661" s="7"/>
      <c r="C661" s="9"/>
      <c r="D661" s="7"/>
      <c r="E661" s="7"/>
      <c r="F661" s="7"/>
      <c r="G661" s="7"/>
      <c r="H661" s="7"/>
      <c r="I661" s="7"/>
      <c r="J661" s="7"/>
      <c r="K661" s="7"/>
      <c r="L661" s="7"/>
      <c r="M661" s="7"/>
      <c r="N661" s="7"/>
      <c r="O661" s="7"/>
      <c r="P661" s="7"/>
      <c r="Q661" s="7"/>
      <c r="R661" s="7"/>
      <c r="S661" s="7"/>
      <c r="T661" s="7"/>
      <c r="U661" s="7"/>
      <c r="V661" s="7"/>
      <c r="W661" s="7"/>
    </row>
    <row r="662" spans="1:23" x14ac:dyDescent="0.2">
      <c r="A662" s="7"/>
      <c r="B662" s="7"/>
      <c r="C662" s="9"/>
      <c r="D662" s="7"/>
      <c r="E662" s="7"/>
      <c r="F662" s="7"/>
      <c r="G662" s="7"/>
      <c r="H662" s="7"/>
      <c r="I662" s="7"/>
      <c r="J662" s="7"/>
      <c r="K662" s="7"/>
      <c r="L662" s="7"/>
      <c r="M662" s="7"/>
      <c r="N662" s="7"/>
      <c r="O662" s="7"/>
      <c r="P662" s="7"/>
      <c r="Q662" s="7"/>
      <c r="R662" s="7"/>
      <c r="S662" s="7"/>
      <c r="T662" s="7"/>
      <c r="U662" s="7"/>
      <c r="V662" s="7"/>
      <c r="W662" s="7"/>
    </row>
    <row r="663" spans="1:23" x14ac:dyDescent="0.2">
      <c r="A663" s="7"/>
      <c r="B663" s="7"/>
      <c r="C663" s="9"/>
      <c r="D663" s="7"/>
      <c r="E663" s="7"/>
      <c r="F663" s="7"/>
      <c r="G663" s="7"/>
      <c r="H663" s="7"/>
      <c r="I663" s="7"/>
      <c r="J663" s="7"/>
      <c r="K663" s="7"/>
      <c r="L663" s="7"/>
      <c r="M663" s="7"/>
      <c r="N663" s="7"/>
      <c r="O663" s="7"/>
      <c r="P663" s="7"/>
      <c r="Q663" s="7"/>
      <c r="R663" s="7"/>
      <c r="S663" s="7"/>
      <c r="T663" s="7"/>
      <c r="U663" s="7"/>
      <c r="V663" s="7"/>
      <c r="W663" s="7"/>
    </row>
    <row r="664" spans="1:23" x14ac:dyDescent="0.2">
      <c r="A664" s="7"/>
      <c r="B664" s="7"/>
      <c r="C664" s="9"/>
      <c r="D664" s="7"/>
      <c r="E664" s="7"/>
      <c r="F664" s="7"/>
      <c r="G664" s="7"/>
      <c r="H664" s="7"/>
      <c r="I664" s="7"/>
      <c r="J664" s="7"/>
      <c r="K664" s="7"/>
      <c r="L664" s="7"/>
      <c r="M664" s="7"/>
      <c r="N664" s="7"/>
      <c r="O664" s="7"/>
      <c r="P664" s="7"/>
      <c r="Q664" s="7"/>
      <c r="R664" s="7"/>
      <c r="S664" s="7"/>
      <c r="T664" s="7"/>
      <c r="U664" s="7"/>
      <c r="V664" s="7"/>
      <c r="W664" s="7"/>
    </row>
    <row r="665" spans="1:23" x14ac:dyDescent="0.2">
      <c r="A665" s="7"/>
      <c r="B665" s="7"/>
      <c r="C665" s="9"/>
      <c r="D665" s="7"/>
      <c r="E665" s="7"/>
      <c r="F665" s="7"/>
      <c r="G665" s="7"/>
      <c r="H665" s="7"/>
      <c r="I665" s="7"/>
      <c r="J665" s="7"/>
      <c r="K665" s="7"/>
      <c r="L665" s="7"/>
      <c r="M665" s="7"/>
      <c r="N665" s="7"/>
      <c r="O665" s="7"/>
      <c r="P665" s="7"/>
      <c r="Q665" s="7"/>
      <c r="R665" s="7"/>
      <c r="S665" s="7"/>
      <c r="T665" s="7"/>
      <c r="U665" s="7"/>
      <c r="V665" s="7"/>
      <c r="W665" s="7"/>
    </row>
    <row r="666" spans="1:23" x14ac:dyDescent="0.2">
      <c r="A666" s="7"/>
      <c r="B666" s="7"/>
      <c r="C666" s="9"/>
      <c r="D666" s="7"/>
      <c r="E666" s="7"/>
      <c r="F666" s="7"/>
      <c r="G666" s="7"/>
      <c r="H666" s="7"/>
      <c r="I666" s="7"/>
      <c r="J666" s="7"/>
      <c r="K666" s="7"/>
      <c r="L666" s="7"/>
      <c r="M666" s="7"/>
      <c r="N666" s="7"/>
      <c r="O666" s="7"/>
      <c r="P666" s="7"/>
      <c r="Q666" s="7"/>
      <c r="R666" s="7"/>
      <c r="S666" s="7"/>
      <c r="T666" s="7"/>
      <c r="U666" s="7"/>
      <c r="V666" s="7"/>
      <c r="W666" s="7"/>
    </row>
    <row r="667" spans="1:23" x14ac:dyDescent="0.2">
      <c r="A667" s="7"/>
      <c r="B667" s="7"/>
      <c r="C667" s="9"/>
      <c r="D667" s="7"/>
      <c r="E667" s="7"/>
      <c r="F667" s="7"/>
      <c r="G667" s="7"/>
      <c r="H667" s="7"/>
      <c r="I667" s="7"/>
      <c r="J667" s="7"/>
      <c r="K667" s="7"/>
      <c r="L667" s="7"/>
      <c r="M667" s="7"/>
      <c r="N667" s="7"/>
      <c r="O667" s="7"/>
      <c r="P667" s="7"/>
      <c r="Q667" s="7"/>
      <c r="R667" s="7"/>
      <c r="S667" s="7"/>
      <c r="T667" s="7"/>
      <c r="U667" s="7"/>
      <c r="V667" s="7"/>
      <c r="W667" s="7"/>
    </row>
    <row r="668" spans="1:23" x14ac:dyDescent="0.2">
      <c r="A668" s="7"/>
      <c r="B668" s="7"/>
      <c r="C668" s="9"/>
      <c r="D668" s="7"/>
      <c r="E668" s="7"/>
      <c r="F668" s="7"/>
      <c r="G668" s="7"/>
      <c r="H668" s="7"/>
      <c r="I668" s="7"/>
      <c r="J668" s="7"/>
      <c r="K668" s="7"/>
      <c r="L668" s="7"/>
      <c r="M668" s="7"/>
      <c r="N668" s="7"/>
      <c r="O668" s="7"/>
      <c r="P668" s="7"/>
      <c r="Q668" s="7"/>
      <c r="R668" s="7"/>
      <c r="S668" s="7"/>
      <c r="T668" s="7"/>
      <c r="U668" s="7"/>
      <c r="V668" s="7"/>
      <c r="W668" s="7"/>
    </row>
    <row r="669" spans="1:23" x14ac:dyDescent="0.2">
      <c r="A669" s="7"/>
      <c r="B669" s="7"/>
      <c r="C669" s="9"/>
      <c r="D669" s="7"/>
      <c r="E669" s="7"/>
      <c r="F669" s="7"/>
      <c r="G669" s="7"/>
      <c r="H669" s="7"/>
      <c r="I669" s="7"/>
      <c r="J669" s="7"/>
      <c r="K669" s="7"/>
      <c r="L669" s="7"/>
      <c r="M669" s="7"/>
      <c r="N669" s="7"/>
      <c r="O669" s="7"/>
      <c r="P669" s="7"/>
      <c r="Q669" s="7"/>
      <c r="R669" s="7"/>
      <c r="S669" s="7"/>
      <c r="T669" s="7"/>
      <c r="U669" s="7"/>
      <c r="V669" s="7"/>
      <c r="W669" s="7"/>
    </row>
    <row r="670" spans="1:23" x14ac:dyDescent="0.2">
      <c r="A670" s="7"/>
      <c r="B670" s="7"/>
      <c r="C670" s="9"/>
      <c r="D670" s="7"/>
      <c r="E670" s="7"/>
      <c r="F670" s="7"/>
      <c r="G670" s="7"/>
      <c r="H670" s="7"/>
      <c r="I670" s="7"/>
      <c r="J670" s="7"/>
      <c r="K670" s="7"/>
      <c r="L670" s="7"/>
      <c r="M670" s="7"/>
      <c r="N670" s="7"/>
      <c r="O670" s="7"/>
      <c r="P670" s="7"/>
      <c r="Q670" s="7"/>
      <c r="R670" s="7"/>
      <c r="S670" s="7"/>
      <c r="T670" s="7"/>
      <c r="U670" s="7"/>
      <c r="V670" s="7"/>
      <c r="W670" s="7"/>
    </row>
    <row r="671" spans="1:23" x14ac:dyDescent="0.2">
      <c r="A671" s="7"/>
      <c r="B671" s="7"/>
      <c r="C671" s="9"/>
      <c r="D671" s="7"/>
      <c r="E671" s="7"/>
      <c r="F671" s="7"/>
      <c r="G671" s="7"/>
      <c r="H671" s="7"/>
      <c r="I671" s="7"/>
      <c r="J671" s="7"/>
      <c r="K671" s="7"/>
      <c r="L671" s="7"/>
      <c r="M671" s="7"/>
      <c r="N671" s="7"/>
      <c r="O671" s="7"/>
      <c r="P671" s="7"/>
      <c r="Q671" s="7"/>
      <c r="R671" s="7"/>
      <c r="S671" s="7"/>
      <c r="T671" s="7"/>
      <c r="U671" s="7"/>
      <c r="V671" s="7"/>
      <c r="W671" s="7"/>
    </row>
    <row r="672" spans="1:23" x14ac:dyDescent="0.2">
      <c r="A672" s="7"/>
      <c r="B672" s="7"/>
      <c r="C672" s="9"/>
      <c r="D672" s="7"/>
      <c r="E672" s="7"/>
      <c r="F672" s="7"/>
      <c r="G672" s="7"/>
      <c r="H672" s="7"/>
      <c r="I672" s="7"/>
      <c r="J672" s="7"/>
      <c r="K672" s="7"/>
      <c r="L672" s="7"/>
      <c r="M672" s="7"/>
      <c r="N672" s="7"/>
      <c r="O672" s="7"/>
      <c r="P672" s="7"/>
      <c r="Q672" s="7"/>
      <c r="R672" s="7"/>
      <c r="S672" s="7"/>
      <c r="T672" s="7"/>
      <c r="U672" s="7"/>
      <c r="V672" s="7"/>
      <c r="W672" s="7"/>
    </row>
    <row r="673" spans="1:23" x14ac:dyDescent="0.2">
      <c r="A673" s="7"/>
      <c r="B673" s="7"/>
      <c r="C673" s="9"/>
      <c r="D673" s="7"/>
      <c r="E673" s="7"/>
      <c r="F673" s="7"/>
      <c r="G673" s="7"/>
      <c r="H673" s="7"/>
      <c r="I673" s="7"/>
      <c r="J673" s="7"/>
      <c r="K673" s="7"/>
      <c r="L673" s="7"/>
      <c r="M673" s="7"/>
      <c r="N673" s="7"/>
      <c r="O673" s="7"/>
      <c r="P673" s="7"/>
      <c r="Q673" s="7"/>
      <c r="R673" s="7"/>
      <c r="S673" s="7"/>
      <c r="T673" s="7"/>
      <c r="U673" s="7"/>
      <c r="V673" s="7"/>
      <c r="W673" s="7"/>
    </row>
    <row r="674" spans="1:23" x14ac:dyDescent="0.2">
      <c r="A674" s="7"/>
      <c r="B674" s="7"/>
      <c r="C674" s="9"/>
      <c r="D674" s="7"/>
      <c r="E674" s="7"/>
      <c r="F674" s="7"/>
      <c r="G674" s="7"/>
      <c r="H674" s="7"/>
      <c r="I674" s="7"/>
      <c r="J674" s="7"/>
      <c r="K674" s="7"/>
      <c r="L674" s="7"/>
      <c r="M674" s="7"/>
      <c r="N674" s="7"/>
      <c r="O674" s="7"/>
      <c r="P674" s="7"/>
      <c r="Q674" s="7"/>
      <c r="R674" s="7"/>
      <c r="S674" s="7"/>
      <c r="T674" s="7"/>
      <c r="U674" s="7"/>
      <c r="V674" s="7"/>
      <c r="W674" s="7"/>
    </row>
    <row r="675" spans="1:23" x14ac:dyDescent="0.2">
      <c r="A675" s="7"/>
      <c r="B675" s="7"/>
      <c r="C675" s="9"/>
      <c r="D675" s="7"/>
      <c r="E675" s="7"/>
      <c r="F675" s="7"/>
      <c r="G675" s="7"/>
      <c r="H675" s="7"/>
      <c r="I675" s="7"/>
      <c r="J675" s="7"/>
      <c r="K675" s="7"/>
      <c r="L675" s="7"/>
      <c r="M675" s="7"/>
      <c r="N675" s="7"/>
      <c r="O675" s="7"/>
      <c r="P675" s="7"/>
      <c r="Q675" s="7"/>
      <c r="R675" s="7"/>
      <c r="S675" s="7"/>
      <c r="T675" s="7"/>
      <c r="U675" s="7"/>
      <c r="V675" s="7"/>
      <c r="W675" s="7"/>
    </row>
    <row r="676" spans="1:23" x14ac:dyDescent="0.2">
      <c r="A676" s="7"/>
      <c r="B676" s="7"/>
      <c r="C676" s="9"/>
      <c r="D676" s="7"/>
      <c r="E676" s="7"/>
      <c r="F676" s="7"/>
      <c r="G676" s="7"/>
      <c r="H676" s="7"/>
      <c r="I676" s="7"/>
      <c r="J676" s="7"/>
      <c r="K676" s="7"/>
      <c r="L676" s="7"/>
      <c r="M676" s="7"/>
      <c r="N676" s="7"/>
      <c r="O676" s="7"/>
      <c r="P676" s="7"/>
      <c r="Q676" s="7"/>
      <c r="R676" s="7"/>
      <c r="S676" s="7"/>
      <c r="T676" s="7"/>
      <c r="U676" s="7"/>
      <c r="V676" s="7"/>
      <c r="W676" s="7"/>
    </row>
    <row r="677" spans="1:23" x14ac:dyDescent="0.2">
      <c r="A677" s="7"/>
      <c r="B677" s="7"/>
      <c r="C677" s="9"/>
      <c r="D677" s="7"/>
      <c r="E677" s="7"/>
      <c r="F677" s="7"/>
      <c r="G677" s="7"/>
      <c r="H677" s="7"/>
      <c r="I677" s="7"/>
      <c r="J677" s="7"/>
      <c r="K677" s="7"/>
      <c r="L677" s="7"/>
      <c r="M677" s="7"/>
      <c r="N677" s="7"/>
      <c r="O677" s="7"/>
      <c r="P677" s="7"/>
      <c r="Q677" s="7"/>
      <c r="R677" s="7"/>
      <c r="S677" s="7"/>
      <c r="T677" s="7"/>
      <c r="U677" s="7"/>
      <c r="V677" s="7"/>
      <c r="W677" s="7"/>
    </row>
    <row r="678" spans="1:23" x14ac:dyDescent="0.2">
      <c r="A678" s="7"/>
      <c r="B678" s="7"/>
      <c r="C678" s="9"/>
      <c r="D678" s="7"/>
      <c r="E678" s="7"/>
      <c r="F678" s="7"/>
      <c r="G678" s="7"/>
      <c r="H678" s="7"/>
      <c r="I678" s="7"/>
      <c r="J678" s="7"/>
      <c r="K678" s="7"/>
      <c r="L678" s="7"/>
      <c r="M678" s="7"/>
      <c r="N678" s="7"/>
      <c r="O678" s="7"/>
      <c r="P678" s="7"/>
      <c r="Q678" s="7"/>
      <c r="R678" s="7"/>
      <c r="S678" s="7"/>
      <c r="T678" s="7"/>
      <c r="U678" s="7"/>
      <c r="V678" s="7"/>
      <c r="W678" s="7"/>
    </row>
    <row r="679" spans="1:23" x14ac:dyDescent="0.2">
      <c r="A679" s="7"/>
      <c r="B679" s="7"/>
      <c r="C679" s="9"/>
      <c r="D679" s="7"/>
      <c r="E679" s="7"/>
      <c r="F679" s="7"/>
      <c r="G679" s="7"/>
      <c r="H679" s="7"/>
      <c r="I679" s="7"/>
      <c r="J679" s="7"/>
      <c r="K679" s="7"/>
      <c r="L679" s="7"/>
      <c r="M679" s="7"/>
      <c r="N679" s="7"/>
      <c r="O679" s="7"/>
      <c r="P679" s="7"/>
      <c r="Q679" s="7"/>
      <c r="R679" s="7"/>
      <c r="S679" s="7"/>
      <c r="T679" s="7"/>
      <c r="U679" s="7"/>
      <c r="V679" s="7"/>
      <c r="W679" s="7"/>
    </row>
    <row r="680" spans="1:23" x14ac:dyDescent="0.2">
      <c r="A680" s="7"/>
      <c r="B680" s="7"/>
      <c r="C680" s="9"/>
      <c r="D680" s="7"/>
      <c r="E680" s="7"/>
      <c r="F680" s="7"/>
      <c r="G680" s="7"/>
      <c r="H680" s="7"/>
      <c r="I680" s="7"/>
      <c r="J680" s="7"/>
      <c r="K680" s="7"/>
      <c r="L680" s="7"/>
      <c r="M680" s="7"/>
      <c r="N680" s="7"/>
      <c r="O680" s="7"/>
      <c r="P680" s="7"/>
      <c r="Q680" s="7"/>
      <c r="R680" s="7"/>
      <c r="S680" s="7"/>
      <c r="T680" s="7"/>
      <c r="U680" s="7"/>
      <c r="V680" s="7"/>
      <c r="W680" s="7"/>
    </row>
    <row r="681" spans="1:23" x14ac:dyDescent="0.2">
      <c r="A681" s="7"/>
      <c r="B681" s="7"/>
      <c r="C681" s="9"/>
      <c r="D681" s="7"/>
      <c r="E681" s="7"/>
      <c r="F681" s="7"/>
      <c r="G681" s="7"/>
      <c r="H681" s="7"/>
      <c r="I681" s="7"/>
      <c r="J681" s="7"/>
      <c r="K681" s="7"/>
      <c r="L681" s="7"/>
      <c r="M681" s="7"/>
      <c r="N681" s="7"/>
      <c r="O681" s="7"/>
      <c r="P681" s="7"/>
      <c r="Q681" s="7"/>
      <c r="R681" s="7"/>
      <c r="S681" s="7"/>
      <c r="T681" s="7"/>
      <c r="U681" s="7"/>
      <c r="V681" s="7"/>
      <c r="W681" s="7"/>
    </row>
    <row r="682" spans="1:23" x14ac:dyDescent="0.2">
      <c r="A682" s="7"/>
      <c r="B682" s="7"/>
      <c r="C682" s="9"/>
      <c r="D682" s="7"/>
      <c r="E682" s="7"/>
      <c r="F682" s="7"/>
      <c r="G682" s="7"/>
      <c r="H682" s="7"/>
      <c r="I682" s="7"/>
      <c r="J682" s="7"/>
      <c r="K682" s="7"/>
      <c r="L682" s="7"/>
      <c r="M682" s="7"/>
      <c r="N682" s="7"/>
      <c r="O682" s="7"/>
      <c r="P682" s="7"/>
      <c r="Q682" s="7"/>
      <c r="R682" s="7"/>
      <c r="S682" s="7"/>
      <c r="T682" s="7"/>
      <c r="U682" s="7"/>
      <c r="V682" s="7"/>
      <c r="W682" s="7"/>
    </row>
    <row r="683" spans="1:23" x14ac:dyDescent="0.2">
      <c r="A683" s="7"/>
      <c r="B683" s="7"/>
      <c r="C683" s="9"/>
      <c r="D683" s="7"/>
      <c r="E683" s="7"/>
      <c r="F683" s="7"/>
      <c r="G683" s="7"/>
      <c r="H683" s="7"/>
      <c r="I683" s="7"/>
      <c r="J683" s="7"/>
      <c r="K683" s="7"/>
      <c r="L683" s="7"/>
      <c r="M683" s="7"/>
      <c r="N683" s="7"/>
      <c r="O683" s="7"/>
      <c r="P683" s="7"/>
      <c r="Q683" s="7"/>
      <c r="R683" s="7"/>
      <c r="S683" s="7"/>
      <c r="T683" s="7"/>
      <c r="U683" s="7"/>
      <c r="V683" s="7"/>
      <c r="W683" s="7"/>
    </row>
    <row r="684" spans="1:23" x14ac:dyDescent="0.2">
      <c r="A684" s="7"/>
      <c r="B684" s="7"/>
      <c r="C684" s="9"/>
      <c r="D684" s="7"/>
      <c r="E684" s="7"/>
      <c r="F684" s="7"/>
      <c r="G684" s="7"/>
      <c r="H684" s="7"/>
      <c r="I684" s="7"/>
      <c r="J684" s="7"/>
      <c r="K684" s="7"/>
      <c r="L684" s="7"/>
      <c r="M684" s="7"/>
      <c r="N684" s="7"/>
      <c r="O684" s="7"/>
      <c r="P684" s="7"/>
      <c r="Q684" s="7"/>
      <c r="R684" s="7"/>
      <c r="S684" s="7"/>
      <c r="T684" s="7"/>
      <c r="U684" s="7"/>
      <c r="V684" s="7"/>
      <c r="W684" s="7"/>
    </row>
    <row r="685" spans="1:23" x14ac:dyDescent="0.2">
      <c r="A685" s="7"/>
      <c r="B685" s="7"/>
      <c r="C685" s="9"/>
      <c r="D685" s="7"/>
      <c r="E685" s="7"/>
      <c r="F685" s="7"/>
      <c r="G685" s="7"/>
      <c r="H685" s="7"/>
      <c r="I685" s="7"/>
      <c r="J685" s="7"/>
      <c r="K685" s="7"/>
      <c r="L685" s="7"/>
      <c r="M685" s="7"/>
      <c r="N685" s="7"/>
      <c r="O685" s="7"/>
      <c r="P685" s="7"/>
      <c r="Q685" s="7"/>
      <c r="R685" s="7"/>
      <c r="S685" s="7"/>
      <c r="T685" s="7"/>
      <c r="U685" s="7"/>
      <c r="V685" s="7"/>
      <c r="W685" s="7"/>
    </row>
    <row r="686" spans="1:23" x14ac:dyDescent="0.2">
      <c r="A686" s="7"/>
      <c r="B686" s="7"/>
      <c r="C686" s="9"/>
      <c r="D686" s="7"/>
      <c r="E686" s="7"/>
      <c r="F686" s="7"/>
      <c r="G686" s="7"/>
      <c r="H686" s="7"/>
      <c r="I686" s="7"/>
      <c r="J686" s="7"/>
      <c r="K686" s="7"/>
      <c r="L686" s="7"/>
      <c r="M686" s="7"/>
      <c r="N686" s="7"/>
      <c r="O686" s="7"/>
      <c r="P686" s="7"/>
      <c r="Q686" s="7"/>
      <c r="R686" s="7"/>
      <c r="S686" s="7"/>
      <c r="T686" s="7"/>
      <c r="U686" s="7"/>
      <c r="V686" s="7"/>
      <c r="W686" s="7"/>
    </row>
    <row r="687" spans="1:23" x14ac:dyDescent="0.2">
      <c r="A687" s="7"/>
      <c r="B687" s="7"/>
      <c r="C687" s="9"/>
      <c r="D687" s="7"/>
      <c r="E687" s="7"/>
      <c r="F687" s="7"/>
      <c r="G687" s="7"/>
      <c r="H687" s="7"/>
      <c r="I687" s="7"/>
      <c r="J687" s="7"/>
      <c r="K687" s="7"/>
      <c r="L687" s="7"/>
      <c r="M687" s="7"/>
      <c r="N687" s="7"/>
      <c r="O687" s="7"/>
      <c r="P687" s="7"/>
      <c r="Q687" s="7"/>
      <c r="R687" s="7"/>
      <c r="S687" s="7"/>
      <c r="T687" s="7"/>
      <c r="U687" s="7"/>
      <c r="V687" s="7"/>
      <c r="W687" s="7"/>
    </row>
    <row r="688" spans="1:23" x14ac:dyDescent="0.2">
      <c r="A688" s="7"/>
      <c r="B688" s="7"/>
      <c r="C688" s="9"/>
      <c r="D688" s="7"/>
      <c r="E688" s="7"/>
      <c r="F688" s="7"/>
      <c r="G688" s="7"/>
      <c r="H688" s="7"/>
      <c r="I688" s="7"/>
      <c r="J688" s="7"/>
      <c r="K688" s="7"/>
      <c r="L688" s="7"/>
      <c r="M688" s="7"/>
      <c r="N688" s="7"/>
      <c r="O688" s="7"/>
      <c r="P688" s="7"/>
      <c r="Q688" s="7"/>
      <c r="R688" s="7"/>
      <c r="S688" s="7"/>
      <c r="T688" s="7"/>
      <c r="U688" s="7"/>
      <c r="V688" s="7"/>
      <c r="W688" s="7"/>
    </row>
    <row r="689" spans="1:23" x14ac:dyDescent="0.2">
      <c r="A689" s="7"/>
      <c r="B689" s="7"/>
      <c r="C689" s="9"/>
      <c r="D689" s="7"/>
      <c r="E689" s="7"/>
      <c r="F689" s="7"/>
      <c r="G689" s="7"/>
      <c r="H689" s="7"/>
      <c r="I689" s="7"/>
      <c r="J689" s="7"/>
      <c r="K689" s="7"/>
      <c r="L689" s="7"/>
      <c r="M689" s="7"/>
      <c r="N689" s="7"/>
      <c r="O689" s="7"/>
      <c r="P689" s="7"/>
      <c r="Q689" s="7"/>
      <c r="R689" s="7"/>
      <c r="S689" s="7"/>
      <c r="T689" s="7"/>
      <c r="U689" s="7"/>
      <c r="V689" s="7"/>
      <c r="W689" s="7"/>
    </row>
    <row r="690" spans="1:23" x14ac:dyDescent="0.2">
      <c r="A690" s="7"/>
      <c r="B690" s="7"/>
      <c r="C690" s="9"/>
      <c r="D690" s="7"/>
      <c r="E690" s="7"/>
      <c r="F690" s="7"/>
      <c r="G690" s="7"/>
      <c r="H690" s="7"/>
      <c r="I690" s="7"/>
      <c r="J690" s="7"/>
      <c r="K690" s="7"/>
      <c r="L690" s="7"/>
      <c r="M690" s="7"/>
      <c r="N690" s="7"/>
      <c r="O690" s="7"/>
      <c r="P690" s="7"/>
      <c r="Q690" s="7"/>
      <c r="R690" s="7"/>
      <c r="S690" s="7"/>
      <c r="T690" s="7"/>
      <c r="U690" s="7"/>
      <c r="V690" s="7"/>
      <c r="W690" s="7"/>
    </row>
    <row r="691" spans="1:23" x14ac:dyDescent="0.2">
      <c r="A691" s="7"/>
      <c r="B691" s="7"/>
      <c r="C691" s="9"/>
      <c r="D691" s="7"/>
      <c r="E691" s="7"/>
      <c r="F691" s="7"/>
      <c r="G691" s="7"/>
      <c r="H691" s="7"/>
      <c r="I691" s="7"/>
      <c r="J691" s="7"/>
      <c r="K691" s="7"/>
      <c r="L691" s="7"/>
      <c r="M691" s="7"/>
      <c r="N691" s="7"/>
      <c r="O691" s="7"/>
      <c r="P691" s="7"/>
      <c r="Q691" s="7"/>
      <c r="R691" s="7"/>
      <c r="S691" s="7"/>
      <c r="T691" s="7"/>
      <c r="U691" s="7"/>
      <c r="V691" s="7"/>
      <c r="W691" s="7"/>
    </row>
    <row r="692" spans="1:23" x14ac:dyDescent="0.2">
      <c r="A692" s="7"/>
      <c r="B692" s="7"/>
      <c r="C692" s="9"/>
      <c r="D692" s="7"/>
      <c r="E692" s="7"/>
      <c r="F692" s="7"/>
      <c r="G692" s="7"/>
      <c r="H692" s="7"/>
      <c r="I692" s="7"/>
      <c r="J692" s="7"/>
      <c r="K692" s="7"/>
      <c r="L692" s="7"/>
      <c r="M692" s="7"/>
      <c r="N692" s="7"/>
      <c r="O692" s="7"/>
      <c r="P692" s="7"/>
      <c r="Q692" s="7"/>
      <c r="R692" s="7"/>
      <c r="S692" s="7"/>
      <c r="T692" s="7"/>
      <c r="U692" s="7"/>
      <c r="V692" s="7"/>
      <c r="W692" s="7"/>
    </row>
    <row r="693" spans="1:23" x14ac:dyDescent="0.2">
      <c r="A693" s="7"/>
      <c r="B693" s="7"/>
      <c r="C693" s="9"/>
      <c r="D693" s="7"/>
      <c r="E693" s="7"/>
      <c r="F693" s="7"/>
      <c r="G693" s="7"/>
      <c r="H693" s="7"/>
      <c r="I693" s="7"/>
      <c r="J693" s="7"/>
      <c r="K693" s="7"/>
      <c r="L693" s="7"/>
      <c r="M693" s="7"/>
      <c r="N693" s="7"/>
      <c r="O693" s="7"/>
      <c r="P693" s="7"/>
      <c r="Q693" s="7"/>
      <c r="R693" s="7"/>
      <c r="S693" s="7"/>
      <c r="T693" s="7"/>
      <c r="U693" s="7"/>
      <c r="V693" s="7"/>
      <c r="W693" s="7"/>
    </row>
    <row r="694" spans="1:23" x14ac:dyDescent="0.2">
      <c r="A694" s="7"/>
      <c r="B694" s="7"/>
      <c r="C694" s="9"/>
      <c r="D694" s="7"/>
      <c r="E694" s="7"/>
      <c r="F694" s="7"/>
      <c r="G694" s="7"/>
      <c r="H694" s="7"/>
      <c r="I694" s="7"/>
      <c r="J694" s="7"/>
      <c r="K694" s="7"/>
      <c r="L694" s="7"/>
      <c r="M694" s="7"/>
      <c r="N694" s="7"/>
      <c r="O694" s="7"/>
      <c r="P694" s="7"/>
      <c r="Q694" s="7"/>
      <c r="R694" s="7"/>
      <c r="S694" s="7"/>
      <c r="T694" s="7"/>
      <c r="U694" s="7"/>
      <c r="V694" s="7"/>
      <c r="W694" s="7"/>
    </row>
    <row r="695" spans="1:23" x14ac:dyDescent="0.2">
      <c r="A695" s="7"/>
      <c r="B695" s="7"/>
      <c r="C695" s="9"/>
      <c r="D695" s="7"/>
      <c r="E695" s="7"/>
      <c r="F695" s="7"/>
      <c r="G695" s="7"/>
      <c r="H695" s="7"/>
      <c r="I695" s="7"/>
      <c r="J695" s="7"/>
      <c r="K695" s="7"/>
      <c r="L695" s="7"/>
      <c r="M695" s="7"/>
      <c r="N695" s="7"/>
      <c r="O695" s="7"/>
      <c r="P695" s="7"/>
      <c r="Q695" s="7"/>
      <c r="R695" s="7"/>
      <c r="S695" s="7"/>
      <c r="T695" s="7"/>
      <c r="U695" s="7"/>
      <c r="V695" s="7"/>
      <c r="W695" s="7"/>
    </row>
    <row r="696" spans="1:23" x14ac:dyDescent="0.2">
      <c r="A696" s="7"/>
      <c r="B696" s="7"/>
      <c r="C696" s="9"/>
      <c r="D696" s="7"/>
      <c r="E696" s="7"/>
      <c r="F696" s="7"/>
      <c r="G696" s="7"/>
      <c r="H696" s="7"/>
      <c r="I696" s="7"/>
      <c r="J696" s="7"/>
      <c r="K696" s="7"/>
      <c r="L696" s="7"/>
      <c r="M696" s="7"/>
      <c r="N696" s="7"/>
      <c r="O696" s="7"/>
      <c r="P696" s="7"/>
      <c r="Q696" s="7"/>
      <c r="R696" s="7"/>
      <c r="S696" s="7"/>
      <c r="T696" s="7"/>
      <c r="U696" s="7"/>
      <c r="V696" s="7"/>
      <c r="W696" s="7"/>
    </row>
    <row r="697" spans="1:23" x14ac:dyDescent="0.2">
      <c r="A697" s="7"/>
      <c r="B697" s="7"/>
      <c r="C697" s="9"/>
      <c r="D697" s="7"/>
      <c r="E697" s="7"/>
      <c r="F697" s="7"/>
      <c r="G697" s="7"/>
      <c r="H697" s="7"/>
      <c r="I697" s="7"/>
      <c r="J697" s="7"/>
      <c r="K697" s="7"/>
      <c r="L697" s="7"/>
      <c r="M697" s="7"/>
      <c r="N697" s="7"/>
      <c r="O697" s="7"/>
      <c r="P697" s="7"/>
      <c r="Q697" s="7"/>
      <c r="R697" s="7"/>
      <c r="S697" s="7"/>
      <c r="T697" s="7"/>
      <c r="U697" s="7"/>
      <c r="V697" s="7"/>
      <c r="W697" s="7"/>
    </row>
    <row r="698" spans="1:23" x14ac:dyDescent="0.2">
      <c r="A698" s="7"/>
      <c r="B698" s="7"/>
      <c r="C698" s="9"/>
      <c r="D698" s="7"/>
      <c r="E698" s="7"/>
      <c r="F698" s="7"/>
      <c r="G698" s="7"/>
      <c r="H698" s="7"/>
      <c r="I698" s="7"/>
      <c r="J698" s="7"/>
      <c r="K698" s="7"/>
      <c r="L698" s="7"/>
      <c r="M698" s="7"/>
      <c r="N698" s="7"/>
      <c r="O698" s="7"/>
      <c r="P698" s="7"/>
      <c r="Q698" s="7"/>
      <c r="R698" s="7"/>
      <c r="S698" s="7"/>
      <c r="T698" s="7"/>
      <c r="U698" s="7"/>
      <c r="V698" s="7"/>
      <c r="W698" s="7"/>
    </row>
    <row r="699" spans="1:23" x14ac:dyDescent="0.2">
      <c r="A699" s="7"/>
      <c r="B699" s="7"/>
      <c r="C699" s="9"/>
      <c r="D699" s="7"/>
      <c r="E699" s="7"/>
      <c r="F699" s="7"/>
      <c r="G699" s="7"/>
      <c r="H699" s="7"/>
      <c r="I699" s="7"/>
      <c r="J699" s="7"/>
      <c r="K699" s="7"/>
      <c r="L699" s="7"/>
      <c r="M699" s="7"/>
      <c r="N699" s="7"/>
      <c r="O699" s="7"/>
      <c r="P699" s="7"/>
      <c r="Q699" s="7"/>
      <c r="R699" s="7"/>
      <c r="S699" s="7"/>
      <c r="T699" s="7"/>
      <c r="U699" s="7"/>
      <c r="V699" s="7"/>
      <c r="W699" s="7"/>
    </row>
    <row r="700" spans="1:23" x14ac:dyDescent="0.2">
      <c r="A700" s="7"/>
      <c r="B700" s="7"/>
      <c r="C700" s="9"/>
      <c r="D700" s="7"/>
      <c r="E700" s="7"/>
      <c r="F700" s="7"/>
      <c r="G700" s="7"/>
      <c r="H700" s="7"/>
      <c r="I700" s="7"/>
      <c r="J700" s="7"/>
      <c r="K700" s="7"/>
      <c r="L700" s="7"/>
      <c r="M700" s="7"/>
      <c r="N700" s="7"/>
      <c r="O700" s="7"/>
      <c r="P700" s="7"/>
      <c r="Q700" s="7"/>
      <c r="R700" s="7"/>
      <c r="S700" s="7"/>
      <c r="T700" s="7"/>
      <c r="U700" s="7"/>
      <c r="V700" s="7"/>
      <c r="W700" s="7"/>
    </row>
    <row r="701" spans="1:23" x14ac:dyDescent="0.2">
      <c r="A701" s="7"/>
      <c r="B701" s="7"/>
      <c r="C701" s="9"/>
      <c r="D701" s="7"/>
      <c r="E701" s="7"/>
      <c r="F701" s="7"/>
      <c r="G701" s="7"/>
      <c r="H701" s="7"/>
      <c r="I701" s="7"/>
      <c r="J701" s="7"/>
      <c r="K701" s="7"/>
      <c r="L701" s="7"/>
      <c r="M701" s="7"/>
      <c r="N701" s="7"/>
      <c r="O701" s="7"/>
      <c r="P701" s="7"/>
      <c r="Q701" s="7"/>
      <c r="R701" s="7"/>
      <c r="S701" s="7"/>
      <c r="T701" s="7"/>
      <c r="U701" s="7"/>
      <c r="V701" s="7"/>
      <c r="W701" s="7"/>
    </row>
    <row r="702" spans="1:23" x14ac:dyDescent="0.2">
      <c r="A702" s="7"/>
      <c r="B702" s="7"/>
      <c r="C702" s="9"/>
      <c r="D702" s="7"/>
      <c r="E702" s="7"/>
      <c r="F702" s="7"/>
      <c r="G702" s="7"/>
      <c r="H702" s="7"/>
      <c r="I702" s="7"/>
      <c r="J702" s="7"/>
      <c r="K702" s="7"/>
      <c r="L702" s="7"/>
      <c r="M702" s="7"/>
      <c r="N702" s="7"/>
      <c r="O702" s="7"/>
      <c r="P702" s="7"/>
      <c r="Q702" s="7"/>
      <c r="R702" s="7"/>
      <c r="S702" s="7"/>
      <c r="T702" s="7"/>
      <c r="U702" s="7"/>
      <c r="V702" s="7"/>
      <c r="W702" s="7"/>
    </row>
    <row r="703" spans="1:23" x14ac:dyDescent="0.2">
      <c r="A703" s="7"/>
      <c r="B703" s="7"/>
      <c r="C703" s="9"/>
      <c r="D703" s="7"/>
      <c r="E703" s="7"/>
      <c r="F703" s="7"/>
      <c r="G703" s="7"/>
      <c r="H703" s="7"/>
      <c r="I703" s="7"/>
      <c r="J703" s="7"/>
      <c r="K703" s="7"/>
      <c r="L703" s="7"/>
      <c r="M703" s="7"/>
      <c r="N703" s="7"/>
      <c r="O703" s="7"/>
      <c r="P703" s="7"/>
      <c r="Q703" s="7"/>
      <c r="R703" s="7"/>
      <c r="S703" s="7"/>
      <c r="T703" s="7"/>
      <c r="U703" s="7"/>
      <c r="V703" s="7"/>
      <c r="W703" s="7"/>
    </row>
    <row r="704" spans="1:23" x14ac:dyDescent="0.2">
      <c r="A704" s="7"/>
      <c r="B704" s="7"/>
      <c r="C704" s="9"/>
      <c r="D704" s="7"/>
      <c r="E704" s="7"/>
      <c r="F704" s="7"/>
      <c r="G704" s="7"/>
      <c r="H704" s="7"/>
      <c r="I704" s="7"/>
      <c r="J704" s="7"/>
      <c r="K704" s="7"/>
      <c r="L704" s="7"/>
      <c r="M704" s="7"/>
      <c r="N704" s="7"/>
      <c r="O704" s="7"/>
      <c r="P704" s="7"/>
      <c r="Q704" s="7"/>
      <c r="R704" s="7"/>
      <c r="S704" s="7"/>
      <c r="T704" s="7"/>
      <c r="U704" s="7"/>
      <c r="V704" s="7"/>
      <c r="W704" s="7"/>
    </row>
    <row r="705" spans="1:23" x14ac:dyDescent="0.2">
      <c r="A705" s="7"/>
      <c r="B705" s="7"/>
      <c r="C705" s="9"/>
      <c r="D705" s="7"/>
      <c r="E705" s="7"/>
      <c r="F705" s="7"/>
      <c r="G705" s="7"/>
      <c r="H705" s="7"/>
      <c r="I705" s="7"/>
      <c r="J705" s="7"/>
      <c r="K705" s="7"/>
      <c r="L705" s="7"/>
      <c r="M705" s="7"/>
      <c r="N705" s="7"/>
      <c r="O705" s="7"/>
      <c r="P705" s="7"/>
      <c r="Q705" s="7"/>
      <c r="R705" s="7"/>
      <c r="S705" s="7"/>
      <c r="T705" s="7"/>
      <c r="U705" s="7"/>
      <c r="V705" s="7"/>
      <c r="W705" s="7"/>
    </row>
    <row r="706" spans="1:23" x14ac:dyDescent="0.2">
      <c r="A706" s="7"/>
      <c r="B706" s="7"/>
      <c r="C706" s="9"/>
      <c r="D706" s="7"/>
      <c r="E706" s="7"/>
      <c r="F706" s="7"/>
      <c r="G706" s="7"/>
      <c r="H706" s="7"/>
      <c r="I706" s="7"/>
      <c r="J706" s="7"/>
      <c r="K706" s="7"/>
      <c r="L706" s="7"/>
      <c r="M706" s="7"/>
      <c r="N706" s="7"/>
      <c r="O706" s="7"/>
      <c r="P706" s="7"/>
      <c r="Q706" s="7"/>
      <c r="R706" s="7"/>
      <c r="S706" s="7"/>
      <c r="T706" s="7"/>
      <c r="U706" s="7"/>
      <c r="V706" s="7"/>
      <c r="W706" s="7"/>
    </row>
    <row r="707" spans="1:23" x14ac:dyDescent="0.2">
      <c r="A707" s="7"/>
      <c r="B707" s="7"/>
      <c r="C707" s="9"/>
      <c r="D707" s="7"/>
      <c r="E707" s="7"/>
      <c r="F707" s="7"/>
      <c r="G707" s="7"/>
      <c r="H707" s="7"/>
      <c r="I707" s="7"/>
      <c r="J707" s="7"/>
      <c r="K707" s="7"/>
      <c r="L707" s="7"/>
      <c r="M707" s="7"/>
      <c r="N707" s="7"/>
      <c r="O707" s="7"/>
      <c r="P707" s="7"/>
      <c r="Q707" s="7"/>
      <c r="R707" s="7"/>
      <c r="S707" s="7"/>
      <c r="T707" s="7"/>
      <c r="U707" s="7"/>
      <c r="V707" s="7"/>
      <c r="W707" s="7"/>
    </row>
    <row r="708" spans="1:23" x14ac:dyDescent="0.2">
      <c r="A708" s="7"/>
      <c r="B708" s="7"/>
      <c r="C708" s="9"/>
      <c r="D708" s="7"/>
      <c r="E708" s="7"/>
      <c r="F708" s="7"/>
      <c r="G708" s="7"/>
      <c r="H708" s="7"/>
      <c r="I708" s="7"/>
      <c r="J708" s="7"/>
      <c r="K708" s="7"/>
      <c r="L708" s="7"/>
      <c r="M708" s="7"/>
      <c r="N708" s="7"/>
      <c r="O708" s="7"/>
      <c r="P708" s="7"/>
      <c r="Q708" s="7"/>
      <c r="R708" s="7"/>
      <c r="S708" s="7"/>
      <c r="T708" s="7"/>
      <c r="U708" s="7"/>
      <c r="V708" s="7"/>
      <c r="W708" s="7"/>
    </row>
    <row r="709" spans="1:23" x14ac:dyDescent="0.2">
      <c r="A709" s="7"/>
      <c r="B709" s="7"/>
      <c r="C709" s="9"/>
      <c r="D709" s="7"/>
      <c r="E709" s="7"/>
      <c r="F709" s="7"/>
      <c r="G709" s="7"/>
      <c r="H709" s="7"/>
      <c r="I709" s="7"/>
      <c r="J709" s="7"/>
      <c r="K709" s="7"/>
      <c r="L709" s="7"/>
      <c r="M709" s="7"/>
      <c r="N709" s="7"/>
      <c r="O709" s="7"/>
      <c r="P709" s="7"/>
      <c r="Q709" s="7"/>
      <c r="R709" s="7"/>
      <c r="S709" s="7"/>
      <c r="T709" s="7"/>
      <c r="U709" s="7"/>
      <c r="V709" s="7"/>
      <c r="W709" s="7"/>
    </row>
    <row r="710" spans="1:23" x14ac:dyDescent="0.2">
      <c r="A710" s="7"/>
      <c r="B710" s="7"/>
      <c r="C710" s="9"/>
      <c r="D710" s="7"/>
      <c r="E710" s="7"/>
      <c r="F710" s="7"/>
      <c r="G710" s="7"/>
      <c r="H710" s="7"/>
      <c r="I710" s="7"/>
      <c r="J710" s="7"/>
      <c r="K710" s="7"/>
      <c r="L710" s="7"/>
      <c r="M710" s="7"/>
      <c r="N710" s="7"/>
      <c r="O710" s="7"/>
      <c r="P710" s="7"/>
      <c r="Q710" s="7"/>
      <c r="R710" s="7"/>
      <c r="S710" s="7"/>
      <c r="T710" s="7"/>
      <c r="U710" s="7"/>
      <c r="V710" s="7"/>
      <c r="W710" s="7"/>
    </row>
    <row r="711" spans="1:23" x14ac:dyDescent="0.2">
      <c r="A711" s="7"/>
      <c r="B711" s="7"/>
      <c r="C711" s="9"/>
      <c r="D711" s="7"/>
      <c r="E711" s="7"/>
      <c r="F711" s="7"/>
      <c r="G711" s="7"/>
      <c r="H711" s="7"/>
      <c r="I711" s="7"/>
      <c r="J711" s="7"/>
      <c r="K711" s="7"/>
      <c r="L711" s="7"/>
      <c r="M711" s="7"/>
      <c r="N711" s="7"/>
      <c r="O711" s="7"/>
      <c r="P711" s="7"/>
      <c r="Q711" s="7"/>
      <c r="R711" s="7"/>
      <c r="S711" s="7"/>
      <c r="T711" s="7"/>
      <c r="U711" s="7"/>
      <c r="V711" s="7"/>
      <c r="W711" s="7"/>
    </row>
    <row r="712" spans="1:23" x14ac:dyDescent="0.2">
      <c r="A712" s="7"/>
      <c r="B712" s="7"/>
      <c r="C712" s="9"/>
      <c r="D712" s="7"/>
      <c r="E712" s="7"/>
      <c r="F712" s="7"/>
      <c r="G712" s="7"/>
      <c r="H712" s="7"/>
      <c r="I712" s="7"/>
      <c r="J712" s="7"/>
      <c r="K712" s="7"/>
      <c r="L712" s="7"/>
      <c r="M712" s="7"/>
      <c r="N712" s="7"/>
      <c r="O712" s="7"/>
      <c r="P712" s="7"/>
      <c r="Q712" s="7"/>
      <c r="R712" s="7"/>
      <c r="S712" s="7"/>
      <c r="T712" s="7"/>
      <c r="U712" s="7"/>
      <c r="V712" s="7"/>
      <c r="W712" s="7"/>
    </row>
    <row r="713" spans="1:23" x14ac:dyDescent="0.2">
      <c r="A713" s="7"/>
      <c r="B713" s="7"/>
      <c r="C713" s="9"/>
      <c r="D713" s="7"/>
      <c r="E713" s="7"/>
      <c r="F713" s="7"/>
      <c r="G713" s="7"/>
      <c r="H713" s="7"/>
      <c r="I713" s="7"/>
      <c r="J713" s="7"/>
      <c r="K713" s="7"/>
      <c r="L713" s="7"/>
      <c r="M713" s="7"/>
      <c r="N713" s="7"/>
      <c r="O713" s="7"/>
      <c r="P713" s="7"/>
      <c r="Q713" s="7"/>
      <c r="R713" s="7"/>
      <c r="S713" s="7"/>
      <c r="T713" s="7"/>
      <c r="U713" s="7"/>
      <c r="V713" s="7"/>
      <c r="W713" s="7"/>
    </row>
    <row r="714" spans="1:23" x14ac:dyDescent="0.2">
      <c r="A714" s="7"/>
      <c r="B714" s="7"/>
      <c r="C714" s="9"/>
      <c r="D714" s="7"/>
      <c r="E714" s="7"/>
      <c r="F714" s="7"/>
      <c r="G714" s="7"/>
      <c r="H714" s="7"/>
      <c r="I714" s="7"/>
      <c r="J714" s="7"/>
      <c r="K714" s="7"/>
      <c r="L714" s="7"/>
      <c r="M714" s="7"/>
      <c r="N714" s="7"/>
      <c r="O714" s="7"/>
      <c r="P714" s="7"/>
      <c r="Q714" s="7"/>
      <c r="R714" s="7"/>
      <c r="S714" s="7"/>
      <c r="T714" s="7"/>
      <c r="U714" s="7"/>
      <c r="V714" s="7"/>
      <c r="W714" s="7"/>
    </row>
    <row r="715" spans="1:23" x14ac:dyDescent="0.2">
      <c r="A715" s="7"/>
      <c r="B715" s="7"/>
      <c r="C715" s="9"/>
      <c r="D715" s="7"/>
      <c r="E715" s="7"/>
      <c r="F715" s="7"/>
      <c r="G715" s="7"/>
      <c r="H715" s="7"/>
      <c r="I715" s="7"/>
      <c r="J715" s="7"/>
      <c r="K715" s="7"/>
      <c r="L715" s="7"/>
      <c r="M715" s="7"/>
      <c r="N715" s="7"/>
      <c r="O715" s="7"/>
      <c r="P715" s="7"/>
      <c r="Q715" s="7"/>
      <c r="R715" s="7"/>
      <c r="S715" s="7"/>
      <c r="T715" s="7"/>
      <c r="U715" s="7"/>
      <c r="V715" s="7"/>
      <c r="W715" s="7"/>
    </row>
    <row r="716" spans="1:23" x14ac:dyDescent="0.2">
      <c r="A716" s="7"/>
      <c r="B716" s="7"/>
      <c r="C716" s="9"/>
      <c r="D716" s="7"/>
      <c r="E716" s="7"/>
      <c r="F716" s="7"/>
      <c r="G716" s="7"/>
      <c r="H716" s="7"/>
      <c r="I716" s="7"/>
      <c r="J716" s="7"/>
      <c r="K716" s="7"/>
      <c r="L716" s="7"/>
      <c r="M716" s="7"/>
      <c r="N716" s="7"/>
      <c r="O716" s="7"/>
      <c r="P716" s="7"/>
      <c r="Q716" s="7"/>
      <c r="R716" s="7"/>
      <c r="S716" s="7"/>
      <c r="T716" s="7"/>
      <c r="U716" s="7"/>
      <c r="V716" s="7"/>
      <c r="W716" s="7"/>
    </row>
    <row r="717" spans="1:23" x14ac:dyDescent="0.2">
      <c r="A717" s="7"/>
      <c r="B717" s="7"/>
      <c r="C717" s="9"/>
      <c r="D717" s="7"/>
      <c r="E717" s="7"/>
      <c r="F717" s="7"/>
      <c r="G717" s="7"/>
      <c r="H717" s="7"/>
      <c r="I717" s="7"/>
      <c r="J717" s="7"/>
      <c r="K717" s="7"/>
      <c r="L717" s="7"/>
      <c r="M717" s="7"/>
      <c r="N717" s="7"/>
      <c r="O717" s="7"/>
      <c r="P717" s="7"/>
      <c r="Q717" s="7"/>
      <c r="R717" s="7"/>
      <c r="S717" s="7"/>
      <c r="T717" s="7"/>
      <c r="U717" s="7"/>
      <c r="V717" s="7"/>
      <c r="W717" s="7"/>
    </row>
    <row r="718" spans="1:23" x14ac:dyDescent="0.2">
      <c r="A718" s="7"/>
      <c r="B718" s="7"/>
      <c r="C718" s="9"/>
      <c r="D718" s="7"/>
      <c r="E718" s="7"/>
      <c r="F718" s="7"/>
      <c r="G718" s="7"/>
      <c r="H718" s="7"/>
      <c r="I718" s="7"/>
      <c r="J718" s="7"/>
      <c r="K718" s="7"/>
      <c r="L718" s="7"/>
      <c r="M718" s="7"/>
      <c r="N718" s="7"/>
      <c r="O718" s="7"/>
      <c r="P718" s="7"/>
      <c r="Q718" s="7"/>
      <c r="R718" s="7"/>
      <c r="S718" s="7"/>
      <c r="T718" s="7"/>
      <c r="U718" s="7"/>
      <c r="V718" s="7"/>
      <c r="W718" s="7"/>
    </row>
    <row r="719" spans="1:23" x14ac:dyDescent="0.2">
      <c r="A719" s="7"/>
      <c r="B719" s="7"/>
      <c r="C719" s="9"/>
      <c r="D719" s="7"/>
      <c r="E719" s="7"/>
      <c r="F719" s="7"/>
      <c r="G719" s="7"/>
      <c r="H719" s="7"/>
      <c r="I719" s="7"/>
      <c r="J719" s="7"/>
      <c r="K719" s="7"/>
      <c r="L719" s="7"/>
      <c r="M719" s="7"/>
      <c r="N719" s="7"/>
      <c r="O719" s="7"/>
      <c r="P719" s="7"/>
      <c r="Q719" s="7"/>
      <c r="R719" s="7"/>
      <c r="S719" s="7"/>
      <c r="T719" s="7"/>
      <c r="U719" s="7"/>
      <c r="V719" s="7"/>
      <c r="W719" s="7"/>
    </row>
    <row r="720" spans="1:23" x14ac:dyDescent="0.2">
      <c r="A720" s="7"/>
      <c r="B720" s="7"/>
      <c r="C720" s="9"/>
      <c r="D720" s="7"/>
      <c r="E720" s="7"/>
      <c r="F720" s="7"/>
      <c r="G720" s="7"/>
      <c r="H720" s="7"/>
      <c r="I720" s="7"/>
      <c r="J720" s="7"/>
      <c r="K720" s="7"/>
      <c r="L720" s="7"/>
      <c r="M720" s="7"/>
      <c r="N720" s="7"/>
      <c r="O720" s="7"/>
      <c r="P720" s="7"/>
      <c r="Q720" s="7"/>
      <c r="R720" s="7"/>
      <c r="S720" s="7"/>
      <c r="T720" s="7"/>
      <c r="U720" s="7"/>
      <c r="V720" s="7"/>
      <c r="W720" s="7"/>
    </row>
    <row r="721" spans="1:23" x14ac:dyDescent="0.2">
      <c r="A721" s="7"/>
      <c r="B721" s="7"/>
      <c r="C721" s="9"/>
      <c r="D721" s="7"/>
      <c r="E721" s="7"/>
      <c r="F721" s="7"/>
      <c r="G721" s="7"/>
      <c r="H721" s="7"/>
      <c r="I721" s="7"/>
      <c r="J721" s="7"/>
      <c r="K721" s="7"/>
      <c r="L721" s="7"/>
      <c r="M721" s="7"/>
      <c r="N721" s="7"/>
      <c r="O721" s="7"/>
      <c r="P721" s="7"/>
      <c r="Q721" s="7"/>
      <c r="R721" s="7"/>
      <c r="S721" s="7"/>
      <c r="T721" s="7"/>
      <c r="U721" s="7"/>
      <c r="V721" s="7"/>
      <c r="W721" s="7"/>
    </row>
    <row r="722" spans="1:23" x14ac:dyDescent="0.2">
      <c r="A722" s="7"/>
      <c r="B722" s="7"/>
      <c r="C722" s="9"/>
      <c r="D722" s="7"/>
      <c r="E722" s="7"/>
      <c r="F722" s="7"/>
      <c r="G722" s="7"/>
      <c r="H722" s="7"/>
      <c r="I722" s="7"/>
      <c r="J722" s="7"/>
      <c r="K722" s="7"/>
      <c r="L722" s="7"/>
      <c r="M722" s="7"/>
      <c r="N722" s="7"/>
      <c r="O722" s="7"/>
      <c r="P722" s="7"/>
      <c r="Q722" s="7"/>
      <c r="R722" s="7"/>
      <c r="S722" s="7"/>
      <c r="T722" s="7"/>
      <c r="U722" s="7"/>
      <c r="V722" s="7"/>
      <c r="W722" s="7"/>
    </row>
    <row r="723" spans="1:23" x14ac:dyDescent="0.2">
      <c r="A723" s="7"/>
      <c r="B723" s="7"/>
      <c r="C723" s="9"/>
      <c r="D723" s="7"/>
      <c r="E723" s="7"/>
      <c r="F723" s="7"/>
      <c r="G723" s="7"/>
      <c r="H723" s="7"/>
      <c r="I723" s="7"/>
      <c r="J723" s="7"/>
      <c r="K723" s="7"/>
      <c r="L723" s="7"/>
      <c r="M723" s="7"/>
      <c r="N723" s="7"/>
      <c r="O723" s="7"/>
      <c r="P723" s="7"/>
      <c r="Q723" s="7"/>
      <c r="R723" s="7"/>
      <c r="S723" s="7"/>
      <c r="T723" s="7"/>
      <c r="U723" s="7"/>
      <c r="V723" s="7"/>
      <c r="W723" s="7"/>
    </row>
    <row r="724" spans="1:23" x14ac:dyDescent="0.2">
      <c r="A724" s="7"/>
      <c r="B724" s="7"/>
      <c r="C724" s="9"/>
      <c r="D724" s="7"/>
      <c r="E724" s="7"/>
      <c r="F724" s="7"/>
      <c r="G724" s="7"/>
      <c r="H724" s="7"/>
      <c r="I724" s="7"/>
      <c r="J724" s="7"/>
      <c r="K724" s="7"/>
      <c r="L724" s="7"/>
      <c r="M724" s="7"/>
      <c r="N724" s="7"/>
      <c r="O724" s="7"/>
      <c r="P724" s="7"/>
      <c r="Q724" s="7"/>
      <c r="R724" s="7"/>
      <c r="S724" s="7"/>
      <c r="T724" s="7"/>
      <c r="U724" s="7"/>
      <c r="V724" s="7"/>
      <c r="W724" s="7"/>
    </row>
    <row r="725" spans="1:23" x14ac:dyDescent="0.2">
      <c r="A725" s="7"/>
      <c r="B725" s="7"/>
      <c r="C725" s="9"/>
      <c r="D725" s="7"/>
      <c r="E725" s="7"/>
      <c r="F725" s="7"/>
      <c r="G725" s="7"/>
      <c r="H725" s="7"/>
      <c r="I725" s="7"/>
      <c r="J725" s="7"/>
      <c r="K725" s="7"/>
      <c r="L725" s="7"/>
      <c r="M725" s="7"/>
      <c r="N725" s="7"/>
      <c r="O725" s="7"/>
      <c r="P725" s="7"/>
      <c r="Q725" s="7"/>
      <c r="R725" s="7"/>
      <c r="S725" s="7"/>
      <c r="T725" s="7"/>
      <c r="U725" s="7"/>
      <c r="V725" s="7"/>
      <c r="W725" s="7"/>
    </row>
    <row r="726" spans="1:23" x14ac:dyDescent="0.2">
      <c r="A726" s="7"/>
      <c r="B726" s="7"/>
      <c r="C726" s="9"/>
      <c r="D726" s="7"/>
      <c r="E726" s="7"/>
      <c r="F726" s="7"/>
      <c r="G726" s="7"/>
      <c r="H726" s="7"/>
      <c r="I726" s="7"/>
      <c r="J726" s="7"/>
      <c r="K726" s="7"/>
      <c r="L726" s="7"/>
      <c r="M726" s="7"/>
      <c r="N726" s="7"/>
      <c r="O726" s="7"/>
      <c r="P726" s="7"/>
      <c r="Q726" s="7"/>
      <c r="R726" s="7"/>
      <c r="S726" s="7"/>
      <c r="T726" s="7"/>
      <c r="U726" s="7"/>
      <c r="V726" s="7"/>
      <c r="W726" s="7"/>
    </row>
    <row r="727" spans="1:23" x14ac:dyDescent="0.2">
      <c r="A727" s="7"/>
      <c r="B727" s="7"/>
      <c r="C727" s="9"/>
      <c r="D727" s="7"/>
      <c r="E727" s="7"/>
      <c r="F727" s="7"/>
      <c r="G727" s="7"/>
      <c r="H727" s="7"/>
      <c r="I727" s="7"/>
      <c r="J727" s="7"/>
      <c r="K727" s="7"/>
      <c r="L727" s="7"/>
      <c r="M727" s="7"/>
      <c r="N727" s="7"/>
      <c r="O727" s="7"/>
      <c r="P727" s="7"/>
      <c r="Q727" s="7"/>
      <c r="R727" s="7"/>
      <c r="S727" s="7"/>
      <c r="T727" s="7"/>
      <c r="U727" s="7"/>
      <c r="V727" s="7"/>
      <c r="W727" s="7"/>
    </row>
    <row r="728" spans="1:23" x14ac:dyDescent="0.2">
      <c r="A728" s="7"/>
      <c r="B728" s="7"/>
      <c r="C728" s="9"/>
      <c r="D728" s="7"/>
      <c r="E728" s="7"/>
      <c r="F728" s="7"/>
      <c r="G728" s="7"/>
      <c r="H728" s="7"/>
      <c r="I728" s="7"/>
      <c r="J728" s="7"/>
      <c r="K728" s="7"/>
      <c r="L728" s="7"/>
      <c r="M728" s="7"/>
      <c r="N728" s="7"/>
      <c r="O728" s="7"/>
      <c r="P728" s="7"/>
      <c r="Q728" s="7"/>
      <c r="R728" s="7"/>
      <c r="S728" s="7"/>
      <c r="T728" s="7"/>
      <c r="U728" s="7"/>
      <c r="V728" s="7"/>
      <c r="W728" s="7"/>
    </row>
    <row r="729" spans="1:23" x14ac:dyDescent="0.2">
      <c r="A729" s="7"/>
      <c r="B729" s="7"/>
      <c r="C729" s="9"/>
      <c r="D729" s="7"/>
      <c r="E729" s="7"/>
      <c r="F729" s="7"/>
      <c r="G729" s="7"/>
      <c r="H729" s="7"/>
      <c r="I729" s="7"/>
      <c r="J729" s="7"/>
      <c r="K729" s="7"/>
      <c r="L729" s="7"/>
      <c r="M729" s="7"/>
      <c r="N729" s="7"/>
      <c r="O729" s="7"/>
      <c r="P729" s="7"/>
      <c r="Q729" s="7"/>
      <c r="R729" s="7"/>
      <c r="S729" s="7"/>
      <c r="T729" s="7"/>
      <c r="U729" s="7"/>
      <c r="V729" s="7"/>
      <c r="W729" s="7"/>
    </row>
    <row r="730" spans="1:23" x14ac:dyDescent="0.2">
      <c r="A730" s="7"/>
      <c r="B730" s="7"/>
      <c r="C730" s="9"/>
      <c r="D730" s="7"/>
      <c r="E730" s="7"/>
      <c r="F730" s="7"/>
      <c r="G730" s="7"/>
      <c r="H730" s="7"/>
      <c r="I730" s="7"/>
      <c r="J730" s="7"/>
      <c r="K730" s="7"/>
      <c r="L730" s="7"/>
      <c r="M730" s="7"/>
      <c r="N730" s="7"/>
      <c r="O730" s="7"/>
      <c r="P730" s="7"/>
      <c r="Q730" s="7"/>
      <c r="R730" s="7"/>
      <c r="S730" s="7"/>
      <c r="T730" s="7"/>
      <c r="U730" s="7"/>
      <c r="V730" s="7"/>
      <c r="W730" s="7"/>
    </row>
    <row r="731" spans="1:23" x14ac:dyDescent="0.2">
      <c r="A731" s="7"/>
      <c r="B731" s="7"/>
      <c r="C731" s="9"/>
      <c r="D731" s="7"/>
      <c r="E731" s="7"/>
      <c r="F731" s="7"/>
      <c r="G731" s="7"/>
      <c r="H731" s="7"/>
      <c r="I731" s="7"/>
      <c r="J731" s="7"/>
      <c r="K731" s="7"/>
      <c r="L731" s="7"/>
      <c r="M731" s="7"/>
      <c r="N731" s="7"/>
      <c r="O731" s="7"/>
      <c r="P731" s="7"/>
      <c r="Q731" s="7"/>
      <c r="R731" s="7"/>
      <c r="S731" s="7"/>
      <c r="T731" s="7"/>
      <c r="U731" s="7"/>
      <c r="V731" s="7"/>
      <c r="W731" s="7"/>
    </row>
    <row r="732" spans="1:23" x14ac:dyDescent="0.2">
      <c r="A732" s="7"/>
      <c r="B732" s="7"/>
      <c r="C732" s="9"/>
      <c r="D732" s="7"/>
      <c r="E732" s="7"/>
      <c r="F732" s="7"/>
      <c r="G732" s="7"/>
      <c r="H732" s="7"/>
      <c r="I732" s="7"/>
      <c r="J732" s="7"/>
      <c r="K732" s="7"/>
      <c r="L732" s="7"/>
      <c r="M732" s="7"/>
      <c r="N732" s="7"/>
      <c r="O732" s="7"/>
      <c r="P732" s="7"/>
      <c r="Q732" s="7"/>
      <c r="R732" s="7"/>
      <c r="S732" s="7"/>
      <c r="T732" s="7"/>
      <c r="U732" s="7"/>
      <c r="V732" s="7"/>
      <c r="W732" s="7"/>
    </row>
    <row r="733" spans="1:23" x14ac:dyDescent="0.2">
      <c r="A733" s="7"/>
      <c r="B733" s="7"/>
      <c r="C733" s="9"/>
      <c r="D733" s="7"/>
      <c r="E733" s="7"/>
      <c r="F733" s="7"/>
      <c r="G733" s="7"/>
      <c r="H733" s="7"/>
      <c r="I733" s="7"/>
      <c r="J733" s="7"/>
      <c r="K733" s="7"/>
      <c r="L733" s="7"/>
      <c r="M733" s="7"/>
      <c r="N733" s="7"/>
      <c r="O733" s="7"/>
      <c r="P733" s="7"/>
      <c r="Q733" s="7"/>
      <c r="R733" s="7"/>
      <c r="S733" s="7"/>
      <c r="T733" s="7"/>
      <c r="U733" s="7"/>
      <c r="V733" s="7"/>
      <c r="W733" s="7"/>
    </row>
    <row r="734" spans="1:23" x14ac:dyDescent="0.2">
      <c r="A734" s="7"/>
      <c r="B734" s="7"/>
      <c r="C734" s="9"/>
      <c r="D734" s="7"/>
      <c r="E734" s="7"/>
      <c r="F734" s="7"/>
      <c r="G734" s="7"/>
      <c r="H734" s="7"/>
      <c r="I734" s="7"/>
      <c r="J734" s="7"/>
      <c r="K734" s="7"/>
      <c r="L734" s="7"/>
      <c r="M734" s="7"/>
      <c r="N734" s="7"/>
      <c r="O734" s="7"/>
      <c r="P734" s="7"/>
      <c r="Q734" s="7"/>
      <c r="R734" s="7"/>
      <c r="S734" s="7"/>
      <c r="T734" s="7"/>
      <c r="U734" s="7"/>
      <c r="V734" s="7"/>
      <c r="W734" s="7"/>
    </row>
    <row r="735" spans="1:23" x14ac:dyDescent="0.2">
      <c r="A735" s="7"/>
      <c r="B735" s="7"/>
      <c r="C735" s="9"/>
      <c r="D735" s="7"/>
      <c r="E735" s="7"/>
      <c r="F735" s="7"/>
      <c r="G735" s="7"/>
      <c r="H735" s="7"/>
      <c r="I735" s="7"/>
      <c r="J735" s="7"/>
      <c r="K735" s="7"/>
      <c r="L735" s="7"/>
      <c r="M735" s="7"/>
      <c r="N735" s="7"/>
      <c r="O735" s="7"/>
      <c r="P735" s="7"/>
      <c r="Q735" s="7"/>
      <c r="R735" s="7"/>
      <c r="S735" s="7"/>
      <c r="T735" s="7"/>
      <c r="U735" s="7"/>
      <c r="V735" s="7"/>
      <c r="W735" s="7"/>
    </row>
    <row r="736" spans="1:23" x14ac:dyDescent="0.2">
      <c r="A736" s="7"/>
      <c r="B736" s="7"/>
      <c r="C736" s="9"/>
      <c r="D736" s="7"/>
      <c r="E736" s="7"/>
      <c r="F736" s="7"/>
      <c r="G736" s="7"/>
      <c r="H736" s="7"/>
      <c r="I736" s="7"/>
      <c r="J736" s="7"/>
      <c r="K736" s="7"/>
      <c r="L736" s="7"/>
      <c r="M736" s="7"/>
      <c r="N736" s="7"/>
      <c r="O736" s="7"/>
      <c r="P736" s="7"/>
      <c r="Q736" s="7"/>
      <c r="R736" s="7"/>
      <c r="S736" s="7"/>
      <c r="T736" s="7"/>
      <c r="U736" s="7"/>
      <c r="V736" s="7"/>
      <c r="W736" s="7"/>
    </row>
    <row r="737" spans="1:23" x14ac:dyDescent="0.2">
      <c r="A737" s="7"/>
      <c r="B737" s="7"/>
      <c r="C737" s="9"/>
      <c r="D737" s="7"/>
      <c r="E737" s="7"/>
      <c r="F737" s="7"/>
      <c r="G737" s="7"/>
      <c r="H737" s="7"/>
      <c r="I737" s="7"/>
      <c r="J737" s="7"/>
      <c r="K737" s="7"/>
      <c r="L737" s="7"/>
      <c r="M737" s="7"/>
      <c r="N737" s="7"/>
      <c r="O737" s="7"/>
      <c r="P737" s="7"/>
      <c r="Q737" s="7"/>
      <c r="R737" s="7"/>
      <c r="S737" s="7"/>
      <c r="T737" s="7"/>
      <c r="U737" s="7"/>
      <c r="V737" s="7"/>
      <c r="W737" s="7"/>
    </row>
    <row r="738" spans="1:23" x14ac:dyDescent="0.2">
      <c r="A738" s="7"/>
      <c r="B738" s="7"/>
      <c r="C738" s="9"/>
      <c r="D738" s="7"/>
      <c r="E738" s="7"/>
      <c r="F738" s="7"/>
      <c r="G738" s="7"/>
      <c r="H738" s="7"/>
      <c r="I738" s="7"/>
      <c r="J738" s="7"/>
      <c r="K738" s="7"/>
      <c r="L738" s="7"/>
      <c r="M738" s="7"/>
      <c r="N738" s="7"/>
      <c r="O738" s="7"/>
      <c r="P738" s="7"/>
      <c r="Q738" s="7"/>
      <c r="R738" s="7"/>
      <c r="S738" s="7"/>
      <c r="T738" s="7"/>
      <c r="U738" s="7"/>
      <c r="V738" s="7"/>
      <c r="W738" s="7"/>
    </row>
    <row r="739" spans="1:23" x14ac:dyDescent="0.2">
      <c r="A739" s="7"/>
      <c r="B739" s="7"/>
      <c r="C739" s="9"/>
      <c r="D739" s="7"/>
      <c r="E739" s="7"/>
      <c r="F739" s="7"/>
      <c r="G739" s="7"/>
      <c r="H739" s="7"/>
      <c r="I739" s="7"/>
      <c r="J739" s="7"/>
      <c r="K739" s="7"/>
      <c r="L739" s="7"/>
      <c r="M739" s="7"/>
      <c r="N739" s="7"/>
      <c r="O739" s="7"/>
      <c r="P739" s="7"/>
      <c r="Q739" s="7"/>
      <c r="R739" s="7"/>
      <c r="S739" s="7"/>
      <c r="T739" s="7"/>
      <c r="U739" s="7"/>
      <c r="V739" s="7"/>
      <c r="W739" s="7"/>
    </row>
    <row r="740" spans="1:23" x14ac:dyDescent="0.2">
      <c r="A740" s="7"/>
      <c r="B740" s="7"/>
      <c r="C740" s="9"/>
      <c r="D740" s="7"/>
      <c r="E740" s="7"/>
      <c r="F740" s="7"/>
      <c r="G740" s="7"/>
      <c r="H740" s="7"/>
      <c r="I740" s="7"/>
      <c r="J740" s="7"/>
      <c r="K740" s="7"/>
      <c r="L740" s="7"/>
      <c r="M740" s="7"/>
      <c r="N740" s="7"/>
      <c r="O740" s="7"/>
      <c r="P740" s="7"/>
      <c r="Q740" s="7"/>
      <c r="R740" s="7"/>
      <c r="S740" s="7"/>
      <c r="T740" s="7"/>
      <c r="U740" s="7"/>
      <c r="V740" s="7"/>
      <c r="W740" s="7"/>
    </row>
    <row r="741" spans="1:23" x14ac:dyDescent="0.2">
      <c r="A741" s="7"/>
      <c r="B741" s="7"/>
      <c r="C741" s="9"/>
      <c r="D741" s="7"/>
      <c r="E741" s="7"/>
      <c r="F741" s="7"/>
      <c r="G741" s="7"/>
      <c r="H741" s="7"/>
      <c r="I741" s="7"/>
      <c r="J741" s="7"/>
      <c r="K741" s="7"/>
      <c r="L741" s="7"/>
      <c r="M741" s="7"/>
      <c r="N741" s="7"/>
      <c r="O741" s="7"/>
      <c r="P741" s="7"/>
      <c r="Q741" s="7"/>
      <c r="R741" s="7"/>
      <c r="S741" s="7"/>
      <c r="T741" s="7"/>
      <c r="U741" s="7"/>
      <c r="V741" s="7"/>
      <c r="W741" s="7"/>
    </row>
    <row r="742" spans="1:23" x14ac:dyDescent="0.2">
      <c r="A742" s="7"/>
      <c r="B742" s="7"/>
      <c r="C742" s="9"/>
      <c r="D742" s="7"/>
      <c r="E742" s="7"/>
      <c r="F742" s="7"/>
      <c r="G742" s="7"/>
      <c r="H742" s="7"/>
      <c r="I742" s="7"/>
      <c r="J742" s="7"/>
      <c r="K742" s="7"/>
      <c r="L742" s="7"/>
      <c r="M742" s="7"/>
      <c r="N742" s="7"/>
      <c r="O742" s="7"/>
      <c r="P742" s="7"/>
      <c r="Q742" s="7"/>
      <c r="R742" s="7"/>
      <c r="S742" s="7"/>
      <c r="T742" s="7"/>
      <c r="U742" s="7"/>
      <c r="V742" s="7"/>
      <c r="W742" s="7"/>
    </row>
    <row r="743" spans="1:23" x14ac:dyDescent="0.2">
      <c r="A743" s="7"/>
      <c r="B743" s="7"/>
      <c r="C743" s="9"/>
      <c r="D743" s="7"/>
      <c r="E743" s="7"/>
      <c r="F743" s="7"/>
      <c r="G743" s="7"/>
      <c r="H743" s="7"/>
      <c r="I743" s="7"/>
      <c r="J743" s="7"/>
      <c r="K743" s="7"/>
      <c r="L743" s="7"/>
      <c r="M743" s="7"/>
      <c r="N743" s="7"/>
      <c r="O743" s="7"/>
      <c r="P743" s="7"/>
      <c r="Q743" s="7"/>
      <c r="R743" s="7"/>
      <c r="S743" s="7"/>
      <c r="T743" s="7"/>
      <c r="U743" s="7"/>
      <c r="V743" s="7"/>
      <c r="W743" s="7"/>
    </row>
    <row r="744" spans="1:23" x14ac:dyDescent="0.2">
      <c r="A744" s="7"/>
      <c r="B744" s="7"/>
      <c r="C744" s="9"/>
      <c r="D744" s="7"/>
      <c r="E744" s="7"/>
      <c r="F744" s="7"/>
      <c r="G744" s="7"/>
      <c r="H744" s="7"/>
      <c r="I744" s="7"/>
      <c r="J744" s="7"/>
      <c r="K744" s="7"/>
      <c r="L744" s="7"/>
      <c r="M744" s="7"/>
      <c r="N744" s="7"/>
      <c r="O744" s="7"/>
      <c r="P744" s="7"/>
      <c r="Q744" s="7"/>
      <c r="R744" s="7"/>
      <c r="S744" s="7"/>
      <c r="T744" s="7"/>
      <c r="U744" s="7"/>
      <c r="V744" s="7"/>
      <c r="W744" s="7"/>
    </row>
    <row r="745" spans="1:23" x14ac:dyDescent="0.2">
      <c r="A745" s="7"/>
      <c r="B745" s="7"/>
      <c r="C745" s="9"/>
      <c r="D745" s="7"/>
      <c r="E745" s="7"/>
      <c r="F745" s="7"/>
      <c r="G745" s="7"/>
      <c r="H745" s="7"/>
      <c r="I745" s="7"/>
      <c r="J745" s="7"/>
      <c r="K745" s="7"/>
      <c r="L745" s="7"/>
      <c r="M745" s="7"/>
      <c r="N745" s="7"/>
      <c r="O745" s="7"/>
      <c r="P745" s="7"/>
      <c r="Q745" s="7"/>
      <c r="R745" s="7"/>
      <c r="S745" s="7"/>
      <c r="T745" s="7"/>
      <c r="U745" s="7"/>
      <c r="V745" s="7"/>
      <c r="W745" s="7"/>
    </row>
    <row r="746" spans="1:23" x14ac:dyDescent="0.2">
      <c r="A746" s="7"/>
      <c r="B746" s="7"/>
      <c r="C746" s="9"/>
      <c r="D746" s="7"/>
      <c r="E746" s="7"/>
      <c r="F746" s="7"/>
      <c r="G746" s="7"/>
      <c r="H746" s="7"/>
      <c r="I746" s="7"/>
      <c r="J746" s="7"/>
      <c r="K746" s="7"/>
      <c r="L746" s="7"/>
      <c r="M746" s="7"/>
      <c r="N746" s="7"/>
      <c r="O746" s="7"/>
      <c r="P746" s="7"/>
      <c r="Q746" s="7"/>
      <c r="R746" s="7"/>
      <c r="S746" s="7"/>
      <c r="T746" s="7"/>
      <c r="U746" s="7"/>
      <c r="V746" s="7"/>
      <c r="W746" s="7"/>
    </row>
    <row r="747" spans="1:23" x14ac:dyDescent="0.2">
      <c r="A747" s="7"/>
      <c r="B747" s="7"/>
      <c r="C747" s="9"/>
      <c r="D747" s="7"/>
      <c r="E747" s="7"/>
      <c r="F747" s="7"/>
      <c r="G747" s="7"/>
      <c r="H747" s="7"/>
      <c r="I747" s="7"/>
      <c r="J747" s="7"/>
      <c r="K747" s="7"/>
      <c r="L747" s="7"/>
      <c r="M747" s="7"/>
      <c r="N747" s="7"/>
      <c r="O747" s="7"/>
      <c r="P747" s="7"/>
      <c r="Q747" s="7"/>
      <c r="R747" s="7"/>
      <c r="S747" s="7"/>
      <c r="T747" s="7"/>
      <c r="U747" s="7"/>
      <c r="V747" s="7"/>
      <c r="W747" s="7"/>
    </row>
    <row r="748" spans="1:23" x14ac:dyDescent="0.2">
      <c r="A748" s="7"/>
      <c r="B748" s="7"/>
      <c r="C748" s="9"/>
      <c r="D748" s="7"/>
      <c r="E748" s="7"/>
      <c r="F748" s="7"/>
      <c r="G748" s="7"/>
      <c r="H748" s="7"/>
      <c r="I748" s="7"/>
      <c r="J748" s="7"/>
      <c r="K748" s="7"/>
      <c r="L748" s="7"/>
      <c r="M748" s="7"/>
      <c r="N748" s="7"/>
      <c r="O748" s="7"/>
      <c r="P748" s="7"/>
      <c r="Q748" s="7"/>
      <c r="R748" s="7"/>
      <c r="S748" s="7"/>
      <c r="T748" s="7"/>
      <c r="U748" s="7"/>
      <c r="V748" s="7"/>
      <c r="W748" s="7"/>
    </row>
    <row r="749" spans="1:23" x14ac:dyDescent="0.2">
      <c r="A749" s="7"/>
      <c r="B749" s="7"/>
      <c r="C749" s="9"/>
      <c r="D749" s="7"/>
      <c r="E749" s="7"/>
      <c r="F749" s="7"/>
      <c r="G749" s="7"/>
      <c r="H749" s="7"/>
      <c r="I749" s="7"/>
      <c r="J749" s="7"/>
      <c r="K749" s="7"/>
      <c r="L749" s="7"/>
      <c r="M749" s="7"/>
      <c r="N749" s="7"/>
      <c r="O749" s="7"/>
      <c r="P749" s="7"/>
      <c r="Q749" s="7"/>
      <c r="R749" s="7"/>
      <c r="S749" s="7"/>
      <c r="T749" s="7"/>
      <c r="U749" s="7"/>
      <c r="V749" s="7"/>
      <c r="W749" s="7"/>
    </row>
    <row r="750" spans="1:23" x14ac:dyDescent="0.2">
      <c r="A750" s="7"/>
      <c r="B750" s="7"/>
      <c r="C750" s="9"/>
      <c r="D750" s="7"/>
      <c r="E750" s="7"/>
      <c r="F750" s="7"/>
      <c r="G750" s="7"/>
      <c r="H750" s="7"/>
      <c r="I750" s="7"/>
      <c r="J750" s="7"/>
      <c r="K750" s="7"/>
      <c r="L750" s="7"/>
      <c r="M750" s="7"/>
      <c r="N750" s="7"/>
      <c r="O750" s="7"/>
      <c r="P750" s="7"/>
      <c r="Q750" s="7"/>
      <c r="R750" s="7"/>
      <c r="S750" s="7"/>
      <c r="T750" s="7"/>
      <c r="U750" s="7"/>
      <c r="V750" s="7"/>
      <c r="W750" s="7"/>
    </row>
    <row r="751" spans="1:23" x14ac:dyDescent="0.2">
      <c r="A751" s="7"/>
      <c r="B751" s="7"/>
      <c r="C751" s="9"/>
      <c r="D751" s="7"/>
      <c r="E751" s="7"/>
      <c r="F751" s="7"/>
      <c r="G751" s="7"/>
      <c r="H751" s="7"/>
      <c r="I751" s="7"/>
      <c r="J751" s="7"/>
      <c r="K751" s="7"/>
      <c r="L751" s="7"/>
      <c r="M751" s="7"/>
      <c r="N751" s="7"/>
      <c r="O751" s="7"/>
      <c r="P751" s="7"/>
      <c r="Q751" s="7"/>
      <c r="R751" s="7"/>
      <c r="S751" s="7"/>
      <c r="T751" s="7"/>
      <c r="U751" s="7"/>
      <c r="V751" s="7"/>
      <c r="W751" s="7"/>
    </row>
    <row r="752" spans="1:23" x14ac:dyDescent="0.2">
      <c r="A752" s="7"/>
      <c r="B752" s="7"/>
      <c r="C752" s="9"/>
      <c r="D752" s="7"/>
      <c r="E752" s="7"/>
      <c r="F752" s="7"/>
      <c r="G752" s="7"/>
      <c r="H752" s="7"/>
      <c r="I752" s="7"/>
      <c r="J752" s="7"/>
      <c r="K752" s="7"/>
      <c r="L752" s="7"/>
      <c r="M752" s="7"/>
      <c r="N752" s="7"/>
      <c r="O752" s="7"/>
      <c r="P752" s="7"/>
      <c r="Q752" s="7"/>
      <c r="R752" s="7"/>
      <c r="S752" s="7"/>
      <c r="T752" s="7"/>
      <c r="U752" s="7"/>
      <c r="V752" s="7"/>
      <c r="W752" s="7"/>
    </row>
    <row r="753" spans="1:23" x14ac:dyDescent="0.2">
      <c r="A753" s="7"/>
      <c r="B753" s="7"/>
      <c r="C753" s="9"/>
      <c r="D753" s="7"/>
      <c r="E753" s="7"/>
      <c r="F753" s="7"/>
      <c r="G753" s="7"/>
      <c r="H753" s="7"/>
      <c r="I753" s="7"/>
      <c r="J753" s="7"/>
      <c r="K753" s="7"/>
      <c r="L753" s="7"/>
      <c r="M753" s="7"/>
      <c r="N753" s="7"/>
      <c r="O753" s="7"/>
      <c r="P753" s="7"/>
      <c r="Q753" s="7"/>
      <c r="R753" s="7"/>
      <c r="S753" s="7"/>
      <c r="T753" s="7"/>
      <c r="U753" s="7"/>
      <c r="V753" s="7"/>
      <c r="W753" s="7"/>
    </row>
    <row r="754" spans="1:23" x14ac:dyDescent="0.2">
      <c r="A754" s="7"/>
      <c r="B754" s="7"/>
      <c r="C754" s="9"/>
      <c r="D754" s="7"/>
      <c r="E754" s="7"/>
      <c r="F754" s="7"/>
      <c r="G754" s="7"/>
      <c r="H754" s="7"/>
      <c r="I754" s="7"/>
      <c r="J754" s="7"/>
      <c r="K754" s="7"/>
      <c r="L754" s="7"/>
      <c r="M754" s="7"/>
      <c r="N754" s="7"/>
      <c r="O754" s="7"/>
      <c r="P754" s="7"/>
      <c r="Q754" s="7"/>
      <c r="R754" s="7"/>
      <c r="S754" s="7"/>
      <c r="T754" s="7"/>
      <c r="U754" s="7"/>
      <c r="V754" s="7"/>
      <c r="W754" s="7"/>
    </row>
    <row r="755" spans="1:23" x14ac:dyDescent="0.2">
      <c r="A755" s="7"/>
      <c r="B755" s="7"/>
      <c r="C755" s="9"/>
      <c r="D755" s="7"/>
      <c r="E755" s="7"/>
      <c r="F755" s="7"/>
      <c r="G755" s="7"/>
      <c r="H755" s="7"/>
      <c r="I755" s="7"/>
      <c r="J755" s="7"/>
      <c r="K755" s="7"/>
      <c r="L755" s="7"/>
      <c r="M755" s="7"/>
      <c r="N755" s="7"/>
      <c r="O755" s="7"/>
      <c r="P755" s="7"/>
      <c r="Q755" s="7"/>
      <c r="R755" s="7"/>
      <c r="S755" s="7"/>
      <c r="T755" s="7"/>
      <c r="U755" s="7"/>
      <c r="V755" s="7"/>
      <c r="W755" s="7"/>
    </row>
    <row r="756" spans="1:23" x14ac:dyDescent="0.2">
      <c r="A756" s="7"/>
      <c r="B756" s="7"/>
      <c r="C756" s="9"/>
      <c r="D756" s="7"/>
      <c r="E756" s="7"/>
      <c r="F756" s="7"/>
      <c r="G756" s="7"/>
      <c r="H756" s="7"/>
      <c r="I756" s="7"/>
      <c r="J756" s="7"/>
      <c r="K756" s="7"/>
      <c r="L756" s="7"/>
      <c r="M756" s="7"/>
      <c r="N756" s="7"/>
      <c r="O756" s="7"/>
      <c r="P756" s="7"/>
      <c r="Q756" s="7"/>
      <c r="R756" s="7"/>
      <c r="S756" s="7"/>
      <c r="T756" s="7"/>
      <c r="U756" s="7"/>
      <c r="V756" s="7"/>
      <c r="W756" s="7"/>
    </row>
    <row r="757" spans="1:23" x14ac:dyDescent="0.2">
      <c r="A757" s="7"/>
      <c r="B757" s="7"/>
      <c r="C757" s="9"/>
      <c r="D757" s="7"/>
      <c r="E757" s="7"/>
      <c r="F757" s="7"/>
      <c r="G757" s="7"/>
      <c r="H757" s="7"/>
      <c r="I757" s="7"/>
      <c r="J757" s="7"/>
      <c r="K757" s="7"/>
      <c r="L757" s="7"/>
      <c r="M757" s="7"/>
      <c r="N757" s="7"/>
      <c r="O757" s="7"/>
      <c r="P757" s="7"/>
      <c r="Q757" s="7"/>
      <c r="R757" s="7"/>
      <c r="S757" s="7"/>
      <c r="T757" s="7"/>
      <c r="U757" s="7"/>
      <c r="V757" s="7"/>
      <c r="W757" s="7"/>
    </row>
    <row r="758" spans="1:23" x14ac:dyDescent="0.2">
      <c r="A758" s="7"/>
      <c r="B758" s="7"/>
      <c r="C758" s="9"/>
      <c r="D758" s="7"/>
      <c r="E758" s="7"/>
      <c r="F758" s="7"/>
      <c r="G758" s="7"/>
      <c r="H758" s="7"/>
      <c r="I758" s="7"/>
      <c r="J758" s="7"/>
      <c r="K758" s="7"/>
      <c r="L758" s="7"/>
      <c r="M758" s="7"/>
      <c r="N758" s="7"/>
      <c r="O758" s="7"/>
      <c r="P758" s="7"/>
      <c r="Q758" s="7"/>
      <c r="R758" s="7"/>
      <c r="S758" s="7"/>
      <c r="T758" s="7"/>
      <c r="U758" s="7"/>
      <c r="V758" s="7"/>
      <c r="W758" s="7"/>
    </row>
    <row r="759" spans="1:23" x14ac:dyDescent="0.2">
      <c r="A759" s="7"/>
      <c r="B759" s="7"/>
      <c r="C759" s="9"/>
      <c r="D759" s="7"/>
      <c r="E759" s="7"/>
      <c r="F759" s="7"/>
      <c r="G759" s="7"/>
      <c r="H759" s="7"/>
      <c r="I759" s="7"/>
      <c r="J759" s="7"/>
      <c r="K759" s="7"/>
      <c r="L759" s="7"/>
      <c r="M759" s="7"/>
      <c r="N759" s="7"/>
      <c r="O759" s="7"/>
      <c r="P759" s="7"/>
      <c r="Q759" s="7"/>
      <c r="R759" s="7"/>
      <c r="S759" s="7"/>
      <c r="T759" s="7"/>
      <c r="U759" s="7"/>
      <c r="V759" s="7"/>
      <c r="W759" s="7"/>
    </row>
    <row r="760" spans="1:23" x14ac:dyDescent="0.2">
      <c r="A760" s="7"/>
      <c r="B760" s="7"/>
      <c r="C760" s="9"/>
      <c r="D760" s="7"/>
      <c r="E760" s="7"/>
      <c r="F760" s="7"/>
      <c r="G760" s="7"/>
      <c r="H760" s="7"/>
      <c r="I760" s="7"/>
      <c r="J760" s="7"/>
      <c r="K760" s="7"/>
      <c r="L760" s="7"/>
      <c r="M760" s="7"/>
      <c r="N760" s="7"/>
      <c r="O760" s="7"/>
      <c r="P760" s="7"/>
      <c r="Q760" s="7"/>
      <c r="R760" s="7"/>
      <c r="S760" s="7"/>
      <c r="T760" s="7"/>
      <c r="U760" s="7"/>
      <c r="V760" s="7"/>
      <c r="W760" s="7"/>
    </row>
    <row r="761" spans="1:23" x14ac:dyDescent="0.2">
      <c r="A761" s="7"/>
      <c r="B761" s="7"/>
      <c r="C761" s="9"/>
      <c r="D761" s="7"/>
      <c r="E761" s="7"/>
      <c r="F761" s="7"/>
      <c r="G761" s="7"/>
      <c r="H761" s="7"/>
      <c r="I761" s="7"/>
      <c r="J761" s="7"/>
      <c r="K761" s="7"/>
      <c r="L761" s="7"/>
      <c r="M761" s="7"/>
      <c r="N761" s="7"/>
      <c r="O761" s="7"/>
      <c r="P761" s="7"/>
      <c r="Q761" s="7"/>
      <c r="R761" s="7"/>
      <c r="S761" s="7"/>
      <c r="T761" s="7"/>
      <c r="U761" s="7"/>
      <c r="V761" s="7"/>
      <c r="W761" s="7"/>
    </row>
    <row r="762" spans="1:23" x14ac:dyDescent="0.2">
      <c r="A762" s="7"/>
      <c r="B762" s="7"/>
      <c r="C762" s="9"/>
      <c r="D762" s="7"/>
      <c r="E762" s="7"/>
      <c r="F762" s="7"/>
      <c r="G762" s="7"/>
      <c r="H762" s="7"/>
      <c r="I762" s="7"/>
      <c r="J762" s="7"/>
      <c r="K762" s="7"/>
      <c r="L762" s="7"/>
      <c r="M762" s="7"/>
      <c r="N762" s="7"/>
      <c r="O762" s="7"/>
      <c r="P762" s="7"/>
      <c r="Q762" s="7"/>
      <c r="R762" s="7"/>
      <c r="S762" s="7"/>
      <c r="T762" s="7"/>
      <c r="U762" s="7"/>
      <c r="V762" s="7"/>
      <c r="W762" s="7"/>
    </row>
    <row r="763" spans="1:23" x14ac:dyDescent="0.2">
      <c r="A763" s="7"/>
      <c r="B763" s="7"/>
      <c r="C763" s="9"/>
      <c r="D763" s="7"/>
      <c r="E763" s="7"/>
      <c r="F763" s="7"/>
      <c r="G763" s="7"/>
      <c r="H763" s="7"/>
      <c r="I763" s="7"/>
      <c r="J763" s="7"/>
      <c r="K763" s="7"/>
      <c r="L763" s="7"/>
      <c r="M763" s="7"/>
      <c r="N763" s="7"/>
      <c r="O763" s="7"/>
      <c r="P763" s="7"/>
      <c r="Q763" s="7"/>
      <c r="R763" s="7"/>
      <c r="S763" s="7"/>
      <c r="T763" s="7"/>
      <c r="U763" s="7"/>
      <c r="V763" s="7"/>
      <c r="W763" s="7"/>
    </row>
    <row r="764" spans="1:23" x14ac:dyDescent="0.2">
      <c r="A764" s="7"/>
      <c r="B764" s="7"/>
      <c r="C764" s="9"/>
      <c r="D764" s="7"/>
      <c r="E764" s="7"/>
      <c r="F764" s="7"/>
      <c r="G764" s="7"/>
      <c r="H764" s="7"/>
      <c r="I764" s="7"/>
      <c r="J764" s="7"/>
      <c r="K764" s="7"/>
      <c r="L764" s="7"/>
      <c r="M764" s="7"/>
      <c r="N764" s="7"/>
      <c r="O764" s="7"/>
      <c r="P764" s="7"/>
      <c r="Q764" s="7"/>
      <c r="R764" s="7"/>
      <c r="S764" s="7"/>
      <c r="T764" s="7"/>
      <c r="U764" s="7"/>
      <c r="V764" s="7"/>
      <c r="W764" s="7"/>
    </row>
    <row r="765" spans="1:23" x14ac:dyDescent="0.2">
      <c r="A765" s="7"/>
      <c r="B765" s="7"/>
      <c r="C765" s="9"/>
      <c r="D765" s="7"/>
      <c r="E765" s="7"/>
      <c r="F765" s="7"/>
      <c r="G765" s="7"/>
      <c r="H765" s="7"/>
      <c r="I765" s="7"/>
      <c r="J765" s="7"/>
      <c r="K765" s="7"/>
      <c r="L765" s="7"/>
      <c r="M765" s="7"/>
      <c r="N765" s="7"/>
      <c r="O765" s="7"/>
      <c r="P765" s="7"/>
      <c r="Q765" s="7"/>
      <c r="R765" s="7"/>
      <c r="S765" s="7"/>
      <c r="T765" s="7"/>
      <c r="U765" s="7"/>
      <c r="V765" s="7"/>
      <c r="W765" s="7"/>
    </row>
    <row r="766" spans="1:23" x14ac:dyDescent="0.2">
      <c r="A766" s="7"/>
      <c r="B766" s="7"/>
      <c r="C766" s="9"/>
      <c r="D766" s="7"/>
      <c r="E766" s="7"/>
      <c r="F766" s="7"/>
      <c r="G766" s="7"/>
      <c r="H766" s="7"/>
      <c r="I766" s="7"/>
      <c r="J766" s="7"/>
      <c r="K766" s="7"/>
      <c r="L766" s="7"/>
      <c r="M766" s="7"/>
      <c r="N766" s="7"/>
      <c r="O766" s="7"/>
      <c r="P766" s="7"/>
      <c r="Q766" s="7"/>
      <c r="R766" s="7"/>
      <c r="S766" s="7"/>
      <c r="T766" s="7"/>
      <c r="U766" s="7"/>
      <c r="V766" s="7"/>
      <c r="W766" s="7"/>
    </row>
    <row r="767" spans="1:23" x14ac:dyDescent="0.2">
      <c r="A767" s="7"/>
      <c r="B767" s="7"/>
      <c r="C767" s="9"/>
      <c r="D767" s="7"/>
      <c r="E767" s="7"/>
      <c r="F767" s="7"/>
      <c r="G767" s="7"/>
      <c r="H767" s="7"/>
      <c r="I767" s="7"/>
      <c r="J767" s="7"/>
      <c r="K767" s="7"/>
      <c r="L767" s="7"/>
      <c r="M767" s="7"/>
      <c r="N767" s="7"/>
      <c r="O767" s="7"/>
      <c r="P767" s="7"/>
      <c r="Q767" s="7"/>
      <c r="R767" s="7"/>
      <c r="S767" s="7"/>
      <c r="T767" s="7"/>
      <c r="U767" s="7"/>
      <c r="V767" s="7"/>
      <c r="W767" s="7"/>
    </row>
    <row r="768" spans="1:23" x14ac:dyDescent="0.2">
      <c r="A768" s="7"/>
      <c r="B768" s="7"/>
      <c r="C768" s="9"/>
      <c r="D768" s="7"/>
      <c r="E768" s="7"/>
      <c r="F768" s="7"/>
      <c r="G768" s="7"/>
      <c r="H768" s="7"/>
      <c r="I768" s="7"/>
      <c r="J768" s="7"/>
      <c r="K768" s="7"/>
      <c r="L768" s="7"/>
      <c r="M768" s="7"/>
      <c r="N768" s="7"/>
      <c r="O768" s="7"/>
      <c r="P768" s="7"/>
      <c r="Q768" s="7"/>
      <c r="R768" s="7"/>
      <c r="S768" s="7"/>
      <c r="T768" s="7"/>
      <c r="U768" s="7"/>
      <c r="V768" s="7"/>
      <c r="W768" s="7"/>
    </row>
    <row r="769" spans="1:23" x14ac:dyDescent="0.2">
      <c r="A769" s="7"/>
      <c r="B769" s="7"/>
      <c r="C769" s="9"/>
      <c r="D769" s="7"/>
      <c r="E769" s="7"/>
      <c r="F769" s="7"/>
      <c r="G769" s="7"/>
      <c r="H769" s="7"/>
      <c r="I769" s="7"/>
      <c r="J769" s="7"/>
      <c r="K769" s="7"/>
      <c r="L769" s="7"/>
      <c r="M769" s="7"/>
      <c r="N769" s="7"/>
      <c r="O769" s="7"/>
      <c r="P769" s="7"/>
      <c r="Q769" s="7"/>
      <c r="R769" s="7"/>
      <c r="S769" s="7"/>
      <c r="T769" s="7"/>
      <c r="U769" s="7"/>
      <c r="V769" s="7"/>
      <c r="W769" s="7"/>
    </row>
    <row r="770" spans="1:23" x14ac:dyDescent="0.2">
      <c r="A770" s="7"/>
      <c r="B770" s="7"/>
      <c r="C770" s="9"/>
      <c r="D770" s="7"/>
      <c r="E770" s="7"/>
      <c r="F770" s="7"/>
      <c r="G770" s="7"/>
      <c r="H770" s="7"/>
      <c r="I770" s="7"/>
      <c r="J770" s="7"/>
      <c r="K770" s="7"/>
      <c r="L770" s="7"/>
      <c r="M770" s="7"/>
      <c r="N770" s="7"/>
      <c r="O770" s="7"/>
      <c r="P770" s="7"/>
      <c r="Q770" s="7"/>
      <c r="R770" s="7"/>
      <c r="S770" s="7"/>
      <c r="T770" s="7"/>
      <c r="U770" s="7"/>
      <c r="V770" s="7"/>
      <c r="W770" s="7"/>
    </row>
    <row r="771" spans="1:23" x14ac:dyDescent="0.2">
      <c r="A771" s="7"/>
      <c r="B771" s="7"/>
      <c r="C771" s="9"/>
      <c r="D771" s="7"/>
      <c r="E771" s="7"/>
      <c r="F771" s="7"/>
      <c r="G771" s="7"/>
      <c r="H771" s="7"/>
      <c r="I771" s="7"/>
      <c r="J771" s="7"/>
      <c r="K771" s="7"/>
      <c r="L771" s="7"/>
      <c r="M771" s="7"/>
      <c r="N771" s="7"/>
      <c r="O771" s="7"/>
      <c r="P771" s="7"/>
      <c r="Q771" s="7"/>
      <c r="R771" s="7"/>
      <c r="S771" s="7"/>
      <c r="T771" s="7"/>
      <c r="U771" s="7"/>
      <c r="V771" s="7"/>
      <c r="W771" s="7"/>
    </row>
    <row r="772" spans="1:23" x14ac:dyDescent="0.2">
      <c r="A772" s="7"/>
      <c r="B772" s="7"/>
      <c r="C772" s="9"/>
      <c r="D772" s="7"/>
      <c r="E772" s="7"/>
      <c r="F772" s="7"/>
      <c r="G772" s="7"/>
      <c r="H772" s="7"/>
      <c r="I772" s="7"/>
      <c r="J772" s="7"/>
      <c r="K772" s="7"/>
      <c r="L772" s="7"/>
      <c r="M772" s="7"/>
      <c r="N772" s="7"/>
      <c r="O772" s="7"/>
      <c r="P772" s="7"/>
      <c r="Q772" s="7"/>
      <c r="R772" s="7"/>
      <c r="S772" s="7"/>
      <c r="T772" s="7"/>
      <c r="U772" s="7"/>
      <c r="V772" s="7"/>
      <c r="W772" s="7"/>
    </row>
    <row r="773" spans="1:23" x14ac:dyDescent="0.2">
      <c r="A773" s="7"/>
      <c r="B773" s="7"/>
      <c r="C773" s="9"/>
      <c r="D773" s="7"/>
      <c r="E773" s="7"/>
      <c r="F773" s="7"/>
      <c r="G773" s="7"/>
      <c r="H773" s="7"/>
      <c r="I773" s="7"/>
      <c r="J773" s="7"/>
      <c r="K773" s="7"/>
      <c r="L773" s="7"/>
      <c r="M773" s="7"/>
      <c r="N773" s="7"/>
      <c r="O773" s="7"/>
      <c r="P773" s="7"/>
      <c r="Q773" s="7"/>
      <c r="R773" s="7"/>
      <c r="S773" s="7"/>
      <c r="T773" s="7"/>
      <c r="U773" s="7"/>
      <c r="V773" s="7"/>
      <c r="W773" s="7"/>
    </row>
    <row r="774" spans="1:23" x14ac:dyDescent="0.2">
      <c r="A774" s="7"/>
      <c r="B774" s="7"/>
      <c r="C774" s="9"/>
      <c r="D774" s="7"/>
      <c r="E774" s="7"/>
      <c r="F774" s="7"/>
      <c r="G774" s="7"/>
      <c r="H774" s="7"/>
      <c r="I774" s="7"/>
      <c r="J774" s="7"/>
      <c r="K774" s="7"/>
      <c r="L774" s="7"/>
      <c r="M774" s="7"/>
      <c r="N774" s="7"/>
      <c r="O774" s="7"/>
      <c r="P774" s="7"/>
      <c r="Q774" s="7"/>
      <c r="R774" s="7"/>
      <c r="S774" s="7"/>
      <c r="T774" s="7"/>
      <c r="U774" s="7"/>
      <c r="V774" s="7"/>
      <c r="W774" s="7"/>
    </row>
    <row r="775" spans="1:23" x14ac:dyDescent="0.2">
      <c r="A775" s="7"/>
      <c r="B775" s="7"/>
      <c r="C775" s="9"/>
      <c r="D775" s="7"/>
      <c r="E775" s="7"/>
      <c r="F775" s="7"/>
      <c r="G775" s="7"/>
      <c r="H775" s="7"/>
      <c r="I775" s="7"/>
      <c r="J775" s="7"/>
      <c r="K775" s="7"/>
      <c r="L775" s="7"/>
      <c r="M775" s="7"/>
      <c r="N775" s="7"/>
      <c r="O775" s="7"/>
      <c r="P775" s="7"/>
      <c r="Q775" s="7"/>
      <c r="R775" s="7"/>
      <c r="S775" s="7"/>
      <c r="T775" s="7"/>
      <c r="U775" s="7"/>
      <c r="V775" s="7"/>
      <c r="W775" s="7"/>
    </row>
    <row r="776" spans="1:23" x14ac:dyDescent="0.2">
      <c r="A776" s="7"/>
      <c r="B776" s="7"/>
      <c r="C776" s="9"/>
      <c r="D776" s="7"/>
      <c r="E776" s="7"/>
      <c r="F776" s="7"/>
      <c r="G776" s="7"/>
      <c r="H776" s="7"/>
      <c r="I776" s="7"/>
      <c r="J776" s="7"/>
      <c r="K776" s="7"/>
      <c r="L776" s="7"/>
      <c r="M776" s="7"/>
      <c r="N776" s="7"/>
      <c r="O776" s="7"/>
      <c r="P776" s="7"/>
      <c r="Q776" s="7"/>
      <c r="R776" s="7"/>
      <c r="S776" s="7"/>
      <c r="T776" s="7"/>
      <c r="U776" s="7"/>
      <c r="V776" s="7"/>
      <c r="W776" s="7"/>
    </row>
    <row r="777" spans="1:23" x14ac:dyDescent="0.2">
      <c r="A777" s="7"/>
      <c r="B777" s="7"/>
      <c r="C777" s="9"/>
      <c r="D777" s="7"/>
      <c r="E777" s="7"/>
      <c r="F777" s="7"/>
      <c r="G777" s="7"/>
      <c r="H777" s="7"/>
      <c r="I777" s="7"/>
      <c r="J777" s="7"/>
      <c r="K777" s="7"/>
      <c r="L777" s="7"/>
      <c r="M777" s="7"/>
      <c r="N777" s="7"/>
      <c r="O777" s="7"/>
      <c r="P777" s="7"/>
      <c r="Q777" s="7"/>
      <c r="R777" s="7"/>
      <c r="S777" s="7"/>
      <c r="T777" s="7"/>
      <c r="U777" s="7"/>
      <c r="V777" s="7"/>
      <c r="W777" s="7"/>
    </row>
    <row r="778" spans="1:23" x14ac:dyDescent="0.2">
      <c r="A778" s="7"/>
      <c r="B778" s="7"/>
      <c r="C778" s="9"/>
      <c r="D778" s="7"/>
      <c r="E778" s="7"/>
      <c r="F778" s="7"/>
      <c r="G778" s="7"/>
      <c r="H778" s="7"/>
      <c r="I778" s="7"/>
      <c r="J778" s="7"/>
      <c r="K778" s="7"/>
      <c r="L778" s="7"/>
      <c r="M778" s="7"/>
      <c r="N778" s="7"/>
      <c r="O778" s="7"/>
      <c r="P778" s="7"/>
      <c r="Q778" s="7"/>
      <c r="R778" s="7"/>
      <c r="S778" s="7"/>
      <c r="T778" s="7"/>
      <c r="U778" s="7"/>
      <c r="V778" s="7"/>
      <c r="W778" s="7"/>
    </row>
    <row r="779" spans="1:23" x14ac:dyDescent="0.2">
      <c r="A779" s="7"/>
      <c r="B779" s="7"/>
      <c r="C779" s="9"/>
      <c r="D779" s="7"/>
      <c r="E779" s="7"/>
      <c r="F779" s="7"/>
      <c r="G779" s="7"/>
      <c r="H779" s="7"/>
      <c r="I779" s="7"/>
      <c r="J779" s="7"/>
      <c r="K779" s="7"/>
      <c r="L779" s="7"/>
      <c r="M779" s="7"/>
      <c r="N779" s="7"/>
      <c r="O779" s="7"/>
      <c r="P779" s="7"/>
      <c r="Q779" s="7"/>
      <c r="R779" s="7"/>
      <c r="S779" s="7"/>
      <c r="T779" s="7"/>
      <c r="U779" s="7"/>
      <c r="V779" s="7"/>
      <c r="W779" s="7"/>
    </row>
    <row r="780" spans="1:23" x14ac:dyDescent="0.2">
      <c r="A780" s="7"/>
      <c r="B780" s="7"/>
      <c r="C780" s="9"/>
      <c r="D780" s="7"/>
      <c r="E780" s="7"/>
      <c r="F780" s="7"/>
      <c r="G780" s="7"/>
      <c r="H780" s="7"/>
      <c r="I780" s="7"/>
      <c r="J780" s="7"/>
      <c r="K780" s="7"/>
      <c r="L780" s="7"/>
      <c r="M780" s="7"/>
      <c r="N780" s="7"/>
      <c r="O780" s="7"/>
      <c r="P780" s="7"/>
      <c r="Q780" s="7"/>
      <c r="R780" s="7"/>
      <c r="S780" s="7"/>
      <c r="T780" s="7"/>
      <c r="U780" s="7"/>
      <c r="V780" s="7"/>
      <c r="W780" s="7"/>
    </row>
    <row r="781" spans="1:23" x14ac:dyDescent="0.2">
      <c r="A781" s="7"/>
      <c r="B781" s="7"/>
      <c r="C781" s="9"/>
      <c r="D781" s="7"/>
      <c r="E781" s="7"/>
      <c r="F781" s="7"/>
      <c r="G781" s="7"/>
      <c r="H781" s="7"/>
      <c r="I781" s="7"/>
      <c r="J781" s="7"/>
      <c r="K781" s="7"/>
      <c r="L781" s="7"/>
      <c r="M781" s="7"/>
      <c r="N781" s="7"/>
      <c r="O781" s="7"/>
      <c r="P781" s="7"/>
      <c r="Q781" s="7"/>
      <c r="R781" s="7"/>
      <c r="S781" s="7"/>
      <c r="T781" s="7"/>
      <c r="U781" s="7"/>
      <c r="V781" s="7"/>
      <c r="W781" s="7"/>
    </row>
    <row r="782" spans="1:23" x14ac:dyDescent="0.2">
      <c r="A782" s="7"/>
      <c r="B782" s="7"/>
      <c r="C782" s="9"/>
      <c r="D782" s="7"/>
      <c r="E782" s="7"/>
      <c r="F782" s="7"/>
      <c r="G782" s="7"/>
      <c r="H782" s="7"/>
      <c r="I782" s="7"/>
      <c r="J782" s="7"/>
      <c r="K782" s="7"/>
      <c r="L782" s="7"/>
      <c r="M782" s="7"/>
      <c r="N782" s="7"/>
      <c r="O782" s="7"/>
      <c r="P782" s="7"/>
      <c r="Q782" s="7"/>
      <c r="R782" s="7"/>
      <c r="S782" s="7"/>
      <c r="T782" s="7"/>
      <c r="U782" s="7"/>
      <c r="V782" s="7"/>
      <c r="W782" s="7"/>
    </row>
    <row r="783" spans="1:23" x14ac:dyDescent="0.2">
      <c r="A783" s="7"/>
      <c r="B783" s="7"/>
      <c r="C783" s="9"/>
      <c r="D783" s="7"/>
      <c r="E783" s="7"/>
      <c r="F783" s="7"/>
      <c r="G783" s="7"/>
      <c r="H783" s="7"/>
      <c r="I783" s="7"/>
      <c r="J783" s="7"/>
      <c r="K783" s="7"/>
      <c r="L783" s="7"/>
      <c r="M783" s="7"/>
      <c r="N783" s="7"/>
      <c r="O783" s="7"/>
      <c r="P783" s="7"/>
      <c r="Q783" s="7"/>
      <c r="R783" s="7"/>
      <c r="S783" s="7"/>
      <c r="T783" s="7"/>
      <c r="U783" s="7"/>
      <c r="V783" s="7"/>
      <c r="W783" s="7"/>
    </row>
    <row r="784" spans="1:23" x14ac:dyDescent="0.2">
      <c r="A784" s="7"/>
      <c r="B784" s="7"/>
      <c r="C784" s="9"/>
      <c r="D784" s="7"/>
      <c r="E784" s="7"/>
      <c r="F784" s="7"/>
      <c r="G784" s="7"/>
      <c r="H784" s="7"/>
      <c r="I784" s="7"/>
      <c r="J784" s="7"/>
      <c r="K784" s="7"/>
      <c r="L784" s="7"/>
      <c r="M784" s="7"/>
      <c r="N784" s="7"/>
      <c r="O784" s="7"/>
      <c r="P784" s="7"/>
      <c r="Q784" s="7"/>
      <c r="R784" s="7"/>
      <c r="S784" s="7"/>
      <c r="T784" s="7"/>
      <c r="U784" s="7"/>
      <c r="V784" s="7"/>
      <c r="W784" s="7"/>
    </row>
    <row r="785" spans="1:23" x14ac:dyDescent="0.2">
      <c r="A785" s="7"/>
      <c r="B785" s="7"/>
      <c r="C785" s="9"/>
      <c r="D785" s="7"/>
      <c r="E785" s="7"/>
      <c r="F785" s="7"/>
      <c r="G785" s="7"/>
      <c r="H785" s="7"/>
      <c r="I785" s="7"/>
      <c r="J785" s="7"/>
      <c r="K785" s="7"/>
      <c r="L785" s="7"/>
      <c r="M785" s="7"/>
      <c r="N785" s="7"/>
      <c r="O785" s="7"/>
      <c r="P785" s="7"/>
      <c r="Q785" s="7"/>
      <c r="R785" s="7"/>
      <c r="S785" s="7"/>
      <c r="T785" s="7"/>
      <c r="U785" s="7"/>
      <c r="V785" s="7"/>
      <c r="W785" s="7"/>
    </row>
    <row r="786" spans="1:23" x14ac:dyDescent="0.2">
      <c r="A786" s="7"/>
      <c r="B786" s="7"/>
      <c r="C786" s="9"/>
      <c r="D786" s="7"/>
      <c r="E786" s="7"/>
      <c r="F786" s="7"/>
      <c r="G786" s="7"/>
      <c r="H786" s="7"/>
      <c r="I786" s="7"/>
      <c r="J786" s="7"/>
      <c r="K786" s="7"/>
      <c r="L786" s="7"/>
      <c r="M786" s="7"/>
      <c r="N786" s="7"/>
      <c r="O786" s="7"/>
      <c r="P786" s="7"/>
      <c r="Q786" s="7"/>
      <c r="R786" s="7"/>
      <c r="S786" s="7"/>
      <c r="T786" s="7"/>
      <c r="U786" s="7"/>
      <c r="V786" s="7"/>
      <c r="W786" s="7"/>
    </row>
    <row r="787" spans="1:23" x14ac:dyDescent="0.2">
      <c r="A787" s="7"/>
      <c r="B787" s="7"/>
      <c r="C787" s="9"/>
      <c r="D787" s="7"/>
      <c r="E787" s="7"/>
      <c r="F787" s="7"/>
      <c r="G787" s="7"/>
      <c r="H787" s="7"/>
      <c r="I787" s="7"/>
      <c r="J787" s="7"/>
      <c r="K787" s="7"/>
      <c r="L787" s="7"/>
      <c r="M787" s="7"/>
      <c r="N787" s="7"/>
      <c r="O787" s="7"/>
      <c r="P787" s="7"/>
      <c r="Q787" s="7"/>
      <c r="R787" s="7"/>
      <c r="S787" s="7"/>
      <c r="T787" s="7"/>
      <c r="U787" s="7"/>
      <c r="V787" s="7"/>
      <c r="W787" s="7"/>
    </row>
    <row r="788" spans="1:23" x14ac:dyDescent="0.2">
      <c r="A788" s="7"/>
      <c r="B788" s="7"/>
      <c r="C788" s="9"/>
      <c r="D788" s="7"/>
      <c r="E788" s="7"/>
      <c r="F788" s="7"/>
      <c r="G788" s="7"/>
      <c r="H788" s="7"/>
      <c r="I788" s="7"/>
      <c r="J788" s="7"/>
      <c r="K788" s="7"/>
      <c r="L788" s="7"/>
      <c r="M788" s="7"/>
      <c r="N788" s="7"/>
      <c r="O788" s="7"/>
      <c r="P788" s="7"/>
      <c r="Q788" s="7"/>
      <c r="R788" s="7"/>
      <c r="S788" s="7"/>
      <c r="T788" s="7"/>
      <c r="U788" s="7"/>
      <c r="V788" s="7"/>
      <c r="W788" s="7"/>
    </row>
    <row r="789" spans="1:23" x14ac:dyDescent="0.2">
      <c r="A789" s="7"/>
      <c r="B789" s="7"/>
      <c r="C789" s="9"/>
      <c r="D789" s="7"/>
      <c r="E789" s="7"/>
      <c r="F789" s="7"/>
      <c r="G789" s="7"/>
      <c r="H789" s="7"/>
      <c r="I789" s="7"/>
      <c r="J789" s="7"/>
      <c r="K789" s="7"/>
      <c r="L789" s="7"/>
      <c r="M789" s="7"/>
      <c r="N789" s="7"/>
      <c r="O789" s="7"/>
      <c r="P789" s="7"/>
      <c r="Q789" s="7"/>
      <c r="R789" s="7"/>
      <c r="S789" s="7"/>
      <c r="T789" s="7"/>
      <c r="U789" s="7"/>
      <c r="V789" s="7"/>
      <c r="W789" s="7"/>
    </row>
    <row r="790" spans="1:23" x14ac:dyDescent="0.2">
      <c r="A790" s="7"/>
      <c r="B790" s="7"/>
      <c r="C790" s="9"/>
      <c r="D790" s="7"/>
      <c r="E790" s="7"/>
      <c r="F790" s="7"/>
      <c r="G790" s="7"/>
      <c r="H790" s="7"/>
      <c r="I790" s="7"/>
      <c r="J790" s="7"/>
      <c r="K790" s="7"/>
      <c r="L790" s="7"/>
      <c r="M790" s="7"/>
      <c r="N790" s="7"/>
      <c r="O790" s="7"/>
      <c r="P790" s="7"/>
      <c r="Q790" s="7"/>
      <c r="R790" s="7"/>
      <c r="S790" s="7"/>
      <c r="T790" s="7"/>
      <c r="U790" s="7"/>
      <c r="V790" s="7"/>
      <c r="W790" s="7"/>
    </row>
    <row r="791" spans="1:23" x14ac:dyDescent="0.2">
      <c r="A791" s="7"/>
      <c r="B791" s="7"/>
      <c r="C791" s="9"/>
      <c r="D791" s="7"/>
      <c r="E791" s="7"/>
      <c r="F791" s="7"/>
      <c r="G791" s="7"/>
      <c r="H791" s="7"/>
      <c r="I791" s="7"/>
      <c r="J791" s="7"/>
      <c r="K791" s="7"/>
      <c r="L791" s="7"/>
      <c r="M791" s="7"/>
      <c r="N791" s="7"/>
      <c r="O791" s="7"/>
      <c r="P791" s="7"/>
      <c r="Q791" s="7"/>
      <c r="R791" s="7"/>
      <c r="S791" s="7"/>
      <c r="T791" s="7"/>
      <c r="U791" s="7"/>
      <c r="V791" s="7"/>
      <c r="W791" s="7"/>
    </row>
    <row r="792" spans="1:23" x14ac:dyDescent="0.2">
      <c r="A792" s="7"/>
      <c r="B792" s="7"/>
      <c r="C792" s="9"/>
      <c r="D792" s="7"/>
      <c r="E792" s="7"/>
      <c r="F792" s="7"/>
      <c r="G792" s="7"/>
      <c r="H792" s="7"/>
      <c r="I792" s="7"/>
      <c r="J792" s="7"/>
      <c r="K792" s="7"/>
      <c r="L792" s="7"/>
      <c r="M792" s="7"/>
      <c r="N792" s="7"/>
      <c r="O792" s="7"/>
      <c r="P792" s="7"/>
      <c r="Q792" s="7"/>
      <c r="R792" s="7"/>
      <c r="S792" s="7"/>
      <c r="T792" s="7"/>
      <c r="U792" s="7"/>
      <c r="V792" s="7"/>
      <c r="W792" s="7"/>
    </row>
    <row r="793" spans="1:23" x14ac:dyDescent="0.2">
      <c r="A793" s="7"/>
      <c r="B793" s="7"/>
      <c r="C793" s="9"/>
      <c r="D793" s="7"/>
      <c r="E793" s="7"/>
      <c r="F793" s="7"/>
      <c r="G793" s="7"/>
      <c r="H793" s="7"/>
      <c r="I793" s="7"/>
      <c r="J793" s="7"/>
      <c r="K793" s="7"/>
      <c r="L793" s="7"/>
      <c r="M793" s="7"/>
      <c r="N793" s="7"/>
      <c r="O793" s="7"/>
      <c r="P793" s="7"/>
      <c r="Q793" s="7"/>
      <c r="R793" s="7"/>
      <c r="S793" s="7"/>
      <c r="T793" s="7"/>
      <c r="U793" s="7"/>
      <c r="V793" s="7"/>
      <c r="W793" s="7"/>
    </row>
    <row r="794" spans="1:23" x14ac:dyDescent="0.2">
      <c r="A794" s="7"/>
      <c r="B794" s="7"/>
      <c r="C794" s="9"/>
      <c r="D794" s="7"/>
      <c r="E794" s="7"/>
      <c r="F794" s="7"/>
      <c r="G794" s="7"/>
      <c r="H794" s="7"/>
      <c r="I794" s="7"/>
      <c r="J794" s="7"/>
      <c r="K794" s="7"/>
      <c r="L794" s="7"/>
      <c r="M794" s="7"/>
      <c r="N794" s="7"/>
      <c r="O794" s="7"/>
      <c r="P794" s="7"/>
      <c r="Q794" s="7"/>
      <c r="R794" s="7"/>
      <c r="S794" s="7"/>
      <c r="T794" s="7"/>
      <c r="U794" s="7"/>
      <c r="V794" s="7"/>
      <c r="W794" s="7"/>
    </row>
    <row r="795" spans="1:23" x14ac:dyDescent="0.2">
      <c r="A795" s="7"/>
      <c r="B795" s="7"/>
      <c r="C795" s="9"/>
      <c r="D795" s="7"/>
      <c r="E795" s="7"/>
      <c r="F795" s="7"/>
      <c r="G795" s="7"/>
      <c r="H795" s="7"/>
      <c r="I795" s="7"/>
      <c r="J795" s="7"/>
      <c r="K795" s="7"/>
      <c r="L795" s="7"/>
      <c r="M795" s="7"/>
      <c r="N795" s="7"/>
      <c r="O795" s="7"/>
      <c r="P795" s="7"/>
      <c r="Q795" s="7"/>
      <c r="R795" s="7"/>
      <c r="S795" s="7"/>
      <c r="T795" s="7"/>
      <c r="U795" s="7"/>
      <c r="V795" s="7"/>
      <c r="W795" s="7"/>
    </row>
    <row r="796" spans="1:23" x14ac:dyDescent="0.2">
      <c r="A796" s="7"/>
      <c r="B796" s="7"/>
      <c r="C796" s="9"/>
      <c r="D796" s="7"/>
      <c r="E796" s="7"/>
      <c r="F796" s="7"/>
      <c r="G796" s="7"/>
      <c r="H796" s="7"/>
      <c r="I796" s="7"/>
      <c r="J796" s="7"/>
      <c r="K796" s="7"/>
      <c r="L796" s="7"/>
      <c r="M796" s="7"/>
      <c r="N796" s="7"/>
      <c r="O796" s="7"/>
      <c r="P796" s="7"/>
      <c r="Q796" s="7"/>
      <c r="R796" s="7"/>
      <c r="S796" s="7"/>
      <c r="T796" s="7"/>
      <c r="U796" s="7"/>
      <c r="V796" s="7"/>
      <c r="W796" s="7"/>
    </row>
    <row r="797" spans="1:23" x14ac:dyDescent="0.2">
      <c r="A797" s="7"/>
      <c r="B797" s="7"/>
      <c r="C797" s="9"/>
      <c r="D797" s="7"/>
      <c r="E797" s="7"/>
      <c r="F797" s="7"/>
      <c r="G797" s="7"/>
      <c r="H797" s="7"/>
      <c r="I797" s="7"/>
      <c r="J797" s="7"/>
      <c r="K797" s="7"/>
      <c r="L797" s="7"/>
      <c r="M797" s="7"/>
      <c r="N797" s="7"/>
      <c r="O797" s="7"/>
      <c r="P797" s="7"/>
      <c r="Q797" s="7"/>
      <c r="R797" s="7"/>
      <c r="S797" s="7"/>
      <c r="T797" s="7"/>
      <c r="U797" s="7"/>
      <c r="V797" s="7"/>
      <c r="W797" s="7"/>
    </row>
    <row r="798" spans="1:23" x14ac:dyDescent="0.2">
      <c r="A798" s="7"/>
      <c r="B798" s="7"/>
      <c r="C798" s="9"/>
      <c r="D798" s="7"/>
      <c r="E798" s="7"/>
      <c r="F798" s="7"/>
      <c r="G798" s="7"/>
      <c r="H798" s="7"/>
      <c r="I798" s="7"/>
      <c r="J798" s="7"/>
      <c r="K798" s="7"/>
      <c r="L798" s="7"/>
      <c r="M798" s="7"/>
      <c r="N798" s="7"/>
      <c r="O798" s="7"/>
      <c r="P798" s="7"/>
      <c r="Q798" s="7"/>
      <c r="R798" s="7"/>
      <c r="S798" s="7"/>
      <c r="T798" s="7"/>
      <c r="U798" s="7"/>
      <c r="V798" s="7"/>
      <c r="W798" s="7"/>
    </row>
    <row r="799" spans="1:23" x14ac:dyDescent="0.2">
      <c r="A799" s="7"/>
      <c r="B799" s="7"/>
      <c r="C799" s="9"/>
      <c r="D799" s="7"/>
      <c r="E799" s="7"/>
      <c r="F799" s="7"/>
      <c r="G799" s="7"/>
      <c r="H799" s="7"/>
      <c r="I799" s="7"/>
      <c r="J799" s="7"/>
      <c r="K799" s="7"/>
      <c r="L799" s="7"/>
      <c r="M799" s="7"/>
      <c r="N799" s="7"/>
      <c r="O799" s="7"/>
      <c r="P799" s="7"/>
      <c r="Q799" s="7"/>
      <c r="R799" s="7"/>
      <c r="S799" s="7"/>
      <c r="T799" s="7"/>
      <c r="U799" s="7"/>
      <c r="V799" s="7"/>
      <c r="W799" s="7"/>
    </row>
    <row r="800" spans="1:23" x14ac:dyDescent="0.2">
      <c r="A800" s="7"/>
      <c r="B800" s="7"/>
      <c r="C800" s="9"/>
      <c r="D800" s="7"/>
      <c r="E800" s="7"/>
      <c r="F800" s="7"/>
      <c r="G800" s="7"/>
      <c r="H800" s="7"/>
      <c r="I800" s="7"/>
      <c r="J800" s="7"/>
      <c r="K800" s="7"/>
      <c r="L800" s="7"/>
      <c r="M800" s="7"/>
      <c r="N800" s="7"/>
      <c r="O800" s="7"/>
      <c r="P800" s="7"/>
      <c r="Q800" s="7"/>
      <c r="R800" s="7"/>
      <c r="S800" s="7"/>
      <c r="T800" s="7"/>
      <c r="U800" s="7"/>
      <c r="V800" s="7"/>
      <c r="W800" s="7"/>
    </row>
    <row r="801" spans="1:23" x14ac:dyDescent="0.2">
      <c r="A801" s="7"/>
      <c r="B801" s="7"/>
      <c r="C801" s="9"/>
      <c r="D801" s="7"/>
      <c r="E801" s="7"/>
      <c r="F801" s="7"/>
      <c r="G801" s="7"/>
      <c r="H801" s="7"/>
      <c r="I801" s="7"/>
      <c r="J801" s="7"/>
      <c r="K801" s="7"/>
      <c r="L801" s="7"/>
      <c r="M801" s="7"/>
      <c r="N801" s="7"/>
      <c r="O801" s="7"/>
      <c r="P801" s="7"/>
      <c r="Q801" s="7"/>
      <c r="R801" s="7"/>
      <c r="S801" s="7"/>
      <c r="T801" s="7"/>
      <c r="U801" s="7"/>
      <c r="V801" s="7"/>
      <c r="W801" s="7"/>
    </row>
    <row r="802" spans="1:23" x14ac:dyDescent="0.2">
      <c r="A802" s="7"/>
      <c r="B802" s="7"/>
      <c r="C802" s="9"/>
      <c r="D802" s="7"/>
      <c r="E802" s="7"/>
      <c r="F802" s="7"/>
      <c r="G802" s="7"/>
      <c r="H802" s="7"/>
      <c r="I802" s="7"/>
      <c r="J802" s="7"/>
      <c r="K802" s="7"/>
      <c r="L802" s="7"/>
      <c r="M802" s="7"/>
      <c r="N802" s="7"/>
      <c r="O802" s="7"/>
      <c r="P802" s="7"/>
      <c r="Q802" s="7"/>
      <c r="R802" s="7"/>
      <c r="S802" s="7"/>
      <c r="T802" s="7"/>
      <c r="U802" s="7"/>
      <c r="V802" s="7"/>
      <c r="W802" s="7"/>
    </row>
    <row r="803" spans="1:23" x14ac:dyDescent="0.2">
      <c r="A803" s="7"/>
      <c r="B803" s="7"/>
      <c r="C803" s="9"/>
      <c r="D803" s="7"/>
      <c r="E803" s="7"/>
      <c r="F803" s="7"/>
      <c r="G803" s="7"/>
      <c r="H803" s="7"/>
      <c r="I803" s="7"/>
      <c r="J803" s="7"/>
      <c r="K803" s="7"/>
      <c r="L803" s="7"/>
      <c r="M803" s="7"/>
      <c r="N803" s="7"/>
      <c r="O803" s="7"/>
      <c r="P803" s="7"/>
      <c r="Q803" s="7"/>
      <c r="R803" s="7"/>
      <c r="S803" s="7"/>
      <c r="T803" s="7"/>
      <c r="U803" s="7"/>
      <c r="V803" s="7"/>
      <c r="W803" s="7"/>
    </row>
    <row r="804" spans="1:23" x14ac:dyDescent="0.2">
      <c r="A804" s="7"/>
      <c r="B804" s="7"/>
      <c r="C804" s="9"/>
      <c r="D804" s="7"/>
      <c r="E804" s="7"/>
      <c r="F804" s="7"/>
      <c r="G804" s="7"/>
      <c r="H804" s="7"/>
      <c r="I804" s="7"/>
      <c r="J804" s="7"/>
      <c r="K804" s="7"/>
      <c r="L804" s="7"/>
      <c r="M804" s="7"/>
      <c r="N804" s="7"/>
      <c r="O804" s="7"/>
      <c r="P804" s="7"/>
      <c r="Q804" s="7"/>
      <c r="R804" s="7"/>
      <c r="S804" s="7"/>
      <c r="T804" s="7"/>
      <c r="U804" s="7"/>
      <c r="V804" s="7"/>
      <c r="W804" s="7"/>
    </row>
    <row r="805" spans="1:23" x14ac:dyDescent="0.2">
      <c r="A805" s="7"/>
      <c r="B805" s="7"/>
      <c r="C805" s="9"/>
      <c r="D805" s="7"/>
      <c r="E805" s="7"/>
      <c r="F805" s="7"/>
      <c r="G805" s="7"/>
      <c r="H805" s="7"/>
      <c r="I805" s="7"/>
      <c r="J805" s="7"/>
      <c r="K805" s="7"/>
      <c r="L805" s="7"/>
      <c r="M805" s="7"/>
      <c r="N805" s="7"/>
      <c r="O805" s="7"/>
      <c r="P805" s="7"/>
      <c r="Q805" s="7"/>
      <c r="R805" s="7"/>
      <c r="S805" s="7"/>
      <c r="T805" s="7"/>
      <c r="U805" s="7"/>
      <c r="V805" s="7"/>
      <c r="W805" s="7"/>
    </row>
    <row r="806" spans="1:23" x14ac:dyDescent="0.2">
      <c r="A806" s="7"/>
      <c r="B806" s="7"/>
      <c r="C806" s="9"/>
      <c r="D806" s="7"/>
      <c r="E806" s="7"/>
      <c r="F806" s="7"/>
      <c r="G806" s="7"/>
      <c r="H806" s="7"/>
      <c r="I806" s="7"/>
      <c r="J806" s="7"/>
      <c r="K806" s="7"/>
      <c r="L806" s="7"/>
      <c r="M806" s="7"/>
      <c r="N806" s="7"/>
      <c r="O806" s="7"/>
      <c r="P806" s="7"/>
      <c r="Q806" s="7"/>
      <c r="R806" s="7"/>
      <c r="S806" s="7"/>
      <c r="T806" s="7"/>
      <c r="U806" s="7"/>
      <c r="V806" s="7"/>
      <c r="W806" s="7"/>
    </row>
    <row r="807" spans="1:23" x14ac:dyDescent="0.2">
      <c r="A807" s="7"/>
      <c r="B807" s="7"/>
      <c r="C807" s="9"/>
      <c r="D807" s="7"/>
      <c r="E807" s="7"/>
      <c r="F807" s="7"/>
      <c r="G807" s="7"/>
      <c r="H807" s="7"/>
      <c r="I807" s="7"/>
      <c r="J807" s="7"/>
      <c r="K807" s="7"/>
      <c r="L807" s="7"/>
      <c r="M807" s="7"/>
      <c r="N807" s="7"/>
      <c r="O807" s="7"/>
      <c r="P807" s="7"/>
      <c r="Q807" s="7"/>
      <c r="R807" s="7"/>
      <c r="S807" s="7"/>
      <c r="T807" s="7"/>
      <c r="U807" s="7"/>
      <c r="V807" s="7"/>
      <c r="W807" s="7"/>
    </row>
    <row r="808" spans="1:23" x14ac:dyDescent="0.2">
      <c r="A808" s="7"/>
      <c r="B808" s="7"/>
      <c r="C808" s="9"/>
      <c r="D808" s="7"/>
      <c r="E808" s="7"/>
      <c r="F808" s="7"/>
      <c r="G808" s="7"/>
      <c r="H808" s="7"/>
      <c r="I808" s="7"/>
      <c r="J808" s="7"/>
      <c r="K808" s="7"/>
      <c r="L808" s="7"/>
      <c r="M808" s="7"/>
      <c r="N808" s="7"/>
      <c r="O808" s="7"/>
      <c r="P808" s="7"/>
      <c r="Q808" s="7"/>
      <c r="R808" s="7"/>
      <c r="S808" s="7"/>
      <c r="T808" s="7"/>
      <c r="U808" s="7"/>
      <c r="V808" s="7"/>
      <c r="W808" s="7"/>
    </row>
    <row r="809" spans="1:23" x14ac:dyDescent="0.2">
      <c r="A809" s="7"/>
      <c r="B809" s="7"/>
      <c r="C809" s="9"/>
      <c r="D809" s="7"/>
      <c r="E809" s="7"/>
      <c r="F809" s="7"/>
      <c r="G809" s="7"/>
      <c r="H809" s="7"/>
      <c r="I809" s="7"/>
      <c r="J809" s="7"/>
      <c r="K809" s="7"/>
      <c r="L809" s="7"/>
      <c r="M809" s="7"/>
      <c r="N809" s="7"/>
      <c r="O809" s="7"/>
      <c r="P809" s="7"/>
      <c r="Q809" s="7"/>
      <c r="R809" s="7"/>
      <c r="S809" s="7"/>
      <c r="T809" s="7"/>
      <c r="U809" s="7"/>
      <c r="V809" s="7"/>
      <c r="W809" s="7"/>
    </row>
    <row r="810" spans="1:23" x14ac:dyDescent="0.2">
      <c r="A810" s="7"/>
      <c r="B810" s="7"/>
      <c r="C810" s="9"/>
      <c r="D810" s="7"/>
      <c r="E810" s="7"/>
      <c r="F810" s="7"/>
      <c r="G810" s="7"/>
      <c r="H810" s="7"/>
      <c r="I810" s="7"/>
      <c r="J810" s="7"/>
      <c r="K810" s="7"/>
      <c r="L810" s="7"/>
      <c r="M810" s="7"/>
      <c r="N810" s="7"/>
      <c r="O810" s="7"/>
      <c r="P810" s="7"/>
      <c r="Q810" s="7"/>
      <c r="R810" s="7"/>
      <c r="S810" s="7"/>
      <c r="T810" s="7"/>
      <c r="U810" s="7"/>
      <c r="V810" s="7"/>
      <c r="W810" s="7"/>
    </row>
    <row r="811" spans="1:23" x14ac:dyDescent="0.2">
      <c r="A811" s="7"/>
      <c r="B811" s="7"/>
      <c r="C811" s="9"/>
      <c r="D811" s="7"/>
      <c r="E811" s="7"/>
      <c r="F811" s="7"/>
      <c r="G811" s="7"/>
      <c r="H811" s="7"/>
      <c r="I811" s="7"/>
      <c r="J811" s="7"/>
      <c r="K811" s="7"/>
      <c r="L811" s="7"/>
      <c r="M811" s="7"/>
      <c r="N811" s="7"/>
      <c r="O811" s="7"/>
      <c r="P811" s="7"/>
      <c r="Q811" s="7"/>
      <c r="R811" s="7"/>
      <c r="S811" s="7"/>
      <c r="T811" s="7"/>
      <c r="U811" s="7"/>
      <c r="V811" s="7"/>
      <c r="W811" s="7"/>
    </row>
    <row r="812" spans="1:23" x14ac:dyDescent="0.2">
      <c r="A812" s="7"/>
      <c r="B812" s="7"/>
      <c r="C812" s="9"/>
      <c r="D812" s="7"/>
      <c r="E812" s="7"/>
      <c r="F812" s="7"/>
      <c r="G812" s="7"/>
      <c r="H812" s="7"/>
      <c r="I812" s="7"/>
      <c r="J812" s="7"/>
      <c r="K812" s="7"/>
      <c r="L812" s="7"/>
      <c r="M812" s="7"/>
      <c r="N812" s="7"/>
      <c r="O812" s="7"/>
      <c r="P812" s="7"/>
      <c r="Q812" s="7"/>
      <c r="R812" s="7"/>
      <c r="S812" s="7"/>
      <c r="T812" s="7"/>
      <c r="U812" s="7"/>
      <c r="V812" s="7"/>
      <c r="W812" s="7"/>
    </row>
    <row r="813" spans="1:23" x14ac:dyDescent="0.2">
      <c r="A813" s="7"/>
      <c r="B813" s="7"/>
      <c r="C813" s="9"/>
      <c r="D813" s="7"/>
      <c r="E813" s="7"/>
      <c r="F813" s="7"/>
      <c r="G813" s="7"/>
      <c r="H813" s="7"/>
      <c r="I813" s="7"/>
      <c r="J813" s="7"/>
      <c r="K813" s="7"/>
      <c r="L813" s="7"/>
      <c r="M813" s="7"/>
      <c r="N813" s="7"/>
      <c r="O813" s="7"/>
      <c r="P813" s="7"/>
      <c r="Q813" s="7"/>
      <c r="R813" s="7"/>
      <c r="S813" s="7"/>
      <c r="T813" s="7"/>
      <c r="U813" s="7"/>
      <c r="V813" s="7"/>
      <c r="W813" s="7"/>
    </row>
    <row r="814" spans="1:23" x14ac:dyDescent="0.2">
      <c r="A814" s="7"/>
      <c r="B814" s="7"/>
      <c r="C814" s="9"/>
      <c r="D814" s="7"/>
      <c r="E814" s="7"/>
      <c r="F814" s="7"/>
      <c r="G814" s="7"/>
      <c r="H814" s="7"/>
      <c r="I814" s="7"/>
      <c r="J814" s="7"/>
      <c r="K814" s="7"/>
      <c r="L814" s="7"/>
      <c r="M814" s="7"/>
      <c r="N814" s="7"/>
      <c r="O814" s="7"/>
      <c r="P814" s="7"/>
      <c r="Q814" s="7"/>
      <c r="R814" s="7"/>
      <c r="S814" s="7"/>
      <c r="T814" s="7"/>
      <c r="U814" s="7"/>
      <c r="V814" s="7"/>
      <c r="W814" s="7"/>
    </row>
    <row r="815" spans="1:23" x14ac:dyDescent="0.2">
      <c r="A815" s="7"/>
      <c r="B815" s="7"/>
      <c r="C815" s="9"/>
      <c r="D815" s="7"/>
      <c r="E815" s="7"/>
      <c r="F815" s="7"/>
      <c r="G815" s="7"/>
      <c r="H815" s="7"/>
      <c r="I815" s="7"/>
      <c r="J815" s="7"/>
      <c r="K815" s="7"/>
      <c r="L815" s="7"/>
      <c r="M815" s="7"/>
      <c r="N815" s="7"/>
      <c r="O815" s="7"/>
      <c r="P815" s="7"/>
      <c r="Q815" s="7"/>
      <c r="R815" s="7"/>
      <c r="S815" s="7"/>
      <c r="T815" s="7"/>
      <c r="U815" s="7"/>
      <c r="V815" s="7"/>
      <c r="W815" s="7"/>
    </row>
    <row r="816" spans="1:23" x14ac:dyDescent="0.2">
      <c r="A816" s="7"/>
      <c r="B816" s="7"/>
      <c r="C816" s="9"/>
      <c r="D816" s="7"/>
      <c r="E816" s="7"/>
      <c r="F816" s="7"/>
      <c r="G816" s="7"/>
      <c r="H816" s="7"/>
      <c r="I816" s="7"/>
      <c r="J816" s="7"/>
      <c r="K816" s="7"/>
      <c r="L816" s="7"/>
      <c r="M816" s="7"/>
      <c r="N816" s="7"/>
      <c r="O816" s="7"/>
      <c r="P816" s="7"/>
      <c r="Q816" s="7"/>
      <c r="R816" s="7"/>
      <c r="S816" s="7"/>
      <c r="T816" s="7"/>
      <c r="U816" s="7"/>
      <c r="V816" s="7"/>
      <c r="W816" s="7"/>
    </row>
    <row r="817" spans="1:23" x14ac:dyDescent="0.2">
      <c r="A817" s="7"/>
      <c r="B817" s="7"/>
      <c r="C817" s="9"/>
      <c r="D817" s="7"/>
      <c r="E817" s="7"/>
      <c r="F817" s="7"/>
      <c r="G817" s="7"/>
      <c r="H817" s="7"/>
      <c r="I817" s="7"/>
      <c r="J817" s="7"/>
      <c r="K817" s="7"/>
      <c r="L817" s="7"/>
      <c r="M817" s="7"/>
      <c r="N817" s="7"/>
      <c r="O817" s="7"/>
      <c r="P817" s="7"/>
      <c r="Q817" s="7"/>
      <c r="R817" s="7"/>
      <c r="S817" s="7"/>
      <c r="T817" s="7"/>
      <c r="U817" s="7"/>
      <c r="V817" s="7"/>
      <c r="W817" s="7"/>
    </row>
    <row r="818" spans="1:23" x14ac:dyDescent="0.2">
      <c r="A818" s="7"/>
      <c r="B818" s="7"/>
      <c r="C818" s="9"/>
      <c r="D818" s="7"/>
      <c r="E818" s="7"/>
      <c r="F818" s="7"/>
      <c r="G818" s="7"/>
      <c r="H818" s="7"/>
      <c r="I818" s="7"/>
      <c r="J818" s="7"/>
      <c r="K818" s="7"/>
      <c r="L818" s="7"/>
      <c r="M818" s="7"/>
      <c r="N818" s="7"/>
      <c r="O818" s="7"/>
      <c r="P818" s="7"/>
      <c r="Q818" s="7"/>
      <c r="R818" s="7"/>
      <c r="S818" s="7"/>
      <c r="T818" s="7"/>
      <c r="U818" s="7"/>
      <c r="V818" s="7"/>
      <c r="W818" s="7"/>
    </row>
    <row r="819" spans="1:23" x14ac:dyDescent="0.2">
      <c r="A819" s="7"/>
      <c r="B819" s="7"/>
      <c r="C819" s="9"/>
      <c r="D819" s="7"/>
      <c r="E819" s="7"/>
      <c r="F819" s="7"/>
      <c r="G819" s="7"/>
      <c r="H819" s="7"/>
      <c r="I819" s="7"/>
      <c r="J819" s="7"/>
      <c r="K819" s="7"/>
      <c r="L819" s="7"/>
      <c r="M819" s="7"/>
      <c r="N819" s="7"/>
      <c r="O819" s="7"/>
      <c r="P819" s="7"/>
      <c r="Q819" s="7"/>
      <c r="R819" s="7"/>
      <c r="S819" s="7"/>
      <c r="T819" s="7"/>
      <c r="U819" s="7"/>
      <c r="V819" s="7"/>
      <c r="W819" s="7"/>
    </row>
    <row r="820" spans="1:23" x14ac:dyDescent="0.2">
      <c r="A820" s="7"/>
      <c r="B820" s="7"/>
      <c r="C820" s="9"/>
      <c r="D820" s="7"/>
      <c r="E820" s="7"/>
      <c r="F820" s="7"/>
      <c r="G820" s="7"/>
      <c r="H820" s="7"/>
      <c r="I820" s="7"/>
      <c r="J820" s="7"/>
      <c r="K820" s="7"/>
      <c r="L820" s="7"/>
      <c r="M820" s="7"/>
      <c r="N820" s="7"/>
      <c r="O820" s="7"/>
      <c r="P820" s="7"/>
      <c r="Q820" s="7"/>
      <c r="R820" s="7"/>
      <c r="S820" s="7"/>
      <c r="T820" s="7"/>
      <c r="U820" s="7"/>
      <c r="V820" s="7"/>
      <c r="W820" s="7"/>
    </row>
    <row r="821" spans="1:23" x14ac:dyDescent="0.2">
      <c r="A821" s="7"/>
      <c r="B821" s="7"/>
      <c r="C821" s="9"/>
      <c r="D821" s="7"/>
      <c r="E821" s="7"/>
      <c r="F821" s="7"/>
      <c r="G821" s="7"/>
      <c r="H821" s="7"/>
      <c r="I821" s="7"/>
      <c r="J821" s="7"/>
      <c r="K821" s="7"/>
      <c r="L821" s="7"/>
      <c r="M821" s="7"/>
      <c r="N821" s="7"/>
      <c r="O821" s="7"/>
      <c r="P821" s="7"/>
      <c r="Q821" s="7"/>
      <c r="R821" s="7"/>
      <c r="S821" s="7"/>
      <c r="T821" s="7"/>
      <c r="U821" s="7"/>
      <c r="V821" s="7"/>
      <c r="W821" s="7"/>
    </row>
    <row r="822" spans="1:23" x14ac:dyDescent="0.2">
      <c r="A822" s="7"/>
      <c r="B822" s="7"/>
      <c r="C822" s="9"/>
      <c r="D822" s="7"/>
      <c r="E822" s="7"/>
      <c r="F822" s="7"/>
      <c r="G822" s="7"/>
      <c r="H822" s="7"/>
      <c r="I822" s="7"/>
      <c r="J822" s="7"/>
      <c r="K822" s="7"/>
      <c r="L822" s="7"/>
      <c r="M822" s="7"/>
      <c r="N822" s="7"/>
      <c r="O822" s="7"/>
      <c r="P822" s="7"/>
      <c r="Q822" s="7"/>
      <c r="R822" s="7"/>
      <c r="S822" s="7"/>
      <c r="T822" s="7"/>
      <c r="U822" s="7"/>
      <c r="V822" s="7"/>
      <c r="W822" s="7"/>
    </row>
    <row r="823" spans="1:23" x14ac:dyDescent="0.2">
      <c r="A823" s="7"/>
      <c r="B823" s="7"/>
      <c r="C823" s="9"/>
      <c r="D823" s="7"/>
      <c r="E823" s="7"/>
      <c r="F823" s="7"/>
      <c r="G823" s="7"/>
      <c r="H823" s="7"/>
      <c r="I823" s="7"/>
      <c r="J823" s="7"/>
      <c r="K823" s="7"/>
      <c r="L823" s="7"/>
      <c r="M823" s="7"/>
      <c r="N823" s="7"/>
      <c r="O823" s="7"/>
      <c r="P823" s="7"/>
      <c r="Q823" s="7"/>
      <c r="R823" s="7"/>
      <c r="S823" s="7"/>
      <c r="T823" s="7"/>
      <c r="U823" s="7"/>
      <c r="V823" s="7"/>
      <c r="W823" s="7"/>
    </row>
    <row r="824" spans="1:23" x14ac:dyDescent="0.2">
      <c r="A824" s="7"/>
      <c r="B824" s="7"/>
      <c r="C824" s="9"/>
      <c r="D824" s="7"/>
      <c r="E824" s="7"/>
      <c r="F824" s="7"/>
      <c r="G824" s="7"/>
      <c r="H824" s="7"/>
      <c r="I824" s="7"/>
      <c r="J824" s="7"/>
      <c r="K824" s="7"/>
      <c r="L824" s="7"/>
      <c r="M824" s="7"/>
      <c r="N824" s="7"/>
      <c r="O824" s="7"/>
      <c r="P824" s="7"/>
      <c r="Q824" s="7"/>
      <c r="R824" s="7"/>
      <c r="S824" s="7"/>
      <c r="T824" s="7"/>
      <c r="U824" s="7"/>
      <c r="V824" s="7"/>
      <c r="W824" s="7"/>
    </row>
    <row r="825" spans="1:23" x14ac:dyDescent="0.2">
      <c r="A825" s="7"/>
      <c r="B825" s="7"/>
      <c r="C825" s="9"/>
      <c r="D825" s="7"/>
      <c r="E825" s="7"/>
      <c r="F825" s="7"/>
      <c r="G825" s="7"/>
      <c r="H825" s="7"/>
      <c r="I825" s="7"/>
      <c r="J825" s="7"/>
      <c r="K825" s="7"/>
      <c r="L825" s="7"/>
      <c r="M825" s="7"/>
      <c r="N825" s="7"/>
      <c r="O825" s="7"/>
      <c r="P825" s="7"/>
      <c r="Q825" s="7"/>
      <c r="R825" s="7"/>
      <c r="S825" s="7"/>
      <c r="T825" s="7"/>
      <c r="U825" s="7"/>
      <c r="V825" s="7"/>
      <c r="W825" s="7"/>
    </row>
    <row r="826" spans="1:23" x14ac:dyDescent="0.2">
      <c r="A826" s="7"/>
      <c r="B826" s="7"/>
      <c r="C826" s="9"/>
      <c r="D826" s="7"/>
      <c r="E826" s="7"/>
      <c r="F826" s="7"/>
      <c r="G826" s="7"/>
      <c r="H826" s="7"/>
      <c r="I826" s="7"/>
      <c r="J826" s="7"/>
      <c r="K826" s="7"/>
      <c r="L826" s="7"/>
      <c r="M826" s="7"/>
      <c r="N826" s="7"/>
      <c r="O826" s="7"/>
      <c r="P826" s="7"/>
      <c r="Q826" s="7"/>
      <c r="R826" s="7"/>
      <c r="S826" s="7"/>
      <c r="T826" s="7"/>
      <c r="U826" s="7"/>
      <c r="V826" s="7"/>
      <c r="W826" s="7"/>
    </row>
    <row r="827" spans="1:23" x14ac:dyDescent="0.2">
      <c r="A827" s="7"/>
      <c r="B827" s="7"/>
      <c r="C827" s="9"/>
      <c r="D827" s="7"/>
      <c r="E827" s="7"/>
      <c r="F827" s="7"/>
      <c r="G827" s="7"/>
      <c r="H827" s="7"/>
      <c r="I827" s="7"/>
      <c r="J827" s="7"/>
      <c r="K827" s="7"/>
      <c r="L827" s="7"/>
      <c r="M827" s="7"/>
      <c r="N827" s="7"/>
      <c r="O827" s="7"/>
      <c r="P827" s="7"/>
      <c r="Q827" s="7"/>
      <c r="R827" s="7"/>
      <c r="S827" s="7"/>
      <c r="T827" s="7"/>
      <c r="U827" s="7"/>
      <c r="V827" s="7"/>
      <c r="W827" s="7"/>
    </row>
    <row r="828" spans="1:23" x14ac:dyDescent="0.2">
      <c r="A828" s="7"/>
      <c r="B828" s="7"/>
      <c r="C828" s="9"/>
      <c r="D828" s="7"/>
      <c r="E828" s="7"/>
      <c r="F828" s="7"/>
      <c r="G828" s="7"/>
      <c r="H828" s="7"/>
      <c r="I828" s="7"/>
      <c r="J828" s="7"/>
      <c r="K828" s="7"/>
      <c r="L828" s="7"/>
      <c r="M828" s="7"/>
      <c r="N828" s="7"/>
      <c r="O828" s="7"/>
      <c r="P828" s="7"/>
      <c r="Q828" s="7"/>
      <c r="R828" s="7"/>
      <c r="S828" s="7"/>
      <c r="T828" s="7"/>
      <c r="U828" s="7"/>
      <c r="V828" s="7"/>
      <c r="W828" s="7"/>
    </row>
    <row r="829" spans="1:23" x14ac:dyDescent="0.2">
      <c r="A829" s="7"/>
      <c r="B829" s="7"/>
      <c r="C829" s="9"/>
      <c r="D829" s="7"/>
      <c r="E829" s="7"/>
      <c r="F829" s="7"/>
      <c r="G829" s="7"/>
      <c r="H829" s="7"/>
      <c r="I829" s="7"/>
      <c r="J829" s="7"/>
      <c r="K829" s="7"/>
      <c r="L829" s="7"/>
      <c r="M829" s="7"/>
      <c r="N829" s="7"/>
      <c r="O829" s="7"/>
      <c r="P829" s="7"/>
      <c r="Q829" s="7"/>
      <c r="R829" s="7"/>
      <c r="S829" s="7"/>
      <c r="T829" s="7"/>
      <c r="U829" s="7"/>
      <c r="V829" s="7"/>
      <c r="W829" s="7"/>
    </row>
    <row r="830" spans="1:23" x14ac:dyDescent="0.2">
      <c r="A830" s="7"/>
      <c r="B830" s="7"/>
      <c r="C830" s="9"/>
      <c r="D830" s="7"/>
      <c r="E830" s="7"/>
      <c r="F830" s="7"/>
      <c r="G830" s="7"/>
      <c r="H830" s="7"/>
      <c r="I830" s="7"/>
      <c r="J830" s="7"/>
      <c r="K830" s="7"/>
      <c r="L830" s="7"/>
      <c r="M830" s="7"/>
      <c r="N830" s="7"/>
      <c r="O830" s="7"/>
      <c r="P830" s="7"/>
      <c r="Q830" s="7"/>
      <c r="R830" s="7"/>
      <c r="S830" s="7"/>
      <c r="T830" s="7"/>
      <c r="U830" s="7"/>
      <c r="V830" s="7"/>
      <c r="W830" s="7"/>
    </row>
    <row r="831" spans="1:23" x14ac:dyDescent="0.2">
      <c r="A831" s="7"/>
      <c r="B831" s="7"/>
      <c r="C831" s="9"/>
      <c r="D831" s="7"/>
      <c r="E831" s="7"/>
      <c r="F831" s="7"/>
      <c r="G831" s="7"/>
      <c r="H831" s="7"/>
      <c r="I831" s="7"/>
      <c r="J831" s="7"/>
      <c r="K831" s="7"/>
      <c r="L831" s="7"/>
      <c r="M831" s="7"/>
      <c r="N831" s="7"/>
      <c r="O831" s="7"/>
      <c r="P831" s="7"/>
      <c r="Q831" s="7"/>
      <c r="R831" s="7"/>
      <c r="S831" s="7"/>
      <c r="T831" s="7"/>
      <c r="U831" s="7"/>
      <c r="V831" s="7"/>
      <c r="W831" s="7"/>
    </row>
    <row r="832" spans="1:23" x14ac:dyDescent="0.2">
      <c r="A832" s="7"/>
      <c r="B832" s="7"/>
      <c r="C832" s="9"/>
      <c r="D832" s="7"/>
      <c r="E832" s="7"/>
      <c r="F832" s="7"/>
      <c r="G832" s="7"/>
      <c r="H832" s="7"/>
      <c r="I832" s="7"/>
      <c r="J832" s="7"/>
      <c r="K832" s="7"/>
      <c r="L832" s="7"/>
      <c r="M832" s="7"/>
      <c r="N832" s="7"/>
      <c r="O832" s="7"/>
      <c r="P832" s="7"/>
      <c r="Q832" s="7"/>
      <c r="R832" s="7"/>
      <c r="S832" s="7"/>
      <c r="T832" s="7"/>
      <c r="U832" s="7"/>
      <c r="V832" s="7"/>
      <c r="W832" s="7"/>
    </row>
    <row r="833" spans="1:23" x14ac:dyDescent="0.2">
      <c r="A833" s="7"/>
      <c r="B833" s="7"/>
      <c r="C833" s="9"/>
      <c r="D833" s="7"/>
      <c r="E833" s="7"/>
      <c r="F833" s="7"/>
      <c r="G833" s="7"/>
      <c r="H833" s="7"/>
      <c r="I833" s="7"/>
      <c r="J833" s="7"/>
      <c r="K833" s="7"/>
      <c r="L833" s="7"/>
      <c r="M833" s="7"/>
      <c r="N833" s="7"/>
      <c r="O833" s="7"/>
      <c r="P833" s="7"/>
      <c r="Q833" s="7"/>
      <c r="R833" s="7"/>
      <c r="S833" s="7"/>
      <c r="T833" s="7"/>
      <c r="U833" s="7"/>
      <c r="V833" s="7"/>
      <c r="W833" s="7"/>
    </row>
    <row r="834" spans="1:23" x14ac:dyDescent="0.2">
      <c r="A834" s="7"/>
      <c r="B834" s="7"/>
      <c r="C834" s="9"/>
      <c r="D834" s="7"/>
      <c r="E834" s="7"/>
      <c r="F834" s="7"/>
      <c r="G834" s="7"/>
      <c r="H834" s="7"/>
      <c r="I834" s="7"/>
      <c r="J834" s="7"/>
      <c r="K834" s="7"/>
      <c r="L834" s="7"/>
      <c r="M834" s="7"/>
      <c r="N834" s="7"/>
      <c r="O834" s="7"/>
      <c r="P834" s="7"/>
      <c r="Q834" s="7"/>
      <c r="R834" s="7"/>
      <c r="S834" s="7"/>
      <c r="T834" s="7"/>
      <c r="U834" s="7"/>
      <c r="V834" s="7"/>
      <c r="W834" s="7"/>
    </row>
    <row r="835" spans="1:23" x14ac:dyDescent="0.2">
      <c r="A835" s="7"/>
      <c r="B835" s="7"/>
      <c r="C835" s="9"/>
      <c r="D835" s="7"/>
      <c r="E835" s="7"/>
      <c r="F835" s="7"/>
      <c r="G835" s="7"/>
      <c r="H835" s="7"/>
      <c r="I835" s="7"/>
      <c r="J835" s="7"/>
      <c r="K835" s="7"/>
      <c r="L835" s="7"/>
      <c r="M835" s="7"/>
      <c r="N835" s="7"/>
      <c r="O835" s="7"/>
      <c r="P835" s="7"/>
      <c r="Q835" s="7"/>
      <c r="R835" s="7"/>
      <c r="S835" s="7"/>
      <c r="T835" s="7"/>
      <c r="U835" s="7"/>
      <c r="V835" s="7"/>
      <c r="W835" s="7"/>
    </row>
    <row r="836" spans="1:23" x14ac:dyDescent="0.2">
      <c r="A836" s="7"/>
      <c r="B836" s="7"/>
      <c r="C836" s="9"/>
      <c r="D836" s="7"/>
      <c r="E836" s="7"/>
      <c r="F836" s="7"/>
      <c r="G836" s="7"/>
      <c r="H836" s="7"/>
      <c r="I836" s="7"/>
      <c r="J836" s="7"/>
      <c r="K836" s="7"/>
      <c r="L836" s="7"/>
      <c r="M836" s="7"/>
      <c r="N836" s="7"/>
      <c r="O836" s="7"/>
      <c r="P836" s="7"/>
      <c r="Q836" s="7"/>
      <c r="R836" s="7"/>
      <c r="S836" s="7"/>
      <c r="T836" s="7"/>
      <c r="U836" s="7"/>
      <c r="V836" s="7"/>
      <c r="W836" s="7"/>
    </row>
    <row r="837" spans="1:23" x14ac:dyDescent="0.2">
      <c r="A837" s="7"/>
      <c r="B837" s="7"/>
      <c r="C837" s="9"/>
      <c r="D837" s="7"/>
      <c r="E837" s="7"/>
      <c r="F837" s="7"/>
      <c r="G837" s="7"/>
      <c r="H837" s="7"/>
      <c r="I837" s="7"/>
      <c r="J837" s="7"/>
      <c r="K837" s="7"/>
      <c r="L837" s="7"/>
      <c r="M837" s="7"/>
      <c r="N837" s="7"/>
      <c r="O837" s="7"/>
      <c r="P837" s="7"/>
      <c r="Q837" s="7"/>
      <c r="R837" s="7"/>
      <c r="S837" s="7"/>
      <c r="T837" s="7"/>
      <c r="U837" s="7"/>
      <c r="V837" s="7"/>
      <c r="W837" s="7"/>
    </row>
    <row r="838" spans="1:23" x14ac:dyDescent="0.2">
      <c r="A838" s="7"/>
      <c r="B838" s="7"/>
      <c r="C838" s="9"/>
      <c r="D838" s="7"/>
      <c r="E838" s="7"/>
      <c r="F838" s="7"/>
      <c r="G838" s="7"/>
      <c r="H838" s="7"/>
      <c r="I838" s="7"/>
      <c r="J838" s="7"/>
      <c r="K838" s="7"/>
      <c r="L838" s="7"/>
      <c r="M838" s="7"/>
      <c r="N838" s="7"/>
      <c r="O838" s="7"/>
      <c r="P838" s="7"/>
      <c r="Q838" s="7"/>
      <c r="R838" s="7"/>
      <c r="S838" s="7"/>
      <c r="T838" s="7"/>
      <c r="U838" s="7"/>
      <c r="V838" s="7"/>
      <c r="W838" s="7"/>
    </row>
    <row r="839" spans="1:23" x14ac:dyDescent="0.2">
      <c r="A839" s="7"/>
      <c r="B839" s="7"/>
      <c r="C839" s="9"/>
      <c r="D839" s="7"/>
      <c r="E839" s="7"/>
      <c r="F839" s="7"/>
      <c r="G839" s="7"/>
      <c r="H839" s="7"/>
      <c r="I839" s="7"/>
      <c r="J839" s="7"/>
      <c r="K839" s="7"/>
      <c r="L839" s="7"/>
      <c r="M839" s="7"/>
      <c r="N839" s="7"/>
      <c r="O839" s="7"/>
      <c r="P839" s="7"/>
      <c r="Q839" s="7"/>
      <c r="R839" s="7"/>
      <c r="S839" s="7"/>
      <c r="T839" s="7"/>
      <c r="U839" s="7"/>
      <c r="V839" s="7"/>
      <c r="W839" s="7"/>
    </row>
    <row r="840" spans="1:23" x14ac:dyDescent="0.2">
      <c r="A840" s="7"/>
      <c r="B840" s="7"/>
      <c r="C840" s="9"/>
      <c r="D840" s="7"/>
      <c r="E840" s="7"/>
      <c r="F840" s="7"/>
      <c r="G840" s="7"/>
      <c r="H840" s="7"/>
      <c r="I840" s="7"/>
      <c r="J840" s="7"/>
      <c r="K840" s="7"/>
      <c r="L840" s="7"/>
      <c r="M840" s="7"/>
      <c r="N840" s="7"/>
      <c r="O840" s="7"/>
      <c r="P840" s="7"/>
      <c r="Q840" s="7"/>
      <c r="R840" s="7"/>
      <c r="S840" s="7"/>
      <c r="T840" s="7"/>
      <c r="U840" s="7"/>
      <c r="V840" s="7"/>
      <c r="W840" s="7"/>
    </row>
    <row r="841" spans="1:23" x14ac:dyDescent="0.2">
      <c r="A841" s="7"/>
      <c r="B841" s="7"/>
      <c r="C841" s="9"/>
      <c r="D841" s="7"/>
      <c r="E841" s="7"/>
      <c r="F841" s="7"/>
      <c r="G841" s="7"/>
      <c r="H841" s="7"/>
      <c r="I841" s="7"/>
      <c r="J841" s="7"/>
      <c r="K841" s="7"/>
      <c r="L841" s="7"/>
      <c r="M841" s="7"/>
      <c r="N841" s="7"/>
      <c r="O841" s="7"/>
      <c r="P841" s="7"/>
      <c r="Q841" s="7"/>
      <c r="R841" s="7"/>
      <c r="S841" s="7"/>
      <c r="T841" s="7"/>
      <c r="U841" s="7"/>
      <c r="V841" s="7"/>
      <c r="W841" s="7"/>
    </row>
    <row r="842" spans="1:23" x14ac:dyDescent="0.2">
      <c r="A842" s="7"/>
      <c r="B842" s="7"/>
      <c r="C842" s="9"/>
      <c r="D842" s="7"/>
      <c r="E842" s="7"/>
      <c r="F842" s="7"/>
      <c r="G842" s="7"/>
      <c r="H842" s="7"/>
      <c r="I842" s="7"/>
      <c r="J842" s="7"/>
      <c r="K842" s="7"/>
      <c r="L842" s="7"/>
      <c r="M842" s="7"/>
      <c r="N842" s="7"/>
      <c r="O842" s="7"/>
      <c r="P842" s="7"/>
      <c r="Q842" s="7"/>
      <c r="R842" s="7"/>
      <c r="S842" s="7"/>
      <c r="T842" s="7"/>
      <c r="U842" s="7"/>
      <c r="V842" s="7"/>
      <c r="W842" s="7"/>
    </row>
    <row r="843" spans="1:23" x14ac:dyDescent="0.2">
      <c r="A843" s="7"/>
      <c r="B843" s="7"/>
      <c r="C843" s="9"/>
      <c r="D843" s="7"/>
      <c r="E843" s="7"/>
      <c r="F843" s="7"/>
      <c r="G843" s="7"/>
      <c r="H843" s="7"/>
      <c r="I843" s="7"/>
      <c r="J843" s="7"/>
      <c r="K843" s="7"/>
      <c r="L843" s="7"/>
      <c r="M843" s="7"/>
      <c r="N843" s="7"/>
      <c r="O843" s="7"/>
      <c r="P843" s="7"/>
      <c r="Q843" s="7"/>
      <c r="R843" s="7"/>
      <c r="S843" s="7"/>
      <c r="T843" s="7"/>
      <c r="U843" s="7"/>
      <c r="V843" s="7"/>
      <c r="W843" s="7"/>
    </row>
    <row r="844" spans="1:23" x14ac:dyDescent="0.2">
      <c r="A844" s="7"/>
      <c r="B844" s="7"/>
      <c r="C844" s="9"/>
      <c r="D844" s="7"/>
      <c r="E844" s="7"/>
      <c r="F844" s="7"/>
      <c r="G844" s="7"/>
      <c r="H844" s="7"/>
      <c r="I844" s="7"/>
      <c r="J844" s="7"/>
      <c r="K844" s="7"/>
      <c r="L844" s="7"/>
      <c r="M844" s="7"/>
      <c r="N844" s="7"/>
      <c r="O844" s="7"/>
      <c r="P844" s="7"/>
      <c r="Q844" s="7"/>
      <c r="R844" s="7"/>
      <c r="S844" s="7"/>
      <c r="T844" s="7"/>
      <c r="U844" s="7"/>
      <c r="V844" s="7"/>
      <c r="W844" s="7"/>
    </row>
    <row r="845" spans="1:23" x14ac:dyDescent="0.2">
      <c r="A845" s="7"/>
      <c r="B845" s="7"/>
      <c r="C845" s="9"/>
      <c r="D845" s="7"/>
      <c r="E845" s="7"/>
      <c r="F845" s="7"/>
      <c r="G845" s="7"/>
      <c r="H845" s="7"/>
      <c r="I845" s="7"/>
      <c r="J845" s="7"/>
      <c r="K845" s="7"/>
      <c r="L845" s="7"/>
      <c r="M845" s="7"/>
      <c r="N845" s="7"/>
      <c r="O845" s="7"/>
      <c r="P845" s="7"/>
      <c r="Q845" s="7"/>
      <c r="R845" s="7"/>
      <c r="S845" s="7"/>
      <c r="T845" s="7"/>
      <c r="U845" s="7"/>
      <c r="V845" s="7"/>
      <c r="W845" s="7"/>
    </row>
    <row r="846" spans="1:23" x14ac:dyDescent="0.2">
      <c r="A846" s="7"/>
      <c r="B846" s="7"/>
      <c r="C846" s="9"/>
      <c r="D846" s="7"/>
      <c r="E846" s="7"/>
      <c r="F846" s="7"/>
      <c r="G846" s="7"/>
      <c r="H846" s="7"/>
      <c r="I846" s="7"/>
      <c r="J846" s="7"/>
      <c r="K846" s="7"/>
      <c r="L846" s="7"/>
      <c r="M846" s="7"/>
      <c r="N846" s="7"/>
      <c r="O846" s="7"/>
      <c r="P846" s="7"/>
      <c r="Q846" s="7"/>
      <c r="R846" s="7"/>
      <c r="S846" s="7"/>
      <c r="T846" s="7"/>
      <c r="U846" s="7"/>
      <c r="V846" s="7"/>
      <c r="W846" s="7"/>
    </row>
    <row r="847" spans="1:23" x14ac:dyDescent="0.2">
      <c r="A847" s="7"/>
      <c r="B847" s="7"/>
      <c r="C847" s="9"/>
      <c r="D847" s="7"/>
      <c r="E847" s="7"/>
      <c r="F847" s="7"/>
      <c r="G847" s="7"/>
      <c r="H847" s="7"/>
      <c r="I847" s="7"/>
      <c r="J847" s="7"/>
      <c r="K847" s="7"/>
      <c r="L847" s="7"/>
      <c r="M847" s="7"/>
      <c r="N847" s="7"/>
      <c r="O847" s="7"/>
      <c r="P847" s="7"/>
      <c r="Q847" s="7"/>
      <c r="R847" s="7"/>
      <c r="S847" s="7"/>
      <c r="T847" s="7"/>
      <c r="U847" s="7"/>
      <c r="V847" s="7"/>
      <c r="W847" s="7"/>
    </row>
    <row r="848" spans="1:23" x14ac:dyDescent="0.2">
      <c r="A848" s="7"/>
      <c r="B848" s="7"/>
      <c r="C848" s="9"/>
      <c r="D848" s="7"/>
      <c r="E848" s="7"/>
      <c r="F848" s="7"/>
      <c r="G848" s="7"/>
      <c r="H848" s="7"/>
      <c r="I848" s="7"/>
      <c r="J848" s="7"/>
      <c r="K848" s="7"/>
      <c r="L848" s="7"/>
      <c r="M848" s="7"/>
      <c r="N848" s="7"/>
      <c r="O848" s="7"/>
      <c r="P848" s="7"/>
      <c r="Q848" s="7"/>
      <c r="R848" s="7"/>
      <c r="S848" s="7"/>
      <c r="T848" s="7"/>
      <c r="U848" s="7"/>
      <c r="V848" s="7"/>
      <c r="W848" s="7"/>
    </row>
    <row r="849" spans="1:23" x14ac:dyDescent="0.2">
      <c r="A849" s="7"/>
      <c r="B849" s="7"/>
      <c r="C849" s="9"/>
      <c r="D849" s="7"/>
      <c r="E849" s="7"/>
      <c r="F849" s="7"/>
      <c r="G849" s="7"/>
      <c r="H849" s="7"/>
      <c r="I849" s="7"/>
      <c r="J849" s="7"/>
      <c r="K849" s="7"/>
      <c r="L849" s="7"/>
      <c r="M849" s="7"/>
      <c r="N849" s="7"/>
      <c r="O849" s="7"/>
      <c r="P849" s="7"/>
      <c r="Q849" s="7"/>
      <c r="R849" s="7"/>
      <c r="S849" s="7"/>
      <c r="T849" s="7"/>
      <c r="U849" s="7"/>
      <c r="V849" s="7"/>
      <c r="W849" s="7"/>
    </row>
    <row r="850" spans="1:23" x14ac:dyDescent="0.2">
      <c r="A850" s="7"/>
      <c r="B850" s="7"/>
      <c r="C850" s="9"/>
      <c r="D850" s="7"/>
      <c r="E850" s="7"/>
      <c r="F850" s="7"/>
      <c r="G850" s="7"/>
      <c r="H850" s="7"/>
      <c r="I850" s="7"/>
      <c r="J850" s="7"/>
      <c r="K850" s="7"/>
      <c r="L850" s="7"/>
      <c r="M850" s="7"/>
      <c r="N850" s="7"/>
      <c r="O850" s="7"/>
      <c r="P850" s="7"/>
      <c r="Q850" s="7"/>
      <c r="R850" s="7"/>
      <c r="S850" s="7"/>
      <c r="T850" s="7"/>
      <c r="U850" s="7"/>
      <c r="V850" s="7"/>
      <c r="W850" s="7"/>
    </row>
    <row r="851" spans="1:23" x14ac:dyDescent="0.2">
      <c r="A851" s="7"/>
      <c r="B851" s="7"/>
      <c r="C851" s="9"/>
      <c r="D851" s="7"/>
      <c r="E851" s="7"/>
      <c r="F851" s="7"/>
      <c r="G851" s="7"/>
      <c r="H851" s="7"/>
      <c r="I851" s="7"/>
      <c r="J851" s="7"/>
      <c r="K851" s="7"/>
      <c r="L851" s="7"/>
      <c r="M851" s="7"/>
      <c r="N851" s="7"/>
      <c r="O851" s="7"/>
      <c r="P851" s="7"/>
      <c r="Q851" s="7"/>
      <c r="R851" s="7"/>
      <c r="S851" s="7"/>
      <c r="T851" s="7"/>
      <c r="U851" s="7"/>
      <c r="V851" s="7"/>
      <c r="W851" s="7"/>
    </row>
    <row r="852" spans="1:23" x14ac:dyDescent="0.2">
      <c r="A852" s="7"/>
      <c r="B852" s="7"/>
      <c r="C852" s="9"/>
      <c r="D852" s="7"/>
      <c r="E852" s="7"/>
      <c r="F852" s="7"/>
      <c r="G852" s="7"/>
      <c r="H852" s="7"/>
      <c r="I852" s="7"/>
      <c r="J852" s="7"/>
      <c r="K852" s="7"/>
      <c r="L852" s="7"/>
      <c r="M852" s="7"/>
      <c r="N852" s="7"/>
      <c r="O852" s="7"/>
      <c r="P852" s="7"/>
      <c r="Q852" s="7"/>
      <c r="R852" s="7"/>
      <c r="S852" s="7"/>
      <c r="T852" s="7"/>
      <c r="U852" s="7"/>
      <c r="V852" s="7"/>
      <c r="W852" s="7"/>
    </row>
    <row r="853" spans="1:23" x14ac:dyDescent="0.2">
      <c r="A853" s="7"/>
      <c r="B853" s="7"/>
      <c r="C853" s="9"/>
      <c r="D853" s="7"/>
      <c r="E853" s="7"/>
      <c r="F853" s="7"/>
      <c r="G853" s="7"/>
      <c r="H853" s="7"/>
      <c r="I853" s="7"/>
      <c r="J853" s="7"/>
      <c r="K853" s="7"/>
      <c r="L853" s="7"/>
      <c r="M853" s="7"/>
      <c r="N853" s="7"/>
      <c r="O853" s="7"/>
      <c r="P853" s="7"/>
      <c r="Q853" s="7"/>
      <c r="R853" s="7"/>
      <c r="S853" s="7"/>
      <c r="T853" s="7"/>
      <c r="U853" s="7"/>
      <c r="V853" s="7"/>
      <c r="W853" s="7"/>
    </row>
    <row r="854" spans="1:23" x14ac:dyDescent="0.2">
      <c r="A854" s="7"/>
      <c r="B854" s="7"/>
      <c r="C854" s="9"/>
      <c r="D854" s="7"/>
      <c r="E854" s="7"/>
      <c r="F854" s="7"/>
      <c r="G854" s="7"/>
      <c r="H854" s="7"/>
      <c r="I854" s="7"/>
      <c r="J854" s="7"/>
      <c r="K854" s="7"/>
      <c r="L854" s="7"/>
      <c r="M854" s="7"/>
      <c r="N854" s="7"/>
      <c r="O854" s="7"/>
      <c r="P854" s="7"/>
      <c r="Q854" s="7"/>
      <c r="R854" s="7"/>
      <c r="S854" s="7"/>
      <c r="T854" s="7"/>
      <c r="U854" s="7"/>
      <c r="V854" s="7"/>
      <c r="W854" s="7"/>
    </row>
    <row r="855" spans="1:23" x14ac:dyDescent="0.2">
      <c r="A855" s="7"/>
      <c r="B855" s="7"/>
      <c r="C855" s="9"/>
      <c r="D855" s="7"/>
      <c r="E855" s="7"/>
      <c r="F855" s="7"/>
      <c r="G855" s="7"/>
      <c r="H855" s="7"/>
      <c r="I855" s="7"/>
      <c r="J855" s="7"/>
      <c r="K855" s="7"/>
      <c r="L855" s="7"/>
      <c r="M855" s="7"/>
      <c r="N855" s="7"/>
      <c r="O855" s="7"/>
      <c r="P855" s="7"/>
      <c r="Q855" s="7"/>
      <c r="R855" s="7"/>
      <c r="S855" s="7"/>
      <c r="T855" s="7"/>
      <c r="U855" s="7"/>
      <c r="V855" s="7"/>
      <c r="W855" s="7"/>
    </row>
    <row r="856" spans="1:23" x14ac:dyDescent="0.2">
      <c r="A856" s="7"/>
      <c r="B856" s="7"/>
      <c r="C856" s="9"/>
      <c r="D856" s="7"/>
      <c r="E856" s="7"/>
      <c r="F856" s="7"/>
      <c r="G856" s="7"/>
      <c r="H856" s="7"/>
      <c r="I856" s="7"/>
      <c r="J856" s="7"/>
      <c r="K856" s="7"/>
      <c r="L856" s="7"/>
      <c r="M856" s="7"/>
      <c r="N856" s="7"/>
      <c r="O856" s="7"/>
      <c r="P856" s="7"/>
      <c r="Q856" s="7"/>
      <c r="R856" s="7"/>
      <c r="S856" s="7"/>
      <c r="T856" s="7"/>
      <c r="U856" s="7"/>
      <c r="V856" s="7"/>
      <c r="W856" s="7"/>
    </row>
    <row r="857" spans="1:23" x14ac:dyDescent="0.2">
      <c r="A857" s="7"/>
      <c r="B857" s="7"/>
      <c r="C857" s="9"/>
      <c r="D857" s="7"/>
      <c r="E857" s="7"/>
      <c r="F857" s="7"/>
      <c r="G857" s="7"/>
      <c r="H857" s="7"/>
      <c r="I857" s="7"/>
      <c r="J857" s="7"/>
      <c r="K857" s="7"/>
      <c r="L857" s="7"/>
      <c r="M857" s="7"/>
      <c r="N857" s="7"/>
      <c r="O857" s="7"/>
      <c r="P857" s="7"/>
      <c r="Q857" s="7"/>
      <c r="R857" s="7"/>
      <c r="S857" s="7"/>
      <c r="T857" s="7"/>
      <c r="U857" s="7"/>
      <c r="V857" s="7"/>
      <c r="W857" s="7"/>
    </row>
    <row r="858" spans="1:23" x14ac:dyDescent="0.2">
      <c r="A858" s="7"/>
      <c r="B858" s="7"/>
      <c r="C858" s="9"/>
      <c r="D858" s="7"/>
      <c r="E858" s="7"/>
      <c r="F858" s="7"/>
      <c r="G858" s="7"/>
      <c r="H858" s="7"/>
      <c r="I858" s="7"/>
      <c r="J858" s="7"/>
      <c r="K858" s="7"/>
      <c r="L858" s="7"/>
      <c r="M858" s="7"/>
      <c r="N858" s="7"/>
      <c r="O858" s="7"/>
      <c r="P858" s="7"/>
      <c r="Q858" s="7"/>
      <c r="R858" s="7"/>
      <c r="S858" s="7"/>
      <c r="T858" s="7"/>
      <c r="U858" s="7"/>
      <c r="V858" s="7"/>
      <c r="W858" s="7"/>
    </row>
    <row r="859" spans="1:23" x14ac:dyDescent="0.2">
      <c r="A859" s="7"/>
      <c r="B859" s="7"/>
      <c r="C859" s="9"/>
      <c r="D859" s="7"/>
      <c r="E859" s="7"/>
      <c r="F859" s="7"/>
      <c r="G859" s="7"/>
      <c r="H859" s="7"/>
      <c r="I859" s="7"/>
      <c r="J859" s="7"/>
      <c r="K859" s="7"/>
      <c r="L859" s="7"/>
      <c r="M859" s="7"/>
      <c r="N859" s="7"/>
      <c r="O859" s="7"/>
      <c r="P859" s="7"/>
      <c r="Q859" s="7"/>
      <c r="R859" s="7"/>
      <c r="S859" s="7"/>
      <c r="T859" s="7"/>
      <c r="U859" s="7"/>
      <c r="V859" s="7"/>
      <c r="W859" s="7"/>
    </row>
    <row r="860" spans="1:23" x14ac:dyDescent="0.2">
      <c r="A860" s="7"/>
      <c r="B860" s="7"/>
      <c r="C860" s="9"/>
      <c r="D860" s="7"/>
      <c r="E860" s="7"/>
      <c r="F860" s="7"/>
      <c r="G860" s="7"/>
      <c r="H860" s="7"/>
      <c r="I860" s="7"/>
      <c r="J860" s="7"/>
      <c r="K860" s="7"/>
      <c r="L860" s="7"/>
      <c r="M860" s="7"/>
      <c r="N860" s="7"/>
      <c r="O860" s="7"/>
      <c r="P860" s="7"/>
      <c r="Q860" s="7"/>
      <c r="R860" s="7"/>
      <c r="S860" s="7"/>
      <c r="T860" s="7"/>
      <c r="U860" s="7"/>
      <c r="V860" s="7"/>
      <c r="W860" s="7"/>
    </row>
    <row r="861" spans="1:23" x14ac:dyDescent="0.2">
      <c r="A861" s="7"/>
      <c r="B861" s="7"/>
      <c r="C861" s="9"/>
      <c r="D861" s="7"/>
      <c r="E861" s="7"/>
      <c r="F861" s="7"/>
      <c r="G861" s="7"/>
      <c r="H861" s="7"/>
      <c r="I861" s="7"/>
      <c r="J861" s="7"/>
      <c r="K861" s="7"/>
      <c r="L861" s="7"/>
      <c r="M861" s="7"/>
      <c r="N861" s="7"/>
      <c r="O861" s="7"/>
      <c r="P861" s="7"/>
      <c r="Q861" s="7"/>
      <c r="R861" s="7"/>
      <c r="S861" s="7"/>
      <c r="T861" s="7"/>
      <c r="U861" s="7"/>
      <c r="V861" s="7"/>
      <c r="W861" s="7"/>
    </row>
    <row r="862" spans="1:23" x14ac:dyDescent="0.2">
      <c r="A862" s="7"/>
      <c r="B862" s="7"/>
      <c r="C862" s="9"/>
      <c r="D862" s="7"/>
      <c r="E862" s="7"/>
      <c r="F862" s="7"/>
      <c r="G862" s="7"/>
      <c r="H862" s="7"/>
      <c r="I862" s="7"/>
      <c r="J862" s="7"/>
      <c r="K862" s="7"/>
      <c r="L862" s="7"/>
      <c r="M862" s="7"/>
      <c r="N862" s="7"/>
      <c r="O862" s="7"/>
      <c r="P862" s="7"/>
      <c r="Q862" s="7"/>
      <c r="R862" s="7"/>
      <c r="S862" s="7"/>
      <c r="T862" s="7"/>
      <c r="U862" s="7"/>
      <c r="V862" s="7"/>
      <c r="W862" s="7"/>
    </row>
    <row r="863" spans="1:23" x14ac:dyDescent="0.2">
      <c r="A863" s="7"/>
      <c r="B863" s="7"/>
      <c r="C863" s="9"/>
      <c r="D863" s="7"/>
      <c r="E863" s="7"/>
      <c r="F863" s="7"/>
      <c r="G863" s="7"/>
      <c r="H863" s="7"/>
      <c r="I863" s="7"/>
      <c r="J863" s="7"/>
      <c r="K863" s="7"/>
      <c r="L863" s="7"/>
      <c r="M863" s="7"/>
      <c r="N863" s="7"/>
      <c r="O863" s="7"/>
      <c r="P863" s="7"/>
      <c r="Q863" s="7"/>
      <c r="R863" s="7"/>
      <c r="S863" s="7"/>
      <c r="T863" s="7"/>
      <c r="U863" s="7"/>
      <c r="V863" s="7"/>
      <c r="W863" s="7"/>
    </row>
    <row r="864" spans="1:23" x14ac:dyDescent="0.2">
      <c r="A864" s="7"/>
      <c r="B864" s="7"/>
      <c r="C864" s="9"/>
      <c r="D864" s="7"/>
      <c r="E864" s="7"/>
      <c r="F864" s="7"/>
      <c r="G864" s="7"/>
      <c r="H864" s="7"/>
      <c r="I864" s="7"/>
      <c r="J864" s="7"/>
      <c r="K864" s="7"/>
      <c r="L864" s="7"/>
      <c r="M864" s="7"/>
      <c r="N864" s="7"/>
      <c r="O864" s="7"/>
      <c r="P864" s="7"/>
      <c r="Q864" s="7"/>
      <c r="R864" s="7"/>
      <c r="S864" s="7"/>
      <c r="T864" s="7"/>
      <c r="U864" s="7"/>
      <c r="V864" s="7"/>
      <c r="W864" s="7"/>
    </row>
    <row r="865" spans="1:23" x14ac:dyDescent="0.2">
      <c r="A865" s="7"/>
      <c r="B865" s="7"/>
      <c r="C865" s="9"/>
      <c r="D865" s="7"/>
      <c r="E865" s="7"/>
      <c r="F865" s="7"/>
      <c r="G865" s="7"/>
      <c r="H865" s="7"/>
      <c r="I865" s="7"/>
      <c r="J865" s="7"/>
      <c r="K865" s="7"/>
      <c r="L865" s="7"/>
      <c r="M865" s="7"/>
      <c r="N865" s="7"/>
      <c r="O865" s="7"/>
      <c r="P865" s="7"/>
      <c r="Q865" s="7"/>
      <c r="R865" s="7"/>
      <c r="S865" s="7"/>
      <c r="T865" s="7"/>
      <c r="U865" s="7"/>
      <c r="V865" s="7"/>
      <c r="W865" s="7"/>
    </row>
    <row r="866" spans="1:23" x14ac:dyDescent="0.2">
      <c r="A866" s="7"/>
      <c r="B866" s="7"/>
      <c r="C866" s="9"/>
      <c r="D866" s="7"/>
      <c r="E866" s="7"/>
      <c r="F866" s="7"/>
      <c r="G866" s="7"/>
      <c r="H866" s="7"/>
      <c r="I866" s="7"/>
      <c r="J866" s="7"/>
      <c r="K866" s="7"/>
      <c r="L866" s="7"/>
      <c r="M866" s="7"/>
      <c r="N866" s="7"/>
      <c r="O866" s="7"/>
      <c r="P866" s="7"/>
      <c r="Q866" s="7"/>
      <c r="R866" s="7"/>
      <c r="S866" s="7"/>
      <c r="T866" s="7"/>
      <c r="U866" s="7"/>
      <c r="V866" s="7"/>
      <c r="W866" s="7"/>
    </row>
    <row r="867" spans="1:23" x14ac:dyDescent="0.2">
      <c r="A867" s="7"/>
      <c r="B867" s="7"/>
      <c r="C867" s="9"/>
      <c r="D867" s="7"/>
      <c r="E867" s="7"/>
      <c r="F867" s="7"/>
      <c r="G867" s="7"/>
      <c r="H867" s="7"/>
      <c r="I867" s="7"/>
      <c r="J867" s="7"/>
      <c r="K867" s="7"/>
      <c r="L867" s="7"/>
      <c r="M867" s="7"/>
      <c r="N867" s="7"/>
      <c r="O867" s="7"/>
      <c r="P867" s="7"/>
      <c r="Q867" s="7"/>
      <c r="R867" s="7"/>
      <c r="S867" s="7"/>
      <c r="T867" s="7"/>
      <c r="U867" s="7"/>
      <c r="V867" s="7"/>
      <c r="W867" s="7"/>
    </row>
    <row r="868" spans="1:23" x14ac:dyDescent="0.2">
      <c r="A868" s="7"/>
      <c r="B868" s="7"/>
      <c r="C868" s="9"/>
      <c r="D868" s="7"/>
      <c r="E868" s="7"/>
      <c r="F868" s="7"/>
      <c r="G868" s="7"/>
      <c r="H868" s="7"/>
      <c r="I868" s="7"/>
      <c r="J868" s="7"/>
      <c r="K868" s="7"/>
      <c r="L868" s="7"/>
      <c r="M868" s="7"/>
      <c r="N868" s="7"/>
      <c r="O868" s="7"/>
      <c r="P868" s="7"/>
      <c r="Q868" s="7"/>
      <c r="R868" s="7"/>
      <c r="S868" s="7"/>
      <c r="T868" s="7"/>
      <c r="U868" s="7"/>
      <c r="V868" s="7"/>
      <c r="W868" s="7"/>
    </row>
    <row r="869" spans="1:23" x14ac:dyDescent="0.2">
      <c r="A869" s="7"/>
      <c r="B869" s="7"/>
      <c r="C869" s="9"/>
      <c r="D869" s="7"/>
      <c r="E869" s="7"/>
      <c r="F869" s="7"/>
      <c r="G869" s="7"/>
      <c r="H869" s="7"/>
      <c r="I869" s="7"/>
      <c r="J869" s="7"/>
      <c r="K869" s="7"/>
      <c r="L869" s="7"/>
      <c r="M869" s="7"/>
      <c r="N869" s="7"/>
      <c r="O869" s="7"/>
      <c r="P869" s="7"/>
      <c r="Q869" s="7"/>
      <c r="R869" s="7"/>
      <c r="S869" s="7"/>
      <c r="T869" s="7"/>
      <c r="U869" s="7"/>
      <c r="V869" s="7"/>
      <c r="W869" s="7"/>
    </row>
    <row r="870" spans="1:23" x14ac:dyDescent="0.2">
      <c r="A870" s="7"/>
      <c r="B870" s="7"/>
      <c r="C870" s="9"/>
      <c r="D870" s="7"/>
      <c r="E870" s="7"/>
      <c r="F870" s="7"/>
      <c r="G870" s="7"/>
      <c r="H870" s="7"/>
      <c r="I870" s="7"/>
      <c r="J870" s="7"/>
      <c r="K870" s="7"/>
      <c r="L870" s="7"/>
      <c r="M870" s="7"/>
      <c r="N870" s="7"/>
      <c r="O870" s="7"/>
      <c r="P870" s="7"/>
      <c r="Q870" s="7"/>
      <c r="R870" s="7"/>
      <c r="S870" s="7"/>
      <c r="T870" s="7"/>
      <c r="U870" s="7"/>
      <c r="V870" s="7"/>
      <c r="W870" s="7"/>
    </row>
    <row r="871" spans="1:23" x14ac:dyDescent="0.2">
      <c r="A871" s="7"/>
      <c r="B871" s="7"/>
      <c r="C871" s="9"/>
      <c r="D871" s="7"/>
      <c r="E871" s="7"/>
      <c r="F871" s="7"/>
      <c r="G871" s="7"/>
      <c r="H871" s="7"/>
      <c r="I871" s="7"/>
      <c r="J871" s="7"/>
      <c r="K871" s="7"/>
      <c r="L871" s="7"/>
      <c r="M871" s="7"/>
      <c r="N871" s="7"/>
      <c r="O871" s="7"/>
      <c r="P871" s="7"/>
      <c r="Q871" s="7"/>
      <c r="R871" s="7"/>
      <c r="S871" s="7"/>
      <c r="T871" s="7"/>
      <c r="U871" s="7"/>
      <c r="V871" s="7"/>
      <c r="W871" s="7"/>
    </row>
    <row r="872" spans="1:23" x14ac:dyDescent="0.2">
      <c r="A872" s="7"/>
      <c r="B872" s="7"/>
      <c r="C872" s="9"/>
      <c r="D872" s="7"/>
      <c r="E872" s="7"/>
      <c r="F872" s="7"/>
      <c r="G872" s="7"/>
      <c r="H872" s="7"/>
      <c r="I872" s="7"/>
      <c r="J872" s="7"/>
      <c r="K872" s="7"/>
      <c r="L872" s="7"/>
      <c r="M872" s="7"/>
      <c r="N872" s="7"/>
      <c r="O872" s="7"/>
      <c r="P872" s="7"/>
      <c r="Q872" s="7"/>
      <c r="R872" s="7"/>
      <c r="S872" s="7"/>
      <c r="T872" s="7"/>
      <c r="U872" s="7"/>
      <c r="V872" s="7"/>
      <c r="W872" s="7"/>
    </row>
    <row r="873" spans="1:23" x14ac:dyDescent="0.2">
      <c r="A873" s="7"/>
      <c r="B873" s="7"/>
      <c r="C873" s="9"/>
      <c r="D873" s="7"/>
      <c r="E873" s="7"/>
      <c r="F873" s="7"/>
      <c r="G873" s="7"/>
      <c r="H873" s="7"/>
      <c r="I873" s="7"/>
      <c r="J873" s="7"/>
      <c r="K873" s="7"/>
      <c r="L873" s="7"/>
      <c r="M873" s="7"/>
      <c r="N873" s="7"/>
      <c r="O873" s="7"/>
      <c r="P873" s="7"/>
      <c r="Q873" s="7"/>
      <c r="R873" s="7"/>
      <c r="S873" s="7"/>
      <c r="T873" s="7"/>
      <c r="U873" s="7"/>
      <c r="V873" s="7"/>
      <c r="W873" s="7"/>
    </row>
    <row r="874" spans="1:23" x14ac:dyDescent="0.2">
      <c r="A874" s="7"/>
      <c r="B874" s="7"/>
      <c r="C874" s="9"/>
      <c r="D874" s="7"/>
      <c r="E874" s="7"/>
      <c r="F874" s="7"/>
      <c r="G874" s="7"/>
      <c r="H874" s="7"/>
      <c r="I874" s="7"/>
      <c r="J874" s="7"/>
      <c r="K874" s="7"/>
      <c r="L874" s="7"/>
      <c r="M874" s="7"/>
      <c r="N874" s="7"/>
      <c r="O874" s="7"/>
      <c r="P874" s="7"/>
      <c r="Q874" s="7"/>
      <c r="R874" s="7"/>
      <c r="S874" s="7"/>
      <c r="T874" s="7"/>
      <c r="U874" s="7"/>
      <c r="V874" s="7"/>
      <c r="W874" s="7"/>
    </row>
    <row r="875" spans="1:23" x14ac:dyDescent="0.2">
      <c r="A875" s="7"/>
      <c r="B875" s="7"/>
      <c r="C875" s="9"/>
      <c r="D875" s="7"/>
      <c r="E875" s="7"/>
      <c r="F875" s="7"/>
      <c r="G875" s="7"/>
      <c r="H875" s="7"/>
      <c r="I875" s="7"/>
      <c r="J875" s="7"/>
      <c r="K875" s="7"/>
      <c r="L875" s="7"/>
      <c r="M875" s="7"/>
      <c r="N875" s="7"/>
      <c r="O875" s="7"/>
      <c r="P875" s="7"/>
      <c r="Q875" s="7"/>
      <c r="R875" s="7"/>
      <c r="S875" s="7"/>
      <c r="T875" s="7"/>
      <c r="U875" s="7"/>
      <c r="V875" s="7"/>
      <c r="W875" s="7"/>
    </row>
    <row r="876" spans="1:23" x14ac:dyDescent="0.2">
      <c r="A876" s="7"/>
      <c r="B876" s="7"/>
      <c r="C876" s="9"/>
      <c r="D876" s="7"/>
      <c r="E876" s="7"/>
      <c r="F876" s="7"/>
      <c r="G876" s="7"/>
      <c r="H876" s="7"/>
      <c r="I876" s="7"/>
      <c r="J876" s="7"/>
      <c r="K876" s="7"/>
      <c r="L876" s="7"/>
      <c r="M876" s="7"/>
      <c r="N876" s="7"/>
      <c r="O876" s="7"/>
      <c r="P876" s="7"/>
      <c r="Q876" s="7"/>
      <c r="R876" s="7"/>
      <c r="S876" s="7"/>
      <c r="T876" s="7"/>
      <c r="U876" s="7"/>
      <c r="V876" s="7"/>
      <c r="W876" s="7"/>
    </row>
    <row r="877" spans="1:23" x14ac:dyDescent="0.2">
      <c r="A877" s="7"/>
      <c r="B877" s="7"/>
      <c r="C877" s="9"/>
      <c r="D877" s="7"/>
      <c r="E877" s="7"/>
      <c r="F877" s="7"/>
      <c r="G877" s="7"/>
      <c r="H877" s="7"/>
      <c r="I877" s="7"/>
      <c r="J877" s="7"/>
      <c r="K877" s="7"/>
      <c r="L877" s="7"/>
      <c r="M877" s="7"/>
      <c r="N877" s="7"/>
      <c r="O877" s="7"/>
      <c r="P877" s="7"/>
      <c r="Q877" s="7"/>
      <c r="R877" s="7"/>
      <c r="S877" s="7"/>
      <c r="T877" s="7"/>
      <c r="U877" s="7"/>
      <c r="V877" s="7"/>
      <c r="W877" s="7"/>
    </row>
    <row r="878" spans="1:23" x14ac:dyDescent="0.2">
      <c r="A878" s="7"/>
      <c r="B878" s="7"/>
      <c r="C878" s="9"/>
      <c r="D878" s="7"/>
      <c r="E878" s="7"/>
      <c r="F878" s="7"/>
      <c r="G878" s="7"/>
      <c r="H878" s="7"/>
      <c r="I878" s="7"/>
      <c r="J878" s="7"/>
      <c r="K878" s="7"/>
      <c r="L878" s="7"/>
      <c r="M878" s="7"/>
      <c r="N878" s="7"/>
      <c r="O878" s="7"/>
      <c r="P878" s="7"/>
      <c r="Q878" s="7"/>
      <c r="R878" s="7"/>
      <c r="S878" s="7"/>
      <c r="T878" s="7"/>
      <c r="U878" s="7"/>
      <c r="V878" s="7"/>
      <c r="W878" s="7"/>
    </row>
    <row r="879" spans="1:23" x14ac:dyDescent="0.2">
      <c r="A879" s="7"/>
      <c r="B879" s="7"/>
      <c r="C879" s="9"/>
      <c r="D879" s="7"/>
      <c r="E879" s="7"/>
      <c r="F879" s="7"/>
      <c r="G879" s="7"/>
      <c r="H879" s="7"/>
      <c r="I879" s="7"/>
      <c r="J879" s="7"/>
      <c r="K879" s="7"/>
      <c r="L879" s="7"/>
      <c r="M879" s="7"/>
      <c r="N879" s="7"/>
      <c r="O879" s="7"/>
      <c r="P879" s="7"/>
      <c r="Q879" s="7"/>
      <c r="R879" s="7"/>
      <c r="S879" s="7"/>
      <c r="T879" s="7"/>
      <c r="U879" s="7"/>
      <c r="V879" s="7"/>
      <c r="W879" s="7"/>
    </row>
    <row r="880" spans="1:23" x14ac:dyDescent="0.2">
      <c r="A880" s="7"/>
      <c r="B880" s="7"/>
      <c r="C880" s="9"/>
      <c r="D880" s="7"/>
      <c r="E880" s="7"/>
      <c r="F880" s="7"/>
      <c r="G880" s="7"/>
      <c r="H880" s="7"/>
      <c r="I880" s="7"/>
      <c r="J880" s="7"/>
      <c r="K880" s="7"/>
      <c r="L880" s="7"/>
      <c r="M880" s="7"/>
      <c r="N880" s="7"/>
      <c r="O880" s="7"/>
      <c r="P880" s="7"/>
      <c r="Q880" s="7"/>
      <c r="R880" s="7"/>
      <c r="S880" s="7"/>
      <c r="T880" s="7"/>
      <c r="U880" s="7"/>
      <c r="V880" s="7"/>
      <c r="W880" s="7"/>
    </row>
    <row r="881" spans="1:23" x14ac:dyDescent="0.2">
      <c r="A881" s="7"/>
      <c r="B881" s="7"/>
      <c r="C881" s="9"/>
      <c r="D881" s="7"/>
      <c r="E881" s="7"/>
      <c r="F881" s="7"/>
      <c r="G881" s="7"/>
      <c r="H881" s="7"/>
      <c r="I881" s="7"/>
      <c r="J881" s="7"/>
      <c r="K881" s="7"/>
      <c r="L881" s="7"/>
      <c r="M881" s="7"/>
      <c r="N881" s="7"/>
      <c r="O881" s="7"/>
      <c r="P881" s="7"/>
      <c r="Q881" s="7"/>
      <c r="R881" s="7"/>
      <c r="S881" s="7"/>
      <c r="T881" s="7"/>
      <c r="U881" s="7"/>
      <c r="V881" s="7"/>
      <c r="W881" s="7"/>
    </row>
    <row r="882" spans="1:23" x14ac:dyDescent="0.2">
      <c r="A882" s="7"/>
      <c r="B882" s="7"/>
      <c r="C882" s="9"/>
      <c r="D882" s="7"/>
      <c r="E882" s="7"/>
      <c r="F882" s="7"/>
      <c r="G882" s="7"/>
      <c r="H882" s="7"/>
      <c r="I882" s="7"/>
      <c r="J882" s="7"/>
      <c r="K882" s="7"/>
      <c r="L882" s="7"/>
      <c r="M882" s="7"/>
      <c r="N882" s="7"/>
      <c r="O882" s="7"/>
      <c r="P882" s="7"/>
      <c r="Q882" s="7"/>
      <c r="R882" s="7"/>
      <c r="S882" s="7"/>
      <c r="T882" s="7"/>
      <c r="U882" s="7"/>
      <c r="V882" s="7"/>
      <c r="W882" s="7"/>
    </row>
    <row r="883" spans="1:23" x14ac:dyDescent="0.2">
      <c r="A883" s="7"/>
      <c r="B883" s="7"/>
      <c r="C883" s="9"/>
      <c r="D883" s="7"/>
      <c r="E883" s="7"/>
      <c r="F883" s="7"/>
      <c r="G883" s="7"/>
      <c r="H883" s="7"/>
      <c r="I883" s="7"/>
      <c r="J883" s="7"/>
      <c r="K883" s="7"/>
      <c r="L883" s="7"/>
      <c r="M883" s="7"/>
      <c r="N883" s="7"/>
      <c r="O883" s="7"/>
      <c r="P883" s="7"/>
      <c r="Q883" s="7"/>
      <c r="R883" s="7"/>
      <c r="S883" s="7"/>
      <c r="T883" s="7"/>
      <c r="U883" s="7"/>
      <c r="V883" s="7"/>
      <c r="W883" s="7"/>
    </row>
    <row r="884" spans="1:23" x14ac:dyDescent="0.2">
      <c r="A884" s="7"/>
      <c r="B884" s="7"/>
      <c r="C884" s="9"/>
      <c r="D884" s="7"/>
      <c r="E884" s="7"/>
      <c r="F884" s="7"/>
      <c r="G884" s="7"/>
      <c r="H884" s="7"/>
      <c r="I884" s="7"/>
      <c r="J884" s="7"/>
      <c r="K884" s="7"/>
      <c r="L884" s="7"/>
      <c r="M884" s="7"/>
      <c r="N884" s="7"/>
      <c r="O884" s="7"/>
      <c r="P884" s="7"/>
      <c r="Q884" s="7"/>
      <c r="R884" s="7"/>
      <c r="S884" s="7"/>
      <c r="T884" s="7"/>
      <c r="U884" s="7"/>
      <c r="V884" s="7"/>
      <c r="W884" s="7"/>
    </row>
    <row r="885" spans="1:23" x14ac:dyDescent="0.2">
      <c r="A885" s="7"/>
      <c r="B885" s="7"/>
      <c r="C885" s="9"/>
      <c r="D885" s="7"/>
      <c r="E885" s="7"/>
      <c r="F885" s="7"/>
      <c r="G885" s="7"/>
      <c r="H885" s="7"/>
      <c r="I885" s="7"/>
      <c r="J885" s="7"/>
      <c r="K885" s="7"/>
      <c r="L885" s="7"/>
      <c r="M885" s="7"/>
      <c r="N885" s="7"/>
      <c r="O885" s="7"/>
      <c r="P885" s="7"/>
      <c r="Q885" s="7"/>
      <c r="R885" s="7"/>
      <c r="S885" s="7"/>
      <c r="T885" s="7"/>
      <c r="U885" s="7"/>
      <c r="V885" s="7"/>
      <c r="W885" s="7"/>
    </row>
    <row r="886" spans="1:23" x14ac:dyDescent="0.2">
      <c r="A886" s="7"/>
      <c r="B886" s="7"/>
      <c r="C886" s="9"/>
      <c r="D886" s="7"/>
      <c r="E886" s="7"/>
      <c r="F886" s="7"/>
      <c r="G886" s="7"/>
      <c r="H886" s="7"/>
      <c r="I886" s="7"/>
      <c r="J886" s="7"/>
      <c r="K886" s="7"/>
      <c r="L886" s="7"/>
      <c r="M886" s="7"/>
      <c r="N886" s="7"/>
      <c r="O886" s="7"/>
      <c r="P886" s="7"/>
      <c r="Q886" s="7"/>
      <c r="R886" s="7"/>
      <c r="S886" s="7"/>
      <c r="T886" s="7"/>
      <c r="U886" s="7"/>
      <c r="V886" s="7"/>
      <c r="W886" s="7"/>
    </row>
    <row r="887" spans="1:23" x14ac:dyDescent="0.2">
      <c r="A887" s="7"/>
      <c r="B887" s="7"/>
      <c r="C887" s="9"/>
      <c r="D887" s="7"/>
      <c r="E887" s="7"/>
      <c r="F887" s="7"/>
      <c r="G887" s="7"/>
      <c r="H887" s="7"/>
      <c r="I887" s="7"/>
      <c r="J887" s="7"/>
      <c r="K887" s="7"/>
      <c r="L887" s="7"/>
      <c r="M887" s="7"/>
      <c r="N887" s="7"/>
      <c r="O887" s="7"/>
      <c r="P887" s="7"/>
      <c r="Q887" s="7"/>
      <c r="R887" s="7"/>
      <c r="S887" s="7"/>
      <c r="T887" s="7"/>
      <c r="U887" s="7"/>
      <c r="V887" s="7"/>
      <c r="W887" s="7"/>
    </row>
    <row r="888" spans="1:23" x14ac:dyDescent="0.2">
      <c r="A888" s="7"/>
      <c r="B888" s="7"/>
      <c r="C888" s="9"/>
      <c r="D888" s="7"/>
      <c r="E888" s="7"/>
      <c r="F888" s="7"/>
      <c r="G888" s="7"/>
      <c r="H888" s="7"/>
      <c r="I888" s="7"/>
      <c r="J888" s="7"/>
      <c r="K888" s="7"/>
      <c r="L888" s="7"/>
      <c r="M888" s="7"/>
      <c r="N888" s="7"/>
      <c r="O888" s="7"/>
      <c r="P888" s="7"/>
      <c r="Q888" s="7"/>
      <c r="R888" s="7"/>
      <c r="S888" s="7"/>
      <c r="T888" s="7"/>
      <c r="U888" s="7"/>
      <c r="V888" s="7"/>
      <c r="W888" s="7"/>
    </row>
    <row r="889" spans="1:23" x14ac:dyDescent="0.2">
      <c r="A889" s="7"/>
      <c r="B889" s="7"/>
      <c r="C889" s="9"/>
      <c r="D889" s="7"/>
      <c r="E889" s="7"/>
      <c r="F889" s="7"/>
      <c r="G889" s="7"/>
      <c r="H889" s="7"/>
      <c r="I889" s="7"/>
      <c r="J889" s="7"/>
      <c r="K889" s="7"/>
      <c r="L889" s="7"/>
      <c r="M889" s="7"/>
      <c r="N889" s="7"/>
      <c r="O889" s="7"/>
      <c r="P889" s="7"/>
      <c r="Q889" s="7"/>
      <c r="R889" s="7"/>
      <c r="S889" s="7"/>
      <c r="T889" s="7"/>
      <c r="U889" s="7"/>
      <c r="V889" s="7"/>
      <c r="W889" s="7"/>
    </row>
    <row r="890" spans="1:23" x14ac:dyDescent="0.2">
      <c r="A890" s="7"/>
      <c r="B890" s="7"/>
      <c r="C890" s="9"/>
      <c r="D890" s="7"/>
      <c r="E890" s="7"/>
      <c r="F890" s="7"/>
      <c r="G890" s="7"/>
      <c r="H890" s="7"/>
      <c r="I890" s="7"/>
      <c r="J890" s="7"/>
      <c r="K890" s="7"/>
      <c r="L890" s="7"/>
      <c r="M890" s="7"/>
      <c r="N890" s="7"/>
      <c r="O890" s="7"/>
      <c r="P890" s="7"/>
      <c r="Q890" s="7"/>
      <c r="R890" s="7"/>
      <c r="S890" s="7"/>
      <c r="T890" s="7"/>
      <c r="U890" s="7"/>
      <c r="V890" s="7"/>
      <c r="W890" s="7"/>
    </row>
    <row r="891" spans="1:23" x14ac:dyDescent="0.2">
      <c r="A891" s="7"/>
      <c r="B891" s="7"/>
      <c r="C891" s="9"/>
      <c r="D891" s="7"/>
      <c r="E891" s="7"/>
      <c r="F891" s="7"/>
      <c r="G891" s="7"/>
      <c r="H891" s="7"/>
      <c r="I891" s="7"/>
      <c r="J891" s="7"/>
      <c r="K891" s="7"/>
      <c r="L891" s="7"/>
      <c r="M891" s="7"/>
      <c r="N891" s="7"/>
      <c r="O891" s="7"/>
      <c r="P891" s="7"/>
      <c r="Q891" s="7"/>
      <c r="R891" s="7"/>
      <c r="S891" s="7"/>
      <c r="T891" s="7"/>
      <c r="U891" s="7"/>
      <c r="V891" s="7"/>
      <c r="W891" s="7"/>
    </row>
    <row r="892" spans="1:23" x14ac:dyDescent="0.2">
      <c r="A892" s="7"/>
      <c r="B892" s="7"/>
      <c r="C892" s="9"/>
      <c r="D892" s="7"/>
      <c r="E892" s="7"/>
      <c r="F892" s="7"/>
      <c r="G892" s="7"/>
      <c r="H892" s="7"/>
      <c r="I892" s="7"/>
      <c r="J892" s="7"/>
      <c r="K892" s="7"/>
      <c r="L892" s="7"/>
      <c r="M892" s="7"/>
      <c r="N892" s="7"/>
      <c r="O892" s="7"/>
      <c r="P892" s="7"/>
      <c r="Q892" s="7"/>
      <c r="R892" s="7"/>
      <c r="S892" s="7"/>
      <c r="T892" s="7"/>
      <c r="U892" s="7"/>
      <c r="V892" s="7"/>
      <c r="W892" s="7"/>
    </row>
    <row r="893" spans="1:23" x14ac:dyDescent="0.2">
      <c r="A893" s="7"/>
      <c r="B893" s="7"/>
      <c r="C893" s="9"/>
      <c r="D893" s="7"/>
      <c r="E893" s="7"/>
      <c r="F893" s="7"/>
      <c r="G893" s="7"/>
      <c r="H893" s="7"/>
      <c r="I893" s="7"/>
      <c r="J893" s="7"/>
      <c r="K893" s="7"/>
      <c r="L893" s="7"/>
      <c r="M893" s="7"/>
      <c r="N893" s="7"/>
      <c r="O893" s="7"/>
      <c r="P893" s="7"/>
      <c r="Q893" s="7"/>
      <c r="R893" s="7"/>
      <c r="S893" s="7"/>
      <c r="T893" s="7"/>
      <c r="U893" s="7"/>
      <c r="V893" s="7"/>
      <c r="W893" s="7"/>
    </row>
    <row r="894" spans="1:23" x14ac:dyDescent="0.2">
      <c r="A894" s="7"/>
      <c r="B894" s="7"/>
      <c r="C894" s="9"/>
      <c r="D894" s="7"/>
      <c r="E894" s="7"/>
      <c r="F894" s="7"/>
      <c r="G894" s="7"/>
      <c r="H894" s="7"/>
      <c r="I894" s="7"/>
      <c r="J894" s="7"/>
      <c r="K894" s="7"/>
      <c r="L894" s="7"/>
      <c r="M894" s="7"/>
      <c r="N894" s="7"/>
      <c r="O894" s="7"/>
      <c r="P894" s="7"/>
      <c r="Q894" s="7"/>
      <c r="R894" s="7"/>
      <c r="S894" s="7"/>
      <c r="T894" s="7"/>
      <c r="U894" s="7"/>
      <c r="V894" s="7"/>
      <c r="W894" s="7"/>
    </row>
    <row r="895" spans="1:23" x14ac:dyDescent="0.2">
      <c r="A895" s="7"/>
      <c r="B895" s="7"/>
      <c r="C895" s="9"/>
      <c r="D895" s="7"/>
      <c r="E895" s="7"/>
      <c r="F895" s="7"/>
      <c r="G895" s="7"/>
      <c r="H895" s="7"/>
      <c r="I895" s="7"/>
      <c r="J895" s="7"/>
      <c r="K895" s="7"/>
      <c r="L895" s="7"/>
      <c r="M895" s="7"/>
      <c r="N895" s="7"/>
      <c r="O895" s="7"/>
      <c r="P895" s="7"/>
      <c r="Q895" s="7"/>
      <c r="R895" s="7"/>
      <c r="S895" s="7"/>
      <c r="T895" s="7"/>
      <c r="U895" s="7"/>
      <c r="V895" s="7"/>
      <c r="W895" s="7"/>
    </row>
    <row r="896" spans="1:23" x14ac:dyDescent="0.2">
      <c r="A896" s="7"/>
      <c r="B896" s="7"/>
      <c r="C896" s="9"/>
      <c r="D896" s="7"/>
      <c r="E896" s="7"/>
      <c r="F896" s="7"/>
      <c r="G896" s="7"/>
      <c r="H896" s="7"/>
      <c r="I896" s="7"/>
      <c r="J896" s="7"/>
      <c r="K896" s="7"/>
      <c r="L896" s="7"/>
      <c r="M896" s="7"/>
      <c r="N896" s="7"/>
      <c r="O896" s="7"/>
      <c r="P896" s="7"/>
      <c r="Q896" s="7"/>
      <c r="R896" s="7"/>
      <c r="S896" s="7"/>
      <c r="T896" s="7"/>
      <c r="U896" s="7"/>
      <c r="V896" s="7"/>
      <c r="W896" s="7"/>
    </row>
    <row r="897" spans="1:23" x14ac:dyDescent="0.2">
      <c r="A897" s="7"/>
      <c r="B897" s="7"/>
      <c r="C897" s="9"/>
      <c r="D897" s="7"/>
      <c r="E897" s="7"/>
      <c r="F897" s="7"/>
      <c r="G897" s="7"/>
      <c r="H897" s="7"/>
      <c r="I897" s="7"/>
      <c r="J897" s="7"/>
      <c r="K897" s="7"/>
      <c r="L897" s="7"/>
      <c r="M897" s="7"/>
      <c r="N897" s="7"/>
      <c r="O897" s="7"/>
      <c r="P897" s="7"/>
      <c r="Q897" s="7"/>
      <c r="R897" s="7"/>
      <c r="S897" s="7"/>
      <c r="T897" s="7"/>
      <c r="U897" s="7"/>
      <c r="V897" s="7"/>
      <c r="W897" s="7"/>
    </row>
    <row r="898" spans="1:23" x14ac:dyDescent="0.2">
      <c r="A898" s="7"/>
      <c r="B898" s="7"/>
      <c r="C898" s="9"/>
      <c r="D898" s="7"/>
      <c r="E898" s="7"/>
      <c r="F898" s="7"/>
      <c r="G898" s="7"/>
      <c r="H898" s="7"/>
      <c r="I898" s="7"/>
      <c r="J898" s="7"/>
      <c r="K898" s="7"/>
      <c r="L898" s="7"/>
      <c r="M898" s="7"/>
      <c r="N898" s="7"/>
      <c r="O898" s="7"/>
      <c r="P898" s="7"/>
      <c r="Q898" s="7"/>
      <c r="R898" s="7"/>
      <c r="S898" s="7"/>
      <c r="T898" s="7"/>
      <c r="U898" s="7"/>
      <c r="V898" s="7"/>
      <c r="W898" s="7"/>
    </row>
    <row r="899" spans="1:23" x14ac:dyDescent="0.2">
      <c r="A899" s="7"/>
      <c r="B899" s="7"/>
      <c r="C899" s="9"/>
      <c r="D899" s="7"/>
      <c r="E899" s="7"/>
      <c r="F899" s="7"/>
      <c r="G899" s="7"/>
      <c r="H899" s="7"/>
      <c r="I899" s="7"/>
      <c r="J899" s="7"/>
      <c r="K899" s="7"/>
      <c r="L899" s="7"/>
      <c r="M899" s="7"/>
      <c r="N899" s="7"/>
      <c r="O899" s="7"/>
      <c r="P899" s="7"/>
      <c r="Q899" s="7"/>
      <c r="R899" s="7"/>
      <c r="S899" s="7"/>
      <c r="T899" s="7"/>
      <c r="U899" s="7"/>
      <c r="V899" s="7"/>
      <c r="W899" s="7"/>
    </row>
    <row r="900" spans="1:23" x14ac:dyDescent="0.2">
      <c r="A900" s="7"/>
      <c r="B900" s="7"/>
      <c r="C900" s="9"/>
      <c r="D900" s="7"/>
      <c r="E900" s="7"/>
      <c r="F900" s="7"/>
      <c r="G900" s="7"/>
      <c r="H900" s="7"/>
      <c r="I900" s="7"/>
      <c r="J900" s="7"/>
      <c r="K900" s="7"/>
      <c r="L900" s="7"/>
      <c r="M900" s="7"/>
      <c r="N900" s="7"/>
      <c r="O900" s="7"/>
      <c r="P900" s="7"/>
      <c r="Q900" s="7"/>
      <c r="R900" s="7"/>
      <c r="S900" s="7"/>
      <c r="T900" s="7"/>
      <c r="U900" s="7"/>
      <c r="V900" s="7"/>
      <c r="W900" s="7"/>
    </row>
    <row r="901" spans="1:23" x14ac:dyDescent="0.2">
      <c r="A901" s="7"/>
      <c r="B901" s="7"/>
      <c r="C901" s="9"/>
      <c r="D901" s="7"/>
      <c r="E901" s="7"/>
      <c r="F901" s="7"/>
      <c r="G901" s="7"/>
      <c r="H901" s="7"/>
      <c r="I901" s="7"/>
      <c r="J901" s="7"/>
      <c r="K901" s="7"/>
      <c r="L901" s="7"/>
      <c r="M901" s="7"/>
      <c r="N901" s="7"/>
      <c r="O901" s="7"/>
      <c r="P901" s="7"/>
      <c r="Q901" s="7"/>
      <c r="R901" s="7"/>
      <c r="S901" s="7"/>
      <c r="T901" s="7"/>
      <c r="U901" s="7"/>
      <c r="V901" s="7"/>
      <c r="W901" s="7"/>
    </row>
    <row r="902" spans="1:23" x14ac:dyDescent="0.2">
      <c r="A902" s="7"/>
      <c r="B902" s="7"/>
      <c r="C902" s="9"/>
      <c r="D902" s="7"/>
      <c r="E902" s="7"/>
      <c r="F902" s="7"/>
      <c r="G902" s="7"/>
      <c r="H902" s="7"/>
      <c r="I902" s="7"/>
      <c r="J902" s="7"/>
      <c r="K902" s="7"/>
      <c r="L902" s="7"/>
      <c r="M902" s="7"/>
      <c r="N902" s="7"/>
      <c r="O902" s="7"/>
      <c r="P902" s="7"/>
      <c r="Q902" s="7"/>
      <c r="R902" s="7"/>
      <c r="S902" s="7"/>
      <c r="T902" s="7"/>
      <c r="U902" s="7"/>
      <c r="V902" s="7"/>
      <c r="W902" s="7"/>
    </row>
    <row r="903" spans="1:23" x14ac:dyDescent="0.2">
      <c r="A903" s="7"/>
      <c r="B903" s="7"/>
      <c r="C903" s="9"/>
      <c r="D903" s="7"/>
      <c r="E903" s="7"/>
      <c r="F903" s="7"/>
      <c r="G903" s="7"/>
      <c r="H903" s="7"/>
      <c r="I903" s="7"/>
      <c r="J903" s="7"/>
      <c r="K903" s="7"/>
      <c r="L903" s="7"/>
      <c r="M903" s="7"/>
      <c r="N903" s="7"/>
      <c r="O903" s="7"/>
      <c r="P903" s="7"/>
      <c r="Q903" s="7"/>
      <c r="R903" s="7"/>
      <c r="S903" s="7"/>
      <c r="T903" s="7"/>
      <c r="U903" s="7"/>
      <c r="V903" s="7"/>
      <c r="W903" s="7"/>
    </row>
    <row r="904" spans="1:23" x14ac:dyDescent="0.2">
      <c r="A904" s="7"/>
      <c r="B904" s="7"/>
      <c r="C904" s="9"/>
      <c r="D904" s="7"/>
      <c r="E904" s="7"/>
      <c r="F904" s="7"/>
      <c r="G904" s="7"/>
      <c r="H904" s="7"/>
      <c r="I904" s="7"/>
      <c r="J904" s="7"/>
      <c r="K904" s="7"/>
      <c r="L904" s="7"/>
      <c r="M904" s="7"/>
      <c r="N904" s="7"/>
      <c r="O904" s="7"/>
      <c r="P904" s="7"/>
      <c r="Q904" s="7"/>
      <c r="R904" s="7"/>
      <c r="S904" s="7"/>
      <c r="T904" s="7"/>
      <c r="U904" s="7"/>
      <c r="V904" s="7"/>
      <c r="W904" s="7"/>
    </row>
    <row r="905" spans="1:23" x14ac:dyDescent="0.2">
      <c r="A905" s="7"/>
      <c r="B905" s="7"/>
      <c r="C905" s="9"/>
      <c r="D905" s="7"/>
      <c r="E905" s="7"/>
      <c r="F905" s="7"/>
      <c r="G905" s="7"/>
      <c r="H905" s="7"/>
      <c r="I905" s="7"/>
      <c r="J905" s="7"/>
      <c r="K905" s="7"/>
      <c r="L905" s="7"/>
      <c r="M905" s="7"/>
      <c r="N905" s="7"/>
      <c r="O905" s="7"/>
      <c r="P905" s="7"/>
      <c r="Q905" s="7"/>
      <c r="R905" s="7"/>
      <c r="S905" s="7"/>
      <c r="T905" s="7"/>
      <c r="U905" s="7"/>
      <c r="V905" s="7"/>
      <c r="W905" s="7"/>
    </row>
    <row r="906" spans="1:23" x14ac:dyDescent="0.2">
      <c r="A906" s="7"/>
      <c r="B906" s="7"/>
      <c r="C906" s="9"/>
      <c r="D906" s="7"/>
      <c r="E906" s="7"/>
      <c r="F906" s="7"/>
      <c r="G906" s="7"/>
      <c r="H906" s="7"/>
      <c r="I906" s="7"/>
      <c r="J906" s="7"/>
      <c r="K906" s="7"/>
      <c r="L906" s="7"/>
      <c r="M906" s="7"/>
      <c r="N906" s="7"/>
      <c r="O906" s="7"/>
      <c r="P906" s="7"/>
      <c r="Q906" s="7"/>
      <c r="R906" s="7"/>
      <c r="S906" s="7"/>
      <c r="T906" s="7"/>
      <c r="U906" s="7"/>
      <c r="V906" s="7"/>
      <c r="W906" s="7"/>
    </row>
    <row r="907" spans="1:23" x14ac:dyDescent="0.2">
      <c r="A907" s="7"/>
      <c r="B907" s="7"/>
      <c r="C907" s="9"/>
      <c r="D907" s="7"/>
      <c r="E907" s="7"/>
      <c r="F907" s="7"/>
      <c r="G907" s="7"/>
      <c r="H907" s="7"/>
      <c r="I907" s="7"/>
      <c r="J907" s="7"/>
      <c r="K907" s="7"/>
      <c r="L907" s="7"/>
      <c r="M907" s="7"/>
      <c r="N907" s="7"/>
      <c r="O907" s="7"/>
      <c r="P907" s="7"/>
      <c r="Q907" s="7"/>
      <c r="R907" s="7"/>
      <c r="S907" s="7"/>
      <c r="T907" s="7"/>
      <c r="U907" s="7"/>
      <c r="V907" s="7"/>
      <c r="W907" s="7"/>
    </row>
    <row r="908" spans="1:23" x14ac:dyDescent="0.2">
      <c r="A908" s="7"/>
      <c r="B908" s="7"/>
      <c r="C908" s="9"/>
      <c r="D908" s="7"/>
      <c r="E908" s="7"/>
      <c r="F908" s="7"/>
      <c r="G908" s="7"/>
      <c r="H908" s="7"/>
      <c r="I908" s="7"/>
      <c r="J908" s="7"/>
      <c r="K908" s="7"/>
      <c r="L908" s="7"/>
      <c r="M908" s="7"/>
      <c r="N908" s="7"/>
      <c r="O908" s="7"/>
      <c r="P908" s="7"/>
      <c r="Q908" s="7"/>
      <c r="R908" s="7"/>
      <c r="S908" s="7"/>
      <c r="T908" s="7"/>
      <c r="U908" s="7"/>
      <c r="V908" s="7"/>
      <c r="W908" s="7"/>
    </row>
    <row r="909" spans="1:23" x14ac:dyDescent="0.2">
      <c r="A909" s="7"/>
      <c r="B909" s="7"/>
      <c r="C909" s="9"/>
      <c r="D909" s="7"/>
      <c r="E909" s="7"/>
      <c r="F909" s="7"/>
      <c r="G909" s="7"/>
      <c r="H909" s="7"/>
      <c r="I909" s="7"/>
      <c r="J909" s="7"/>
      <c r="K909" s="7"/>
      <c r="L909" s="7"/>
      <c r="M909" s="7"/>
      <c r="N909" s="7"/>
      <c r="O909" s="7"/>
      <c r="P909" s="7"/>
      <c r="Q909" s="7"/>
      <c r="R909" s="7"/>
      <c r="S909" s="7"/>
      <c r="T909" s="7"/>
      <c r="U909" s="7"/>
      <c r="V909" s="7"/>
      <c r="W909" s="7"/>
    </row>
    <row r="910" spans="1:23" x14ac:dyDescent="0.2">
      <c r="A910" s="7"/>
      <c r="B910" s="7"/>
      <c r="C910" s="9"/>
      <c r="D910" s="7"/>
      <c r="E910" s="7"/>
      <c r="F910" s="7"/>
      <c r="G910" s="7"/>
      <c r="H910" s="7"/>
      <c r="I910" s="7"/>
      <c r="J910" s="7"/>
      <c r="K910" s="7"/>
      <c r="L910" s="7"/>
      <c r="M910" s="7"/>
      <c r="N910" s="7"/>
      <c r="O910" s="7"/>
      <c r="P910" s="7"/>
      <c r="Q910" s="7"/>
      <c r="R910" s="7"/>
      <c r="S910" s="7"/>
      <c r="T910" s="7"/>
      <c r="U910" s="7"/>
      <c r="V910" s="7"/>
      <c r="W910" s="7"/>
    </row>
    <row r="911" spans="1:23" x14ac:dyDescent="0.2">
      <c r="A911" s="7"/>
      <c r="B911" s="7"/>
      <c r="C911" s="9"/>
      <c r="D911" s="7"/>
      <c r="E911" s="7"/>
      <c r="F911" s="7"/>
      <c r="G911" s="7"/>
      <c r="H911" s="7"/>
      <c r="I911" s="7"/>
      <c r="J911" s="7"/>
      <c r="K911" s="7"/>
      <c r="L911" s="7"/>
      <c r="M911" s="7"/>
      <c r="N911" s="7"/>
      <c r="O911" s="7"/>
      <c r="P911" s="7"/>
      <c r="Q911" s="7"/>
      <c r="R911" s="7"/>
      <c r="S911" s="7"/>
      <c r="T911" s="7"/>
      <c r="U911" s="7"/>
      <c r="V911" s="7"/>
      <c r="W911" s="7"/>
    </row>
    <row r="912" spans="1:23" x14ac:dyDescent="0.2">
      <c r="A912" s="7"/>
      <c r="B912" s="7"/>
      <c r="C912" s="9"/>
      <c r="D912" s="7"/>
      <c r="E912" s="7"/>
      <c r="F912" s="7"/>
      <c r="G912" s="7"/>
      <c r="H912" s="7"/>
      <c r="I912" s="7"/>
      <c r="J912" s="7"/>
      <c r="K912" s="7"/>
      <c r="L912" s="7"/>
      <c r="M912" s="7"/>
      <c r="N912" s="7"/>
      <c r="O912" s="7"/>
      <c r="P912" s="7"/>
      <c r="Q912" s="7"/>
      <c r="R912" s="7"/>
      <c r="S912" s="7"/>
      <c r="T912" s="7"/>
      <c r="U912" s="7"/>
      <c r="V912" s="7"/>
      <c r="W912" s="7"/>
    </row>
    <row r="913" spans="1:23" x14ac:dyDescent="0.2">
      <c r="A913" s="7"/>
      <c r="B913" s="7"/>
      <c r="C913" s="9"/>
      <c r="D913" s="7"/>
      <c r="E913" s="7"/>
      <c r="F913" s="7"/>
      <c r="G913" s="7"/>
      <c r="H913" s="7"/>
      <c r="I913" s="7"/>
      <c r="J913" s="7"/>
      <c r="K913" s="7"/>
      <c r="L913" s="7"/>
      <c r="M913" s="7"/>
      <c r="N913" s="7"/>
      <c r="O913" s="7"/>
      <c r="P913" s="7"/>
      <c r="Q913" s="7"/>
      <c r="R913" s="7"/>
      <c r="S913" s="7"/>
      <c r="T913" s="7"/>
      <c r="U913" s="7"/>
      <c r="V913" s="7"/>
      <c r="W913" s="7"/>
    </row>
    <row r="914" spans="1:23" x14ac:dyDescent="0.2">
      <c r="A914" s="7"/>
      <c r="B914" s="7"/>
      <c r="C914" s="9"/>
      <c r="D914" s="7"/>
      <c r="E914" s="7"/>
      <c r="F914" s="7"/>
      <c r="G914" s="7"/>
      <c r="H914" s="7"/>
      <c r="I914" s="7"/>
      <c r="J914" s="7"/>
      <c r="K914" s="7"/>
      <c r="L914" s="7"/>
      <c r="M914" s="7"/>
      <c r="N914" s="7"/>
      <c r="O914" s="7"/>
      <c r="P914" s="7"/>
      <c r="Q914" s="7"/>
      <c r="R914" s="7"/>
      <c r="S914" s="7"/>
      <c r="T914" s="7"/>
      <c r="U914" s="7"/>
      <c r="V914" s="7"/>
      <c r="W914" s="7"/>
    </row>
    <row r="915" spans="1:23" x14ac:dyDescent="0.2">
      <c r="A915" s="7"/>
      <c r="B915" s="7"/>
      <c r="C915" s="9"/>
      <c r="D915" s="7"/>
      <c r="E915" s="7"/>
      <c r="F915" s="7"/>
      <c r="G915" s="7"/>
      <c r="H915" s="7"/>
      <c r="I915" s="7"/>
      <c r="J915" s="7"/>
      <c r="K915" s="7"/>
      <c r="L915" s="7"/>
      <c r="M915" s="7"/>
      <c r="N915" s="7"/>
      <c r="O915" s="7"/>
      <c r="P915" s="7"/>
      <c r="Q915" s="7"/>
      <c r="R915" s="7"/>
      <c r="S915" s="7"/>
      <c r="T915" s="7"/>
      <c r="U915" s="7"/>
      <c r="V915" s="7"/>
      <c r="W915" s="7"/>
    </row>
    <row r="916" spans="1:23" x14ac:dyDescent="0.2">
      <c r="A916" s="7"/>
      <c r="B916" s="7"/>
      <c r="C916" s="9"/>
      <c r="D916" s="7"/>
      <c r="E916" s="7"/>
      <c r="F916" s="7"/>
      <c r="G916" s="7"/>
      <c r="H916" s="7"/>
      <c r="I916" s="7"/>
      <c r="J916" s="7"/>
      <c r="K916" s="7"/>
      <c r="L916" s="7"/>
      <c r="M916" s="7"/>
      <c r="N916" s="7"/>
      <c r="O916" s="7"/>
      <c r="P916" s="7"/>
      <c r="Q916" s="7"/>
      <c r="R916" s="7"/>
      <c r="S916" s="7"/>
      <c r="T916" s="7"/>
      <c r="U916" s="7"/>
      <c r="V916" s="7"/>
      <c r="W916" s="7"/>
    </row>
    <row r="917" spans="1:23" x14ac:dyDescent="0.2">
      <c r="A917" s="7"/>
      <c r="B917" s="7"/>
      <c r="C917" s="9"/>
      <c r="D917" s="7"/>
      <c r="E917" s="7"/>
      <c r="F917" s="7"/>
      <c r="G917" s="7"/>
      <c r="H917" s="7"/>
      <c r="I917" s="7"/>
      <c r="J917" s="7"/>
      <c r="K917" s="7"/>
      <c r="L917" s="7"/>
      <c r="M917" s="7"/>
      <c r="N917" s="7"/>
      <c r="O917" s="7"/>
      <c r="P917" s="7"/>
      <c r="Q917" s="7"/>
      <c r="R917" s="7"/>
      <c r="S917" s="7"/>
      <c r="T917" s="7"/>
      <c r="U917" s="7"/>
      <c r="V917" s="7"/>
      <c r="W917" s="7"/>
    </row>
    <row r="918" spans="1:23" x14ac:dyDescent="0.2">
      <c r="A918" s="7"/>
      <c r="B918" s="7"/>
      <c r="C918" s="9"/>
      <c r="D918" s="7"/>
      <c r="E918" s="7"/>
      <c r="F918" s="7"/>
      <c r="G918" s="7"/>
      <c r="H918" s="7"/>
      <c r="I918" s="7"/>
      <c r="J918" s="7"/>
      <c r="K918" s="7"/>
      <c r="L918" s="7"/>
      <c r="M918" s="7"/>
      <c r="N918" s="7"/>
      <c r="O918" s="7"/>
      <c r="P918" s="7"/>
      <c r="Q918" s="7"/>
      <c r="R918" s="7"/>
      <c r="S918" s="7"/>
      <c r="T918" s="7"/>
      <c r="U918" s="7"/>
      <c r="V918" s="7"/>
      <c r="W918" s="7"/>
    </row>
    <row r="919" spans="1:23" x14ac:dyDescent="0.2">
      <c r="A919" s="7"/>
      <c r="B919" s="7"/>
      <c r="C919" s="9"/>
      <c r="D919" s="7"/>
      <c r="E919" s="7"/>
      <c r="F919" s="7"/>
      <c r="G919" s="7"/>
      <c r="H919" s="7"/>
      <c r="I919" s="7"/>
      <c r="J919" s="7"/>
      <c r="K919" s="7"/>
      <c r="L919" s="7"/>
      <c r="M919" s="7"/>
      <c r="N919" s="7"/>
      <c r="O919" s="7"/>
      <c r="P919" s="7"/>
      <c r="Q919" s="7"/>
      <c r="R919" s="7"/>
      <c r="S919" s="7"/>
      <c r="T919" s="7"/>
      <c r="U919" s="7"/>
      <c r="V919" s="7"/>
      <c r="W919" s="7"/>
    </row>
    <row r="920" spans="1:23" x14ac:dyDescent="0.2">
      <c r="A920" s="7"/>
      <c r="B920" s="7"/>
      <c r="C920" s="9"/>
      <c r="D920" s="7"/>
      <c r="E920" s="7"/>
      <c r="F920" s="7"/>
      <c r="G920" s="7"/>
      <c r="H920" s="7"/>
      <c r="I920" s="7"/>
      <c r="J920" s="7"/>
      <c r="K920" s="7"/>
      <c r="L920" s="7"/>
      <c r="M920" s="7"/>
      <c r="N920" s="7"/>
      <c r="O920" s="7"/>
      <c r="P920" s="7"/>
      <c r="Q920" s="7"/>
      <c r="R920" s="7"/>
      <c r="S920" s="7"/>
      <c r="T920" s="7"/>
      <c r="U920" s="7"/>
      <c r="V920" s="7"/>
      <c r="W920" s="7"/>
    </row>
    <row r="921" spans="1:23" x14ac:dyDescent="0.2">
      <c r="A921" s="7"/>
      <c r="B921" s="7"/>
      <c r="C921" s="9"/>
      <c r="D921" s="7"/>
      <c r="E921" s="7"/>
      <c r="F921" s="7"/>
      <c r="G921" s="7"/>
      <c r="H921" s="7"/>
      <c r="I921" s="7"/>
      <c r="J921" s="7"/>
      <c r="K921" s="7"/>
      <c r="L921" s="7"/>
      <c r="M921" s="7"/>
      <c r="N921" s="7"/>
      <c r="O921" s="7"/>
      <c r="P921" s="7"/>
      <c r="Q921" s="7"/>
      <c r="R921" s="7"/>
      <c r="S921" s="7"/>
      <c r="T921" s="7"/>
      <c r="U921" s="7"/>
      <c r="V921" s="7"/>
      <c r="W921" s="7"/>
    </row>
    <row r="922" spans="1:23" x14ac:dyDescent="0.2">
      <c r="A922" s="7"/>
      <c r="B922" s="7"/>
      <c r="C922" s="9"/>
      <c r="D922" s="7"/>
      <c r="E922" s="7"/>
      <c r="F922" s="7"/>
      <c r="G922" s="7"/>
      <c r="H922" s="7"/>
      <c r="I922" s="7"/>
      <c r="J922" s="7"/>
      <c r="K922" s="7"/>
      <c r="L922" s="7"/>
      <c r="M922" s="7"/>
      <c r="N922" s="7"/>
      <c r="O922" s="7"/>
      <c r="P922" s="7"/>
      <c r="Q922" s="7"/>
      <c r="R922" s="7"/>
      <c r="S922" s="7"/>
      <c r="T922" s="7"/>
      <c r="U922" s="7"/>
      <c r="V922" s="7"/>
      <c r="W922" s="7"/>
    </row>
    <row r="923" spans="1:23" x14ac:dyDescent="0.2">
      <c r="A923" s="7"/>
      <c r="B923" s="7"/>
      <c r="C923" s="9"/>
      <c r="D923" s="7"/>
      <c r="E923" s="7"/>
      <c r="F923" s="7"/>
      <c r="G923" s="7"/>
      <c r="H923" s="7"/>
      <c r="I923" s="7"/>
      <c r="J923" s="7"/>
      <c r="K923" s="7"/>
      <c r="L923" s="7"/>
      <c r="M923" s="7"/>
      <c r="N923" s="7"/>
      <c r="O923" s="7"/>
      <c r="P923" s="7"/>
      <c r="Q923" s="7"/>
      <c r="R923" s="7"/>
      <c r="S923" s="7"/>
      <c r="T923" s="7"/>
      <c r="U923" s="7"/>
      <c r="V923" s="7"/>
      <c r="W923" s="7"/>
    </row>
    <row r="924" spans="1:23" x14ac:dyDescent="0.2">
      <c r="A924" s="7"/>
      <c r="B924" s="7"/>
      <c r="C924" s="9"/>
      <c r="D924" s="7"/>
      <c r="E924" s="7"/>
      <c r="F924" s="7"/>
      <c r="G924" s="7"/>
      <c r="H924" s="7"/>
      <c r="I924" s="7"/>
      <c r="J924" s="7"/>
      <c r="K924" s="7"/>
      <c r="L924" s="7"/>
      <c r="M924" s="7"/>
      <c r="N924" s="7"/>
      <c r="O924" s="7"/>
      <c r="P924" s="7"/>
      <c r="Q924" s="7"/>
      <c r="R924" s="7"/>
      <c r="S924" s="7"/>
      <c r="T924" s="7"/>
      <c r="U924" s="7"/>
      <c r="V924" s="7"/>
      <c r="W924" s="7"/>
    </row>
    <row r="925" spans="1:23" x14ac:dyDescent="0.2">
      <c r="A925" s="7"/>
      <c r="B925" s="7"/>
      <c r="C925" s="9"/>
      <c r="D925" s="7"/>
      <c r="E925" s="7"/>
      <c r="F925" s="7"/>
      <c r="G925" s="7"/>
      <c r="H925" s="7"/>
      <c r="I925" s="7"/>
      <c r="J925" s="7"/>
      <c r="K925" s="7"/>
      <c r="L925" s="7"/>
      <c r="M925" s="7"/>
      <c r="N925" s="7"/>
      <c r="O925" s="7"/>
      <c r="P925" s="7"/>
      <c r="Q925" s="7"/>
      <c r="R925" s="7"/>
      <c r="S925" s="7"/>
      <c r="T925" s="7"/>
      <c r="U925" s="7"/>
      <c r="V925" s="7"/>
      <c r="W925" s="7"/>
    </row>
    <row r="926" spans="1:23" x14ac:dyDescent="0.2">
      <c r="A926" s="7"/>
      <c r="B926" s="7"/>
      <c r="C926" s="9"/>
      <c r="D926" s="7"/>
      <c r="E926" s="7"/>
      <c r="F926" s="7"/>
      <c r="G926" s="7"/>
      <c r="H926" s="7"/>
      <c r="I926" s="7"/>
      <c r="J926" s="7"/>
      <c r="K926" s="7"/>
      <c r="L926" s="7"/>
      <c r="M926" s="7"/>
      <c r="N926" s="7"/>
      <c r="O926" s="7"/>
      <c r="P926" s="7"/>
      <c r="Q926" s="7"/>
      <c r="R926" s="7"/>
      <c r="S926" s="7"/>
      <c r="T926" s="7"/>
      <c r="U926" s="7"/>
      <c r="V926" s="7"/>
      <c r="W926" s="7"/>
    </row>
    <row r="927" spans="1:23" x14ac:dyDescent="0.2">
      <c r="A927" s="7"/>
      <c r="B927" s="7"/>
      <c r="C927" s="9"/>
      <c r="D927" s="7"/>
      <c r="E927" s="7"/>
      <c r="F927" s="7"/>
      <c r="G927" s="7"/>
      <c r="H927" s="7"/>
      <c r="I927" s="7"/>
      <c r="J927" s="7"/>
      <c r="K927" s="7"/>
      <c r="L927" s="7"/>
      <c r="M927" s="7"/>
      <c r="N927" s="7"/>
      <c r="O927" s="7"/>
      <c r="P927" s="7"/>
      <c r="Q927" s="7"/>
      <c r="R927" s="7"/>
      <c r="S927" s="7"/>
      <c r="T927" s="7"/>
      <c r="U927" s="7"/>
      <c r="V927" s="7"/>
      <c r="W927" s="7"/>
    </row>
    <row r="928" spans="1:23" x14ac:dyDescent="0.2">
      <c r="A928" s="7"/>
      <c r="B928" s="7"/>
      <c r="C928" s="9"/>
      <c r="D928" s="7"/>
      <c r="E928" s="7"/>
      <c r="F928" s="7"/>
      <c r="G928" s="7"/>
      <c r="H928" s="7"/>
      <c r="I928" s="7"/>
      <c r="J928" s="7"/>
      <c r="K928" s="7"/>
      <c r="L928" s="7"/>
      <c r="M928" s="7"/>
      <c r="N928" s="7"/>
      <c r="O928" s="7"/>
      <c r="P928" s="7"/>
      <c r="Q928" s="7"/>
      <c r="R928" s="7"/>
      <c r="S928" s="7"/>
      <c r="T928" s="7"/>
      <c r="U928" s="7"/>
      <c r="V928" s="7"/>
      <c r="W928" s="7"/>
    </row>
    <row r="929" spans="1:23" x14ac:dyDescent="0.2">
      <c r="A929" s="7"/>
      <c r="B929" s="7"/>
      <c r="C929" s="9"/>
      <c r="D929" s="7"/>
      <c r="E929" s="7"/>
      <c r="F929" s="7"/>
      <c r="G929" s="7"/>
      <c r="H929" s="7"/>
      <c r="I929" s="7"/>
      <c r="J929" s="7"/>
      <c r="K929" s="7"/>
      <c r="L929" s="7"/>
      <c r="M929" s="7"/>
      <c r="N929" s="7"/>
      <c r="O929" s="7"/>
      <c r="P929" s="7"/>
      <c r="Q929" s="7"/>
      <c r="R929" s="7"/>
      <c r="S929" s="7"/>
      <c r="T929" s="7"/>
      <c r="U929" s="7"/>
      <c r="V929" s="7"/>
      <c r="W929" s="7"/>
    </row>
    <row r="930" spans="1:23" x14ac:dyDescent="0.2">
      <c r="A930" s="7"/>
      <c r="B930" s="7"/>
      <c r="C930" s="9"/>
      <c r="D930" s="7"/>
      <c r="E930" s="7"/>
      <c r="F930" s="7"/>
      <c r="G930" s="7"/>
      <c r="H930" s="7"/>
      <c r="I930" s="7"/>
      <c r="J930" s="7"/>
      <c r="K930" s="7"/>
      <c r="L930" s="7"/>
      <c r="M930" s="7"/>
      <c r="N930" s="7"/>
      <c r="O930" s="7"/>
      <c r="P930" s="7"/>
      <c r="Q930" s="7"/>
      <c r="R930" s="7"/>
      <c r="S930" s="7"/>
      <c r="T930" s="7"/>
      <c r="U930" s="7"/>
      <c r="V930" s="7"/>
      <c r="W930" s="7"/>
    </row>
    <row r="931" spans="1:23" x14ac:dyDescent="0.2">
      <c r="A931" s="7"/>
      <c r="B931" s="7"/>
      <c r="C931" s="9"/>
      <c r="D931" s="7"/>
      <c r="E931" s="7"/>
      <c r="F931" s="7"/>
      <c r="G931" s="7"/>
      <c r="H931" s="7"/>
      <c r="I931" s="7"/>
      <c r="J931" s="7"/>
      <c r="K931" s="7"/>
      <c r="L931" s="7"/>
      <c r="M931" s="7"/>
      <c r="N931" s="7"/>
      <c r="O931" s="7"/>
      <c r="P931" s="7"/>
      <c r="Q931" s="7"/>
      <c r="R931" s="7"/>
      <c r="S931" s="7"/>
      <c r="T931" s="7"/>
      <c r="U931" s="7"/>
      <c r="V931" s="7"/>
      <c r="W931" s="7"/>
    </row>
    <row r="932" spans="1:23" x14ac:dyDescent="0.2">
      <c r="A932" s="7"/>
      <c r="B932" s="7"/>
      <c r="C932" s="9"/>
      <c r="D932" s="7"/>
      <c r="E932" s="7"/>
      <c r="F932" s="7"/>
      <c r="G932" s="7"/>
      <c r="H932" s="7"/>
      <c r="I932" s="7"/>
      <c r="J932" s="7"/>
      <c r="K932" s="7"/>
      <c r="L932" s="7"/>
      <c r="M932" s="7"/>
      <c r="N932" s="7"/>
      <c r="O932" s="7"/>
      <c r="P932" s="7"/>
      <c r="Q932" s="7"/>
      <c r="R932" s="7"/>
      <c r="S932" s="7"/>
      <c r="T932" s="7"/>
      <c r="U932" s="7"/>
      <c r="V932" s="7"/>
      <c r="W932" s="7"/>
    </row>
    <row r="933" spans="1:23" x14ac:dyDescent="0.2">
      <c r="A933" s="7"/>
      <c r="B933" s="7"/>
      <c r="C933" s="9"/>
      <c r="D933" s="7"/>
      <c r="E933" s="7"/>
      <c r="F933" s="7"/>
      <c r="G933" s="7"/>
      <c r="H933" s="7"/>
      <c r="I933" s="7"/>
      <c r="J933" s="7"/>
      <c r="K933" s="7"/>
      <c r="L933" s="7"/>
      <c r="M933" s="7"/>
      <c r="N933" s="7"/>
      <c r="O933" s="7"/>
      <c r="P933" s="7"/>
      <c r="Q933" s="7"/>
      <c r="R933" s="7"/>
      <c r="S933" s="7"/>
      <c r="T933" s="7"/>
      <c r="U933" s="7"/>
      <c r="V933" s="7"/>
      <c r="W933" s="7"/>
    </row>
    <row r="934" spans="1:23" x14ac:dyDescent="0.2">
      <c r="A934" s="7"/>
      <c r="B934" s="7"/>
      <c r="C934" s="9"/>
      <c r="D934" s="7"/>
      <c r="E934" s="7"/>
      <c r="F934" s="7"/>
      <c r="G934" s="7"/>
      <c r="H934" s="7"/>
      <c r="I934" s="7"/>
      <c r="J934" s="7"/>
      <c r="K934" s="7"/>
      <c r="L934" s="7"/>
      <c r="M934" s="7"/>
      <c r="N934" s="7"/>
      <c r="O934" s="7"/>
      <c r="P934" s="7"/>
      <c r="Q934" s="7"/>
      <c r="R934" s="7"/>
      <c r="S934" s="7"/>
      <c r="T934" s="7"/>
      <c r="U934" s="7"/>
      <c r="V934" s="7"/>
      <c r="W934" s="7"/>
    </row>
    <row r="935" spans="1:23" x14ac:dyDescent="0.2">
      <c r="A935" s="7"/>
      <c r="B935" s="7"/>
      <c r="C935" s="9"/>
      <c r="D935" s="7"/>
      <c r="E935" s="7"/>
      <c r="F935" s="7"/>
      <c r="G935" s="7"/>
      <c r="H935" s="7"/>
      <c r="I935" s="7"/>
      <c r="J935" s="7"/>
      <c r="K935" s="7"/>
      <c r="L935" s="7"/>
      <c r="M935" s="7"/>
      <c r="N935" s="7"/>
      <c r="O935" s="7"/>
      <c r="P935" s="7"/>
      <c r="Q935" s="7"/>
      <c r="R935" s="7"/>
      <c r="S935" s="7"/>
      <c r="T935" s="7"/>
      <c r="U935" s="7"/>
      <c r="V935" s="7"/>
      <c r="W935" s="7"/>
    </row>
    <row r="936" spans="1:23" x14ac:dyDescent="0.2">
      <c r="A936" s="7"/>
      <c r="B936" s="7"/>
      <c r="C936" s="9"/>
      <c r="D936" s="7"/>
      <c r="E936" s="7"/>
      <c r="F936" s="7"/>
      <c r="G936" s="7"/>
      <c r="H936" s="7"/>
      <c r="I936" s="7"/>
      <c r="J936" s="7"/>
      <c r="K936" s="7"/>
      <c r="L936" s="7"/>
      <c r="M936" s="7"/>
      <c r="N936" s="7"/>
      <c r="O936" s="7"/>
      <c r="P936" s="7"/>
      <c r="Q936" s="7"/>
      <c r="R936" s="7"/>
      <c r="S936" s="7"/>
      <c r="T936" s="7"/>
      <c r="U936" s="7"/>
      <c r="V936" s="7"/>
      <c r="W936" s="7"/>
    </row>
    <row r="937" spans="1:23" x14ac:dyDescent="0.2">
      <c r="A937" s="7"/>
      <c r="B937" s="7"/>
      <c r="C937" s="9"/>
      <c r="D937" s="7"/>
      <c r="E937" s="7"/>
      <c r="F937" s="7"/>
      <c r="G937" s="7"/>
      <c r="H937" s="7"/>
      <c r="I937" s="7"/>
      <c r="J937" s="7"/>
      <c r="K937" s="7"/>
      <c r="L937" s="7"/>
      <c r="M937" s="7"/>
      <c r="N937" s="7"/>
      <c r="O937" s="7"/>
      <c r="P937" s="7"/>
      <c r="Q937" s="7"/>
      <c r="R937" s="7"/>
      <c r="S937" s="7"/>
      <c r="T937" s="7"/>
      <c r="U937" s="7"/>
      <c r="V937" s="7"/>
      <c r="W937" s="7"/>
    </row>
    <row r="938" spans="1:23" x14ac:dyDescent="0.2">
      <c r="A938" s="7"/>
      <c r="B938" s="7"/>
      <c r="C938" s="9"/>
      <c r="D938" s="7"/>
      <c r="E938" s="7"/>
      <c r="F938" s="7"/>
      <c r="G938" s="7"/>
      <c r="H938" s="7"/>
      <c r="I938" s="7"/>
      <c r="J938" s="7"/>
      <c r="K938" s="7"/>
      <c r="L938" s="7"/>
      <c r="M938" s="7"/>
      <c r="N938" s="7"/>
      <c r="O938" s="7"/>
      <c r="P938" s="7"/>
      <c r="Q938" s="7"/>
      <c r="R938" s="7"/>
      <c r="S938" s="7"/>
      <c r="T938" s="7"/>
      <c r="U938" s="7"/>
      <c r="V938" s="7"/>
      <c r="W938" s="7"/>
    </row>
    <row r="939" spans="1:23" x14ac:dyDescent="0.2">
      <c r="A939" s="7"/>
      <c r="B939" s="7"/>
      <c r="C939" s="9"/>
      <c r="D939" s="7"/>
      <c r="E939" s="7"/>
      <c r="F939" s="7"/>
      <c r="G939" s="7"/>
      <c r="H939" s="7"/>
      <c r="I939" s="7"/>
      <c r="J939" s="7"/>
      <c r="K939" s="7"/>
      <c r="L939" s="7"/>
      <c r="M939" s="7"/>
      <c r="N939" s="7"/>
      <c r="O939" s="7"/>
      <c r="P939" s="7"/>
      <c r="Q939" s="7"/>
      <c r="R939" s="7"/>
      <c r="S939" s="7"/>
      <c r="T939" s="7"/>
      <c r="U939" s="7"/>
      <c r="V939" s="7"/>
      <c r="W939" s="7"/>
    </row>
    <row r="940" spans="1:23" x14ac:dyDescent="0.2">
      <c r="A940" s="7"/>
      <c r="B940" s="7"/>
      <c r="C940" s="9"/>
      <c r="D940" s="7"/>
      <c r="E940" s="7"/>
      <c r="F940" s="7"/>
      <c r="G940" s="7"/>
      <c r="H940" s="7"/>
      <c r="I940" s="7"/>
      <c r="J940" s="7"/>
      <c r="K940" s="7"/>
      <c r="L940" s="7"/>
      <c r="M940" s="7"/>
      <c r="N940" s="7"/>
      <c r="O940" s="7"/>
      <c r="P940" s="7"/>
      <c r="Q940" s="7"/>
      <c r="R940" s="7"/>
      <c r="S940" s="7"/>
      <c r="T940" s="7"/>
      <c r="U940" s="7"/>
      <c r="V940" s="7"/>
      <c r="W940" s="7"/>
    </row>
    <row r="941" spans="1:23" x14ac:dyDescent="0.2">
      <c r="A941" s="7"/>
      <c r="B941" s="7"/>
      <c r="C941" s="9"/>
      <c r="D941" s="7"/>
      <c r="E941" s="7"/>
      <c r="F941" s="7"/>
      <c r="G941" s="7"/>
      <c r="H941" s="7"/>
      <c r="I941" s="7"/>
      <c r="J941" s="7"/>
      <c r="K941" s="7"/>
      <c r="L941" s="7"/>
      <c r="M941" s="7"/>
      <c r="N941" s="7"/>
      <c r="O941" s="7"/>
      <c r="P941" s="7"/>
      <c r="Q941" s="7"/>
      <c r="R941" s="7"/>
      <c r="S941" s="7"/>
      <c r="T941" s="7"/>
      <c r="U941" s="7"/>
      <c r="V941" s="7"/>
      <c r="W941" s="7"/>
    </row>
    <row r="942" spans="1:23" x14ac:dyDescent="0.2">
      <c r="A942" s="7"/>
      <c r="B942" s="7"/>
      <c r="C942" s="9"/>
      <c r="D942" s="7"/>
      <c r="E942" s="7"/>
      <c r="F942" s="7"/>
      <c r="G942" s="7"/>
      <c r="H942" s="7"/>
      <c r="I942" s="7"/>
      <c r="J942" s="7"/>
      <c r="K942" s="7"/>
      <c r="L942" s="7"/>
      <c r="M942" s="7"/>
      <c r="N942" s="7"/>
      <c r="O942" s="7"/>
      <c r="P942" s="7"/>
      <c r="Q942" s="7"/>
      <c r="R942" s="7"/>
      <c r="S942" s="7"/>
      <c r="T942" s="7"/>
      <c r="U942" s="7"/>
      <c r="V942" s="7"/>
      <c r="W942" s="7"/>
    </row>
    <row r="943" spans="1:23" x14ac:dyDescent="0.2">
      <c r="A943" s="7"/>
      <c r="B943" s="7"/>
      <c r="C943" s="9"/>
      <c r="D943" s="7"/>
      <c r="E943" s="7"/>
      <c r="F943" s="7"/>
      <c r="G943" s="7"/>
      <c r="H943" s="7"/>
      <c r="I943" s="7"/>
      <c r="J943" s="7"/>
      <c r="K943" s="7"/>
      <c r="L943" s="7"/>
      <c r="M943" s="7"/>
      <c r="N943" s="7"/>
      <c r="O943" s="7"/>
      <c r="P943" s="7"/>
      <c r="Q943" s="7"/>
      <c r="R943" s="7"/>
      <c r="S943" s="7"/>
      <c r="T943" s="7"/>
      <c r="U943" s="7"/>
      <c r="V943" s="7"/>
      <c r="W943" s="7"/>
    </row>
    <row r="944" spans="1:23" x14ac:dyDescent="0.2">
      <c r="A944" s="7"/>
      <c r="B944" s="7"/>
      <c r="C944" s="9"/>
      <c r="D944" s="7"/>
      <c r="E944" s="7"/>
      <c r="F944" s="7"/>
      <c r="G944" s="7"/>
      <c r="H944" s="7"/>
      <c r="I944" s="7"/>
      <c r="J944" s="7"/>
      <c r="K944" s="7"/>
      <c r="L944" s="7"/>
      <c r="M944" s="7"/>
      <c r="N944" s="7"/>
      <c r="O944" s="7"/>
      <c r="P944" s="7"/>
      <c r="Q944" s="7"/>
      <c r="R944" s="7"/>
      <c r="S944" s="7"/>
      <c r="T944" s="7"/>
      <c r="U944" s="7"/>
      <c r="V944" s="7"/>
      <c r="W944" s="7"/>
    </row>
    <row r="945" spans="1:23" x14ac:dyDescent="0.2">
      <c r="A945" s="7"/>
      <c r="B945" s="7"/>
      <c r="C945" s="9"/>
      <c r="D945" s="7"/>
      <c r="E945" s="7"/>
      <c r="F945" s="7"/>
      <c r="G945" s="7"/>
      <c r="H945" s="7"/>
      <c r="I945" s="7"/>
      <c r="J945" s="7"/>
      <c r="K945" s="7"/>
      <c r="L945" s="7"/>
      <c r="M945" s="7"/>
      <c r="N945" s="7"/>
      <c r="O945" s="7"/>
      <c r="P945" s="7"/>
      <c r="Q945" s="7"/>
      <c r="R945" s="7"/>
      <c r="S945" s="7"/>
      <c r="T945" s="7"/>
      <c r="U945" s="7"/>
      <c r="V945" s="7"/>
      <c r="W945" s="7"/>
    </row>
    <row r="946" spans="1:23" x14ac:dyDescent="0.2">
      <c r="A946" s="7"/>
      <c r="B946" s="7"/>
      <c r="C946" s="9"/>
      <c r="D946" s="7"/>
      <c r="E946" s="7"/>
      <c r="F946" s="7"/>
      <c r="G946" s="7"/>
      <c r="H946" s="7"/>
      <c r="I946" s="7"/>
      <c r="J946" s="7"/>
      <c r="K946" s="7"/>
      <c r="L946" s="7"/>
      <c r="M946" s="7"/>
      <c r="N946" s="7"/>
      <c r="O946" s="7"/>
      <c r="P946" s="7"/>
      <c r="Q946" s="7"/>
      <c r="R946" s="7"/>
      <c r="S946" s="7"/>
      <c r="T946" s="7"/>
      <c r="U946" s="7"/>
      <c r="V946" s="7"/>
      <c r="W946" s="7"/>
    </row>
    <row r="947" spans="1:23" x14ac:dyDescent="0.2">
      <c r="A947" s="7"/>
      <c r="B947" s="7"/>
      <c r="C947" s="9"/>
      <c r="D947" s="7"/>
      <c r="E947" s="7"/>
      <c r="F947" s="7"/>
      <c r="G947" s="7"/>
      <c r="H947" s="7"/>
      <c r="I947" s="7"/>
      <c r="J947" s="7"/>
      <c r="K947" s="7"/>
      <c r="L947" s="7"/>
      <c r="M947" s="7"/>
      <c r="N947" s="7"/>
      <c r="O947" s="7"/>
      <c r="P947" s="7"/>
      <c r="Q947" s="7"/>
      <c r="R947" s="7"/>
      <c r="S947" s="7"/>
      <c r="T947" s="7"/>
      <c r="U947" s="7"/>
      <c r="V947" s="7"/>
      <c r="W947" s="7"/>
    </row>
    <row r="948" spans="1:23" x14ac:dyDescent="0.2">
      <c r="A948" s="7"/>
      <c r="B948" s="7"/>
      <c r="C948" s="9"/>
      <c r="D948" s="7"/>
      <c r="E948" s="7"/>
      <c r="F948" s="7"/>
      <c r="G948" s="7"/>
      <c r="H948" s="7"/>
      <c r="I948" s="7"/>
      <c r="J948" s="7"/>
      <c r="K948" s="7"/>
      <c r="L948" s="7"/>
      <c r="M948" s="7"/>
      <c r="N948" s="7"/>
      <c r="O948" s="7"/>
      <c r="P948" s="7"/>
      <c r="Q948" s="7"/>
      <c r="R948" s="7"/>
      <c r="S948" s="7"/>
      <c r="T948" s="7"/>
      <c r="U948" s="7"/>
      <c r="V948" s="7"/>
      <c r="W948" s="7"/>
    </row>
    <row r="949" spans="1:23" x14ac:dyDescent="0.2">
      <c r="A949" s="7"/>
      <c r="B949" s="7"/>
      <c r="C949" s="9"/>
      <c r="D949" s="7"/>
      <c r="E949" s="7"/>
      <c r="F949" s="7"/>
      <c r="G949" s="7"/>
      <c r="H949" s="7"/>
      <c r="I949" s="7"/>
      <c r="J949" s="7"/>
      <c r="K949" s="7"/>
      <c r="L949" s="7"/>
      <c r="M949" s="7"/>
      <c r="N949" s="7"/>
      <c r="O949" s="7"/>
      <c r="P949" s="7"/>
      <c r="Q949" s="7"/>
      <c r="R949" s="7"/>
      <c r="S949" s="7"/>
      <c r="T949" s="7"/>
      <c r="U949" s="7"/>
      <c r="V949" s="7"/>
      <c r="W949" s="7"/>
    </row>
    <row r="950" spans="1:23" x14ac:dyDescent="0.2">
      <c r="A950" s="7"/>
      <c r="B950" s="7"/>
      <c r="C950" s="9"/>
      <c r="D950" s="7"/>
      <c r="E950" s="7"/>
      <c r="F950" s="7"/>
      <c r="G950" s="7"/>
      <c r="H950" s="7"/>
      <c r="I950" s="7"/>
      <c r="J950" s="7"/>
      <c r="K950" s="7"/>
      <c r="L950" s="7"/>
      <c r="M950" s="7"/>
      <c r="N950" s="7"/>
      <c r="O950" s="7"/>
      <c r="P950" s="7"/>
      <c r="Q950" s="7"/>
      <c r="R950" s="7"/>
      <c r="S950" s="7"/>
      <c r="T950" s="7"/>
      <c r="U950" s="7"/>
      <c r="V950" s="7"/>
      <c r="W950" s="7"/>
    </row>
    <row r="951" spans="1:23" x14ac:dyDescent="0.2">
      <c r="A951" s="7"/>
      <c r="B951" s="7"/>
      <c r="C951" s="9"/>
      <c r="D951" s="7"/>
      <c r="E951" s="7"/>
      <c r="F951" s="7"/>
      <c r="G951" s="7"/>
      <c r="H951" s="7"/>
      <c r="I951" s="7"/>
      <c r="J951" s="7"/>
      <c r="K951" s="7"/>
      <c r="L951" s="7"/>
      <c r="M951" s="7"/>
      <c r="N951" s="7"/>
      <c r="O951" s="7"/>
      <c r="P951" s="7"/>
      <c r="Q951" s="7"/>
      <c r="R951" s="7"/>
      <c r="S951" s="7"/>
      <c r="T951" s="7"/>
      <c r="U951" s="7"/>
      <c r="V951" s="7"/>
      <c r="W951" s="7"/>
    </row>
    <row r="952" spans="1:23" x14ac:dyDescent="0.2">
      <c r="A952" s="7"/>
      <c r="B952" s="7"/>
      <c r="C952" s="9"/>
      <c r="D952" s="7"/>
      <c r="E952" s="7"/>
      <c r="F952" s="7"/>
      <c r="G952" s="7"/>
      <c r="H952" s="7"/>
      <c r="I952" s="7"/>
      <c r="J952" s="7"/>
      <c r="K952" s="7"/>
      <c r="L952" s="7"/>
      <c r="M952" s="7"/>
      <c r="N952" s="7"/>
      <c r="O952" s="7"/>
      <c r="P952" s="7"/>
      <c r="Q952" s="7"/>
      <c r="R952" s="7"/>
      <c r="S952" s="7"/>
      <c r="T952" s="7"/>
      <c r="U952" s="7"/>
      <c r="V952" s="7"/>
      <c r="W952" s="7"/>
    </row>
    <row r="953" spans="1:23" x14ac:dyDescent="0.2">
      <c r="A953" s="7"/>
      <c r="B953" s="7"/>
      <c r="C953" s="9"/>
      <c r="D953" s="7"/>
      <c r="E953" s="7"/>
      <c r="F953" s="7"/>
      <c r="G953" s="7"/>
      <c r="H953" s="7"/>
      <c r="I953" s="7"/>
      <c r="J953" s="7"/>
      <c r="K953" s="7"/>
      <c r="L953" s="7"/>
      <c r="M953" s="7"/>
      <c r="N953" s="7"/>
      <c r="O953" s="7"/>
      <c r="P953" s="7"/>
      <c r="Q953" s="7"/>
      <c r="R953" s="7"/>
      <c r="S953" s="7"/>
      <c r="T953" s="7"/>
      <c r="U953" s="7"/>
      <c r="V953" s="7"/>
      <c r="W953" s="7"/>
    </row>
    <row r="954" spans="1:23" x14ac:dyDescent="0.2">
      <c r="A954" s="7"/>
      <c r="B954" s="7"/>
      <c r="C954" s="9"/>
      <c r="D954" s="7"/>
      <c r="E954" s="7"/>
      <c r="F954" s="7"/>
      <c r="G954" s="7"/>
      <c r="H954" s="7"/>
      <c r="I954" s="7"/>
      <c r="J954" s="7"/>
      <c r="K954" s="7"/>
      <c r="L954" s="7"/>
      <c r="M954" s="7"/>
      <c r="N954" s="7"/>
      <c r="O954" s="7"/>
      <c r="P954" s="7"/>
      <c r="Q954" s="7"/>
      <c r="R954" s="7"/>
      <c r="S954" s="7"/>
      <c r="T954" s="7"/>
      <c r="U954" s="7"/>
      <c r="V954" s="7"/>
      <c r="W954" s="7"/>
    </row>
    <row r="955" spans="1:23" x14ac:dyDescent="0.2">
      <c r="A955" s="7"/>
      <c r="B955" s="7"/>
      <c r="C955" s="9"/>
      <c r="D955" s="7"/>
      <c r="E955" s="7"/>
      <c r="F955" s="7"/>
      <c r="G955" s="7"/>
      <c r="H955" s="7"/>
      <c r="I955" s="7"/>
      <c r="J955" s="7"/>
      <c r="K955" s="7"/>
      <c r="L955" s="7"/>
      <c r="M955" s="7"/>
      <c r="N955" s="7"/>
      <c r="O955" s="7"/>
      <c r="P955" s="7"/>
      <c r="Q955" s="7"/>
      <c r="R955" s="7"/>
      <c r="S955" s="7"/>
      <c r="T955" s="7"/>
      <c r="U955" s="7"/>
      <c r="V955" s="7"/>
      <c r="W955" s="7"/>
    </row>
    <row r="956" spans="1:23" x14ac:dyDescent="0.2">
      <c r="A956" s="7"/>
      <c r="B956" s="7"/>
      <c r="C956" s="9"/>
      <c r="D956" s="7"/>
      <c r="E956" s="7"/>
      <c r="F956" s="7"/>
      <c r="G956" s="7"/>
      <c r="H956" s="7"/>
      <c r="I956" s="7"/>
      <c r="J956" s="7"/>
      <c r="K956" s="7"/>
      <c r="L956" s="7"/>
      <c r="M956" s="7"/>
      <c r="N956" s="7"/>
      <c r="O956" s="7"/>
      <c r="P956" s="7"/>
      <c r="Q956" s="7"/>
      <c r="R956" s="7"/>
      <c r="S956" s="7"/>
      <c r="T956" s="7"/>
      <c r="U956" s="7"/>
      <c r="V956" s="7"/>
      <c r="W956" s="7"/>
    </row>
    <row r="957" spans="1:23" x14ac:dyDescent="0.2">
      <c r="A957" s="7"/>
      <c r="B957" s="7"/>
      <c r="C957" s="9"/>
      <c r="D957" s="7"/>
      <c r="E957" s="7"/>
      <c r="F957" s="7"/>
      <c r="G957" s="7"/>
      <c r="H957" s="7"/>
      <c r="I957" s="7"/>
      <c r="J957" s="7"/>
      <c r="K957" s="7"/>
      <c r="L957" s="7"/>
      <c r="M957" s="7"/>
      <c r="N957" s="7"/>
      <c r="O957" s="7"/>
      <c r="P957" s="7"/>
      <c r="Q957" s="7"/>
      <c r="R957" s="7"/>
      <c r="S957" s="7"/>
      <c r="T957" s="7"/>
      <c r="U957" s="7"/>
      <c r="V957" s="7"/>
      <c r="W957" s="7"/>
    </row>
    <row r="958" spans="1:23" x14ac:dyDescent="0.2">
      <c r="A958" s="7"/>
      <c r="B958" s="7"/>
      <c r="C958" s="9"/>
      <c r="D958" s="7"/>
      <c r="E958" s="7"/>
      <c r="F958" s="7"/>
      <c r="G958" s="7"/>
      <c r="H958" s="7"/>
      <c r="I958" s="7"/>
      <c r="J958" s="7"/>
      <c r="K958" s="7"/>
      <c r="L958" s="7"/>
      <c r="M958" s="7"/>
      <c r="N958" s="7"/>
      <c r="O958" s="7"/>
      <c r="P958" s="7"/>
      <c r="Q958" s="7"/>
      <c r="R958" s="7"/>
      <c r="S958" s="7"/>
      <c r="T958" s="7"/>
      <c r="U958" s="7"/>
      <c r="V958" s="7"/>
      <c r="W958" s="7"/>
    </row>
    <row r="959" spans="1:23" x14ac:dyDescent="0.2">
      <c r="A959" s="7"/>
      <c r="B959" s="7"/>
      <c r="C959" s="9"/>
      <c r="D959" s="7"/>
      <c r="E959" s="7"/>
      <c r="F959" s="7"/>
      <c r="G959" s="7"/>
      <c r="H959" s="7"/>
      <c r="I959" s="7"/>
      <c r="J959" s="7"/>
      <c r="K959" s="7"/>
      <c r="L959" s="7"/>
      <c r="M959" s="7"/>
      <c r="N959" s="7"/>
      <c r="O959" s="7"/>
      <c r="P959" s="7"/>
      <c r="Q959" s="7"/>
      <c r="R959" s="7"/>
      <c r="S959" s="7"/>
      <c r="T959" s="7"/>
      <c r="U959" s="7"/>
      <c r="V959" s="7"/>
      <c r="W959" s="7"/>
    </row>
    <row r="960" spans="1:23" x14ac:dyDescent="0.2">
      <c r="A960" s="7"/>
      <c r="B960" s="7"/>
      <c r="C960" s="9"/>
      <c r="D960" s="7"/>
      <c r="E960" s="7"/>
      <c r="F960" s="7"/>
      <c r="G960" s="7"/>
      <c r="H960" s="7"/>
      <c r="I960" s="7"/>
      <c r="J960" s="7"/>
      <c r="K960" s="7"/>
      <c r="L960" s="7"/>
      <c r="M960" s="7"/>
      <c r="N960" s="7"/>
      <c r="O960" s="7"/>
      <c r="P960" s="7"/>
      <c r="Q960" s="7"/>
      <c r="R960" s="7"/>
      <c r="S960" s="7"/>
      <c r="T960" s="7"/>
      <c r="U960" s="7"/>
      <c r="V960" s="7"/>
      <c r="W960" s="7"/>
    </row>
    <row r="961" spans="1:23" x14ac:dyDescent="0.2">
      <c r="A961" s="7"/>
      <c r="B961" s="7"/>
      <c r="C961" s="9"/>
      <c r="D961" s="7"/>
      <c r="E961" s="7"/>
      <c r="F961" s="7"/>
      <c r="G961" s="7"/>
      <c r="H961" s="7"/>
      <c r="I961" s="7"/>
      <c r="J961" s="7"/>
      <c r="K961" s="7"/>
      <c r="L961" s="7"/>
      <c r="M961" s="7"/>
      <c r="N961" s="7"/>
      <c r="O961" s="7"/>
      <c r="P961" s="7"/>
      <c r="Q961" s="7"/>
      <c r="R961" s="7"/>
      <c r="S961" s="7"/>
      <c r="T961" s="7"/>
      <c r="U961" s="7"/>
      <c r="V961" s="7"/>
      <c r="W961" s="7"/>
    </row>
    <row r="962" spans="1:23" x14ac:dyDescent="0.2">
      <c r="A962" s="7"/>
      <c r="B962" s="7"/>
      <c r="C962" s="9"/>
      <c r="D962" s="7"/>
      <c r="E962" s="7"/>
      <c r="F962" s="7"/>
      <c r="G962" s="7"/>
      <c r="H962" s="7"/>
      <c r="I962" s="7"/>
      <c r="J962" s="7"/>
      <c r="K962" s="7"/>
      <c r="L962" s="7"/>
      <c r="M962" s="7"/>
      <c r="N962" s="7"/>
      <c r="O962" s="7"/>
      <c r="P962" s="7"/>
      <c r="Q962" s="7"/>
      <c r="R962" s="7"/>
      <c r="S962" s="7"/>
      <c r="T962" s="7"/>
      <c r="U962" s="7"/>
      <c r="V962" s="7"/>
      <c r="W962" s="7"/>
    </row>
    <row r="963" spans="1:23" x14ac:dyDescent="0.2">
      <c r="A963" s="7"/>
      <c r="B963" s="7"/>
      <c r="C963" s="9"/>
      <c r="D963" s="7"/>
      <c r="E963" s="7"/>
      <c r="F963" s="7"/>
      <c r="G963" s="7"/>
      <c r="H963" s="7"/>
      <c r="I963" s="7"/>
      <c r="J963" s="7"/>
      <c r="K963" s="7"/>
      <c r="L963" s="7"/>
      <c r="M963" s="7"/>
      <c r="N963" s="7"/>
      <c r="O963" s="7"/>
      <c r="P963" s="7"/>
      <c r="Q963" s="7"/>
      <c r="R963" s="7"/>
      <c r="S963" s="7"/>
      <c r="T963" s="7"/>
      <c r="U963" s="7"/>
      <c r="V963" s="7"/>
      <c r="W963" s="7"/>
    </row>
    <row r="964" spans="1:23" x14ac:dyDescent="0.2">
      <c r="A964" s="7"/>
      <c r="B964" s="7"/>
      <c r="C964" s="9"/>
      <c r="D964" s="7"/>
      <c r="E964" s="7"/>
      <c r="F964" s="7"/>
      <c r="G964" s="7"/>
      <c r="H964" s="7"/>
      <c r="I964" s="7"/>
      <c r="J964" s="7"/>
      <c r="K964" s="7"/>
      <c r="L964" s="7"/>
      <c r="M964" s="7"/>
      <c r="N964" s="7"/>
      <c r="O964" s="7"/>
      <c r="P964" s="7"/>
      <c r="Q964" s="7"/>
      <c r="R964" s="7"/>
      <c r="S964" s="7"/>
      <c r="T964" s="7"/>
      <c r="U964" s="7"/>
      <c r="V964" s="7"/>
      <c r="W964" s="7"/>
    </row>
    <row r="965" spans="1:23" x14ac:dyDescent="0.2">
      <c r="A965" s="7"/>
      <c r="B965" s="7"/>
      <c r="C965" s="9"/>
      <c r="D965" s="7"/>
      <c r="E965" s="7"/>
      <c r="F965" s="7"/>
      <c r="G965" s="7"/>
      <c r="H965" s="7"/>
      <c r="I965" s="7"/>
      <c r="J965" s="7"/>
      <c r="K965" s="7"/>
      <c r="L965" s="7"/>
      <c r="M965" s="7"/>
      <c r="N965" s="7"/>
      <c r="O965" s="7"/>
      <c r="P965" s="7"/>
      <c r="Q965" s="7"/>
      <c r="R965" s="7"/>
      <c r="S965" s="7"/>
      <c r="T965" s="7"/>
      <c r="U965" s="7"/>
      <c r="V965" s="7"/>
      <c r="W965" s="7"/>
    </row>
    <row r="966" spans="1:23" x14ac:dyDescent="0.2">
      <c r="A966" s="7"/>
      <c r="B966" s="7"/>
      <c r="C966" s="9"/>
      <c r="D966" s="7"/>
      <c r="E966" s="7"/>
      <c r="F966" s="7"/>
      <c r="G966" s="7"/>
      <c r="H966" s="7"/>
      <c r="I966" s="7"/>
      <c r="J966" s="7"/>
      <c r="K966" s="7"/>
      <c r="L966" s="7"/>
      <c r="M966" s="7"/>
      <c r="N966" s="7"/>
      <c r="O966" s="7"/>
      <c r="P966" s="7"/>
      <c r="Q966" s="7"/>
      <c r="R966" s="7"/>
      <c r="S966" s="7"/>
      <c r="T966" s="7"/>
      <c r="U966" s="7"/>
      <c r="V966" s="7"/>
      <c r="W966" s="7"/>
    </row>
    <row r="967" spans="1:23" x14ac:dyDescent="0.2">
      <c r="A967" s="7"/>
      <c r="B967" s="7"/>
      <c r="C967" s="9"/>
      <c r="D967" s="7"/>
      <c r="E967" s="7"/>
      <c r="F967" s="7"/>
      <c r="G967" s="7"/>
      <c r="H967" s="7"/>
      <c r="I967" s="7"/>
      <c r="J967" s="7"/>
      <c r="K967" s="7"/>
      <c r="L967" s="7"/>
      <c r="M967" s="7"/>
      <c r="N967" s="7"/>
      <c r="O967" s="7"/>
      <c r="P967" s="7"/>
      <c r="Q967" s="7"/>
      <c r="R967" s="7"/>
      <c r="S967" s="7"/>
      <c r="T967" s="7"/>
      <c r="U967" s="7"/>
      <c r="V967" s="7"/>
      <c r="W967" s="7"/>
    </row>
    <row r="968" spans="1:23" x14ac:dyDescent="0.2">
      <c r="A968" s="7"/>
      <c r="B968" s="7"/>
      <c r="C968" s="9"/>
      <c r="D968" s="7"/>
      <c r="E968" s="7"/>
      <c r="F968" s="7"/>
      <c r="G968" s="7"/>
      <c r="H968" s="7"/>
      <c r="I968" s="7"/>
      <c r="J968" s="7"/>
      <c r="K968" s="7"/>
      <c r="L968" s="7"/>
      <c r="M968" s="7"/>
      <c r="N968" s="7"/>
      <c r="O968" s="7"/>
      <c r="P968" s="7"/>
      <c r="Q968" s="7"/>
      <c r="R968" s="7"/>
      <c r="S968" s="7"/>
      <c r="T968" s="7"/>
      <c r="U968" s="7"/>
      <c r="V968" s="7"/>
      <c r="W968" s="7"/>
    </row>
    <row r="969" spans="1:23" x14ac:dyDescent="0.2">
      <c r="A969" s="7"/>
      <c r="B969" s="7"/>
      <c r="C969" s="9"/>
      <c r="D969" s="7"/>
      <c r="E969" s="7"/>
      <c r="F969" s="7"/>
      <c r="G969" s="7"/>
      <c r="H969" s="7"/>
      <c r="I969" s="7"/>
      <c r="J969" s="7"/>
      <c r="K969" s="7"/>
      <c r="L969" s="7"/>
      <c r="M969" s="7"/>
      <c r="N969" s="7"/>
      <c r="O969" s="7"/>
      <c r="P969" s="7"/>
      <c r="Q969" s="7"/>
      <c r="R969" s="7"/>
      <c r="S969" s="7"/>
      <c r="T969" s="7"/>
      <c r="U969" s="7"/>
      <c r="V969" s="7"/>
      <c r="W969" s="7"/>
    </row>
    <row r="970" spans="1:23" x14ac:dyDescent="0.2">
      <c r="A970" s="7"/>
      <c r="B970" s="7"/>
      <c r="C970" s="9"/>
      <c r="D970" s="7"/>
      <c r="E970" s="7"/>
      <c r="F970" s="7"/>
      <c r="G970" s="7"/>
      <c r="H970" s="7"/>
      <c r="I970" s="7"/>
      <c r="J970" s="7"/>
      <c r="K970" s="7"/>
      <c r="L970" s="7"/>
      <c r="M970" s="7"/>
      <c r="N970" s="7"/>
      <c r="O970" s="7"/>
      <c r="P970" s="7"/>
      <c r="Q970" s="7"/>
      <c r="R970" s="7"/>
      <c r="S970" s="7"/>
      <c r="T970" s="7"/>
      <c r="U970" s="7"/>
      <c r="V970" s="7"/>
      <c r="W970" s="7"/>
    </row>
    <row r="971" spans="1:23" x14ac:dyDescent="0.2">
      <c r="A971" s="7"/>
      <c r="B971" s="7"/>
      <c r="C971" s="9"/>
      <c r="D971" s="7"/>
      <c r="E971" s="7"/>
      <c r="F971" s="7"/>
      <c r="G971" s="7"/>
      <c r="H971" s="7"/>
      <c r="I971" s="7"/>
      <c r="J971" s="7"/>
      <c r="K971" s="7"/>
      <c r="L971" s="7"/>
      <c r="M971" s="7"/>
      <c r="N971" s="7"/>
      <c r="O971" s="7"/>
      <c r="P971" s="7"/>
      <c r="Q971" s="7"/>
      <c r="R971" s="7"/>
      <c r="S971" s="7"/>
      <c r="T971" s="7"/>
      <c r="U971" s="7"/>
      <c r="V971" s="7"/>
      <c r="W971" s="7"/>
    </row>
    <row r="972" spans="1:23" x14ac:dyDescent="0.2">
      <c r="A972" s="7"/>
      <c r="B972" s="7"/>
      <c r="C972" s="9"/>
      <c r="D972" s="7"/>
      <c r="E972" s="7"/>
      <c r="F972" s="7"/>
      <c r="G972" s="7"/>
      <c r="H972" s="7"/>
      <c r="I972" s="7"/>
      <c r="J972" s="7"/>
      <c r="K972" s="7"/>
      <c r="L972" s="7"/>
      <c r="M972" s="7"/>
      <c r="N972" s="7"/>
      <c r="O972" s="7"/>
      <c r="P972" s="7"/>
      <c r="Q972" s="7"/>
      <c r="R972" s="7"/>
      <c r="S972" s="7"/>
      <c r="T972" s="7"/>
      <c r="U972" s="7"/>
      <c r="V972" s="7"/>
      <c r="W972" s="7"/>
    </row>
    <row r="973" spans="1:23" x14ac:dyDescent="0.2">
      <c r="A973" s="7"/>
      <c r="B973" s="7"/>
      <c r="C973" s="9"/>
      <c r="D973" s="7"/>
      <c r="E973" s="7"/>
      <c r="F973" s="7"/>
      <c r="G973" s="7"/>
      <c r="H973" s="7"/>
      <c r="I973" s="7"/>
      <c r="J973" s="7"/>
      <c r="K973" s="7"/>
      <c r="L973" s="7"/>
      <c r="M973" s="7"/>
      <c r="N973" s="7"/>
      <c r="O973" s="7"/>
      <c r="P973" s="7"/>
      <c r="Q973" s="7"/>
      <c r="R973" s="7"/>
      <c r="S973" s="7"/>
      <c r="T973" s="7"/>
      <c r="U973" s="7"/>
      <c r="V973" s="7"/>
      <c r="W973" s="7"/>
    </row>
  </sheetData>
  <mergeCells count="1">
    <mergeCell ref="A1:F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100-000000000000}">
          <x14:formula1>
            <xm:f>DATA_Listes!$A$82:$A$83</xm:f>
          </x14:formula1>
          <xm:sqref>F3:F8 F10:F15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166"/>
  <sheetViews>
    <sheetView showGridLines="0" workbookViewId="0">
      <selection sqref="A1:C1"/>
    </sheetView>
  </sheetViews>
  <sheetFormatPr baseColWidth="10" defaultColWidth="14.42578125" defaultRowHeight="12.75" x14ac:dyDescent="0.2"/>
  <cols>
    <col min="1" max="1" width="71" bestFit="1" customWidth="1"/>
    <col min="2" max="2" width="65.140625" customWidth="1"/>
    <col min="3" max="3" width="82.42578125" customWidth="1"/>
    <col min="4" max="4" width="12" customWidth="1"/>
    <col min="5" max="5" width="18.7109375" customWidth="1"/>
    <col min="6" max="6" width="41.42578125" customWidth="1"/>
    <col min="7" max="7" width="33.28515625" customWidth="1"/>
    <col min="8" max="8" width="22" customWidth="1"/>
    <col min="10" max="10" width="17.42578125" customWidth="1"/>
    <col min="12" max="12" width="12" customWidth="1"/>
    <col min="16" max="16" width="12" customWidth="1"/>
  </cols>
  <sheetData>
    <row r="1" spans="1:7" ht="18.75" x14ac:dyDescent="0.3">
      <c r="A1" s="182" t="s">
        <v>118</v>
      </c>
      <c r="B1" s="183"/>
      <c r="C1" s="184"/>
    </row>
    <row r="2" spans="1:7" ht="15" x14ac:dyDescent="0.25">
      <c r="A2" s="180" t="s">
        <v>119</v>
      </c>
      <c r="B2" s="181"/>
      <c r="C2" s="181"/>
    </row>
    <row r="3" spans="1:7" ht="15" x14ac:dyDescent="0.25">
      <c r="A3" s="16" t="s">
        <v>1</v>
      </c>
      <c r="B3" s="16" t="s">
        <v>2</v>
      </c>
      <c r="C3" s="16" t="s">
        <v>3</v>
      </c>
      <c r="G3" s="17"/>
    </row>
    <row r="4" spans="1:7" ht="15" x14ac:dyDescent="0.25">
      <c r="A4" s="18" t="s">
        <v>120</v>
      </c>
      <c r="B4" s="19" t="s">
        <v>121</v>
      </c>
      <c r="C4" s="20"/>
      <c r="G4" s="17"/>
    </row>
    <row r="5" spans="1:7" ht="15" x14ac:dyDescent="0.25">
      <c r="A5" s="21" t="s">
        <v>122</v>
      </c>
      <c r="C5" s="22"/>
      <c r="G5" s="17"/>
    </row>
    <row r="6" spans="1:7" ht="15" x14ac:dyDescent="0.25">
      <c r="A6" s="18" t="s">
        <v>123</v>
      </c>
      <c r="B6" s="19" t="s">
        <v>124</v>
      </c>
      <c r="C6" s="23"/>
      <c r="G6" s="17"/>
    </row>
    <row r="7" spans="1:7" ht="15" x14ac:dyDescent="0.25">
      <c r="A7" s="21" t="s">
        <v>125</v>
      </c>
      <c r="C7" s="22"/>
      <c r="G7" s="17"/>
    </row>
    <row r="8" spans="1:7" ht="15" x14ac:dyDescent="0.25">
      <c r="A8" s="18" t="s">
        <v>126</v>
      </c>
      <c r="B8" s="24">
        <v>20</v>
      </c>
      <c r="C8" s="18" t="s">
        <v>127</v>
      </c>
    </row>
    <row r="9" spans="1:7" ht="15" x14ac:dyDescent="0.25">
      <c r="A9" s="180" t="s">
        <v>128</v>
      </c>
      <c r="B9" s="181"/>
      <c r="C9" s="181"/>
    </row>
    <row r="10" spans="1:7" ht="15" x14ac:dyDescent="0.25">
      <c r="A10" s="16" t="s">
        <v>1</v>
      </c>
      <c r="B10" s="16" t="s">
        <v>2</v>
      </c>
      <c r="C10" s="16" t="s">
        <v>3</v>
      </c>
    </row>
    <row r="11" spans="1:7" ht="15" x14ac:dyDescent="0.25">
      <c r="A11" s="21" t="s">
        <v>120</v>
      </c>
      <c r="B11" s="25" t="s">
        <v>129</v>
      </c>
      <c r="C11" s="22"/>
    </row>
    <row r="12" spans="1:7" ht="15" x14ac:dyDescent="0.25">
      <c r="A12" s="18" t="s">
        <v>122</v>
      </c>
      <c r="B12" s="23"/>
      <c r="C12" s="23"/>
    </row>
    <row r="13" spans="1:7" ht="15" x14ac:dyDescent="0.25">
      <c r="A13" s="21" t="s">
        <v>125</v>
      </c>
      <c r="C13" s="22"/>
    </row>
    <row r="14" spans="1:7" ht="15" x14ac:dyDescent="0.25">
      <c r="A14" s="18" t="s">
        <v>126</v>
      </c>
      <c r="B14" s="24">
        <v>90</v>
      </c>
      <c r="C14" s="18" t="s">
        <v>127</v>
      </c>
    </row>
    <row r="15" spans="1:7" ht="15" x14ac:dyDescent="0.25">
      <c r="A15" s="180" t="s">
        <v>130</v>
      </c>
      <c r="B15" s="181"/>
      <c r="C15" s="181"/>
    </row>
    <row r="16" spans="1:7" ht="15" x14ac:dyDescent="0.25">
      <c r="A16" s="16" t="s">
        <v>1</v>
      </c>
      <c r="B16" s="16" t="s">
        <v>2</v>
      </c>
      <c r="C16" s="16" t="s">
        <v>3</v>
      </c>
    </row>
    <row r="17" spans="1:3" ht="15" x14ac:dyDescent="0.25">
      <c r="A17" s="21" t="s">
        <v>120</v>
      </c>
      <c r="B17" s="25" t="s">
        <v>22</v>
      </c>
      <c r="C17" s="22"/>
    </row>
    <row r="18" spans="1:3" ht="15" x14ac:dyDescent="0.25">
      <c r="A18" s="26" t="s">
        <v>122</v>
      </c>
      <c r="B18" s="23"/>
      <c r="C18" s="23"/>
    </row>
    <row r="19" spans="1:3" ht="15" x14ac:dyDescent="0.25">
      <c r="A19" s="27" t="s">
        <v>125</v>
      </c>
      <c r="C19" s="22"/>
    </row>
    <row r="20" spans="1:3" ht="15" x14ac:dyDescent="0.25">
      <c r="A20" s="26" t="s">
        <v>126</v>
      </c>
      <c r="B20" s="24">
        <v>76</v>
      </c>
      <c r="C20" s="18" t="s">
        <v>127</v>
      </c>
    </row>
    <row r="21" spans="1:3" ht="15" x14ac:dyDescent="0.25">
      <c r="A21" s="180" t="s">
        <v>131</v>
      </c>
      <c r="B21" s="181"/>
      <c r="C21" s="181"/>
    </row>
    <row r="22" spans="1:3" ht="15" x14ac:dyDescent="0.25">
      <c r="A22" s="16" t="s">
        <v>1</v>
      </c>
      <c r="B22" s="16" t="s">
        <v>2</v>
      </c>
      <c r="C22" s="16" t="s">
        <v>3</v>
      </c>
    </row>
    <row r="23" spans="1:3" ht="15" x14ac:dyDescent="0.25">
      <c r="A23" s="21" t="s">
        <v>120</v>
      </c>
      <c r="B23" s="25" t="s">
        <v>129</v>
      </c>
      <c r="C23" s="22"/>
    </row>
    <row r="24" spans="1:3" ht="15" x14ac:dyDescent="0.25">
      <c r="A24" s="26" t="s">
        <v>122</v>
      </c>
      <c r="B24" s="23"/>
      <c r="C24" s="23"/>
    </row>
    <row r="25" spans="1:3" ht="15" x14ac:dyDescent="0.25">
      <c r="A25" s="27" t="s">
        <v>125</v>
      </c>
      <c r="C25" s="22"/>
    </row>
    <row r="26" spans="1:3" ht="15" x14ac:dyDescent="0.25">
      <c r="A26" s="26" t="s">
        <v>126</v>
      </c>
      <c r="B26" s="24">
        <v>87</v>
      </c>
      <c r="C26" s="18" t="s">
        <v>127</v>
      </c>
    </row>
    <row r="27" spans="1:3" ht="15" x14ac:dyDescent="0.25">
      <c r="A27" s="180" t="s">
        <v>132</v>
      </c>
      <c r="B27" s="181"/>
      <c r="C27" s="181"/>
    </row>
    <row r="28" spans="1:3" ht="15" x14ac:dyDescent="0.25">
      <c r="A28" s="16" t="s">
        <v>1</v>
      </c>
      <c r="B28" s="16" t="s">
        <v>2</v>
      </c>
      <c r="C28" s="16" t="s">
        <v>3</v>
      </c>
    </row>
    <row r="29" spans="1:3" ht="15" x14ac:dyDescent="0.25">
      <c r="A29" s="21" t="s">
        <v>120</v>
      </c>
      <c r="B29" s="25" t="s">
        <v>133</v>
      </c>
      <c r="C29" s="22"/>
    </row>
    <row r="30" spans="1:3" ht="15" x14ac:dyDescent="0.25">
      <c r="A30" s="26" t="s">
        <v>122</v>
      </c>
      <c r="B30" s="23"/>
      <c r="C30" s="23"/>
    </row>
    <row r="31" spans="1:3" ht="15" x14ac:dyDescent="0.25">
      <c r="A31" s="27" t="s">
        <v>125</v>
      </c>
      <c r="C31" s="22"/>
    </row>
    <row r="32" spans="1:3" ht="15" x14ac:dyDescent="0.25">
      <c r="A32" s="26" t="s">
        <v>126</v>
      </c>
      <c r="B32" s="24">
        <v>20</v>
      </c>
      <c r="C32" s="18" t="s">
        <v>127</v>
      </c>
    </row>
    <row r="33" spans="1:3" ht="15" x14ac:dyDescent="0.25">
      <c r="A33" s="180" t="s">
        <v>134</v>
      </c>
      <c r="B33" s="181"/>
      <c r="C33" s="181"/>
    </row>
    <row r="34" spans="1:3" ht="15" x14ac:dyDescent="0.25">
      <c r="A34" s="16" t="s">
        <v>1</v>
      </c>
      <c r="B34" s="16" t="s">
        <v>2</v>
      </c>
      <c r="C34" s="16" t="s">
        <v>3</v>
      </c>
    </row>
    <row r="35" spans="1:3" ht="15" x14ac:dyDescent="0.25">
      <c r="A35" s="21" t="s">
        <v>120</v>
      </c>
      <c r="B35" s="25" t="s">
        <v>135</v>
      </c>
      <c r="C35" s="22"/>
    </row>
    <row r="36" spans="1:3" ht="15" x14ac:dyDescent="0.25">
      <c r="A36" s="26" t="s">
        <v>122</v>
      </c>
      <c r="B36" s="23"/>
      <c r="C36" s="23"/>
    </row>
    <row r="37" spans="1:3" ht="15" x14ac:dyDescent="0.25">
      <c r="A37" s="27" t="s">
        <v>125</v>
      </c>
      <c r="C37" s="22"/>
    </row>
    <row r="38" spans="1:3" ht="15" x14ac:dyDescent="0.25">
      <c r="A38" s="26" t="s">
        <v>126</v>
      </c>
      <c r="B38" s="24">
        <v>40</v>
      </c>
      <c r="C38" s="18" t="s">
        <v>127</v>
      </c>
    </row>
    <row r="39" spans="1:3" ht="15" x14ac:dyDescent="0.25">
      <c r="A39" s="180" t="s">
        <v>136</v>
      </c>
      <c r="B39" s="181"/>
      <c r="C39" s="181"/>
    </row>
    <row r="40" spans="1:3" ht="15" x14ac:dyDescent="0.25">
      <c r="A40" s="16" t="s">
        <v>1</v>
      </c>
      <c r="B40" s="16" t="s">
        <v>2</v>
      </c>
      <c r="C40" s="16" t="s">
        <v>3</v>
      </c>
    </row>
    <row r="41" spans="1:3" ht="15" x14ac:dyDescent="0.25">
      <c r="A41" s="21" t="s">
        <v>120</v>
      </c>
      <c r="B41" s="25" t="s">
        <v>129</v>
      </c>
      <c r="C41" s="22"/>
    </row>
    <row r="42" spans="1:3" ht="15" x14ac:dyDescent="0.25">
      <c r="A42" s="26" t="s">
        <v>122</v>
      </c>
      <c r="B42" s="23"/>
      <c r="C42" s="23"/>
    </row>
    <row r="43" spans="1:3" ht="15" x14ac:dyDescent="0.25">
      <c r="A43" s="27" t="s">
        <v>125</v>
      </c>
      <c r="C43" s="22"/>
    </row>
    <row r="44" spans="1:3" ht="15" x14ac:dyDescent="0.25">
      <c r="A44" s="26" t="s">
        <v>126</v>
      </c>
      <c r="B44" s="24">
        <v>44</v>
      </c>
      <c r="C44" s="18" t="s">
        <v>127</v>
      </c>
    </row>
    <row r="45" spans="1:3" ht="15" x14ac:dyDescent="0.25">
      <c r="A45" s="180" t="s">
        <v>137</v>
      </c>
      <c r="B45" s="181"/>
      <c r="C45" s="181"/>
    </row>
    <row r="46" spans="1:3" ht="15" x14ac:dyDescent="0.25">
      <c r="A46" s="16" t="s">
        <v>1</v>
      </c>
      <c r="B46" s="16" t="s">
        <v>2</v>
      </c>
      <c r="C46" s="16" t="s">
        <v>3</v>
      </c>
    </row>
    <row r="47" spans="1:3" ht="15" x14ac:dyDescent="0.25">
      <c r="A47" s="21" t="s">
        <v>120</v>
      </c>
      <c r="B47" s="25" t="s">
        <v>129</v>
      </c>
      <c r="C47" s="22"/>
    </row>
    <row r="48" spans="1:3" ht="15" x14ac:dyDescent="0.25">
      <c r="A48" s="26" t="s">
        <v>122</v>
      </c>
      <c r="B48" s="23"/>
      <c r="C48" s="23"/>
    </row>
    <row r="49" spans="1:5" ht="15" x14ac:dyDescent="0.25">
      <c r="A49" s="27" t="s">
        <v>125</v>
      </c>
      <c r="C49" s="28" t="s">
        <v>138</v>
      </c>
    </row>
    <row r="50" spans="1:5" ht="15" x14ac:dyDescent="0.25">
      <c r="A50" s="26" t="s">
        <v>126</v>
      </c>
      <c r="B50" s="24">
        <v>56</v>
      </c>
      <c r="C50" s="18" t="s">
        <v>127</v>
      </c>
      <c r="E50" s="29"/>
    </row>
    <row r="51" spans="1:5" ht="15" x14ac:dyDescent="0.25">
      <c r="A51" s="180" t="s">
        <v>139</v>
      </c>
      <c r="B51" s="181"/>
      <c r="C51" s="181"/>
    </row>
    <row r="52" spans="1:5" ht="15" x14ac:dyDescent="0.25">
      <c r="A52" s="16" t="s">
        <v>1</v>
      </c>
      <c r="B52" s="16" t="s">
        <v>2</v>
      </c>
      <c r="C52" s="16" t="s">
        <v>3</v>
      </c>
    </row>
    <row r="53" spans="1:5" ht="15" x14ac:dyDescent="0.25">
      <c r="A53" s="21" t="s">
        <v>120</v>
      </c>
      <c r="B53" s="25" t="s">
        <v>129</v>
      </c>
      <c r="C53" s="22"/>
    </row>
    <row r="54" spans="1:5" ht="15" x14ac:dyDescent="0.25">
      <c r="A54" s="26" t="s">
        <v>122</v>
      </c>
      <c r="B54" s="23"/>
      <c r="C54" s="23"/>
    </row>
    <row r="55" spans="1:5" ht="15" x14ac:dyDescent="0.25">
      <c r="A55" s="27" t="s">
        <v>125</v>
      </c>
      <c r="C55" s="28" t="s">
        <v>140</v>
      </c>
    </row>
    <row r="56" spans="1:5" ht="15" x14ac:dyDescent="0.25">
      <c r="A56" s="26" t="s">
        <v>126</v>
      </c>
      <c r="B56" s="24">
        <v>43</v>
      </c>
      <c r="C56" s="18" t="s">
        <v>127</v>
      </c>
    </row>
    <row r="57" spans="1:5" ht="15" x14ac:dyDescent="0.25">
      <c r="A57" s="180" t="s">
        <v>141</v>
      </c>
      <c r="B57" s="181"/>
      <c r="C57" s="181"/>
    </row>
    <row r="58" spans="1:5" ht="15" x14ac:dyDescent="0.25">
      <c r="A58" s="16" t="s">
        <v>1</v>
      </c>
      <c r="B58" s="16" t="s">
        <v>2</v>
      </c>
      <c r="C58" s="16" t="s">
        <v>3</v>
      </c>
    </row>
    <row r="59" spans="1:5" ht="15" x14ac:dyDescent="0.25">
      <c r="A59" s="21" t="s">
        <v>120</v>
      </c>
      <c r="B59" s="25" t="s">
        <v>129</v>
      </c>
      <c r="C59" s="22"/>
    </row>
    <row r="60" spans="1:5" ht="15" x14ac:dyDescent="0.25">
      <c r="A60" s="26" t="s">
        <v>122</v>
      </c>
      <c r="B60" s="23"/>
      <c r="C60" s="23"/>
    </row>
    <row r="61" spans="1:5" ht="15" x14ac:dyDescent="0.25">
      <c r="A61" s="27" t="s">
        <v>125</v>
      </c>
      <c r="C61" s="28" t="s">
        <v>142</v>
      </c>
    </row>
    <row r="62" spans="1:5" ht="15" x14ac:dyDescent="0.25">
      <c r="A62" s="26" t="s">
        <v>126</v>
      </c>
      <c r="B62" s="24">
        <v>23</v>
      </c>
      <c r="C62" s="18" t="s">
        <v>127</v>
      </c>
    </row>
    <row r="63" spans="1:5" ht="15" x14ac:dyDescent="0.25">
      <c r="A63" s="180" t="s">
        <v>143</v>
      </c>
      <c r="B63" s="181"/>
      <c r="C63" s="181"/>
    </row>
    <row r="64" spans="1:5" ht="15" x14ac:dyDescent="0.25">
      <c r="A64" s="16" t="s">
        <v>1</v>
      </c>
      <c r="B64" s="16" t="s">
        <v>2</v>
      </c>
      <c r="C64" s="16" t="s">
        <v>3</v>
      </c>
    </row>
    <row r="65" spans="1:3" ht="15" x14ac:dyDescent="0.25">
      <c r="A65" s="21" t="s">
        <v>120</v>
      </c>
      <c r="B65" s="25" t="s">
        <v>129</v>
      </c>
      <c r="C65" s="22"/>
    </row>
    <row r="66" spans="1:3" ht="15" x14ac:dyDescent="0.25">
      <c r="A66" s="26" t="s">
        <v>122</v>
      </c>
      <c r="B66" s="23"/>
      <c r="C66" s="23"/>
    </row>
    <row r="67" spans="1:3" ht="15" x14ac:dyDescent="0.25">
      <c r="A67" s="27" t="s">
        <v>125</v>
      </c>
      <c r="C67" s="22"/>
    </row>
    <row r="68" spans="1:3" ht="15" x14ac:dyDescent="0.25">
      <c r="A68" s="26" t="s">
        <v>126</v>
      </c>
      <c r="B68" s="24">
        <v>111</v>
      </c>
      <c r="C68" s="18" t="s">
        <v>127</v>
      </c>
    </row>
    <row r="69" spans="1:3" ht="15" x14ac:dyDescent="0.25">
      <c r="A69" s="180" t="s">
        <v>144</v>
      </c>
      <c r="B69" s="181"/>
      <c r="C69" s="181"/>
    </row>
    <row r="70" spans="1:3" ht="15" x14ac:dyDescent="0.25">
      <c r="A70" s="16" t="s">
        <v>1</v>
      </c>
      <c r="B70" s="16" t="s">
        <v>2</v>
      </c>
      <c r="C70" s="16" t="s">
        <v>3</v>
      </c>
    </row>
    <row r="71" spans="1:3" ht="15" x14ac:dyDescent="0.25">
      <c r="A71" s="21" t="s">
        <v>120</v>
      </c>
      <c r="B71" s="25" t="s">
        <v>145</v>
      </c>
      <c r="C71" s="22"/>
    </row>
    <row r="72" spans="1:3" ht="15" x14ac:dyDescent="0.25">
      <c r="A72" s="26" t="s">
        <v>122</v>
      </c>
      <c r="B72" s="23"/>
      <c r="C72" s="23"/>
    </row>
    <row r="73" spans="1:3" ht="15" x14ac:dyDescent="0.25">
      <c r="A73" s="27" t="s">
        <v>125</v>
      </c>
      <c r="C73" s="22"/>
    </row>
    <row r="74" spans="1:3" ht="15" x14ac:dyDescent="0.25">
      <c r="A74" s="26" t="s">
        <v>126</v>
      </c>
      <c r="B74" s="24">
        <v>21</v>
      </c>
      <c r="C74" s="18" t="s">
        <v>127</v>
      </c>
    </row>
    <row r="75" spans="1:3" ht="15" x14ac:dyDescent="0.25">
      <c r="A75" s="180" t="s">
        <v>146</v>
      </c>
      <c r="B75" s="181"/>
      <c r="C75" s="181"/>
    </row>
    <row r="76" spans="1:3" ht="15" x14ac:dyDescent="0.25">
      <c r="A76" s="16" t="s">
        <v>1</v>
      </c>
      <c r="B76" s="16" t="s">
        <v>2</v>
      </c>
      <c r="C76" s="16" t="s">
        <v>3</v>
      </c>
    </row>
    <row r="77" spans="1:3" ht="15" x14ac:dyDescent="0.25">
      <c r="A77" s="21" t="s">
        <v>120</v>
      </c>
      <c r="B77" s="25" t="s">
        <v>129</v>
      </c>
      <c r="C77" s="22"/>
    </row>
    <row r="78" spans="1:3" ht="15" x14ac:dyDescent="0.25">
      <c r="A78" s="26" t="s">
        <v>122</v>
      </c>
      <c r="B78" s="23"/>
      <c r="C78" s="23"/>
    </row>
    <row r="79" spans="1:3" ht="15" x14ac:dyDescent="0.25">
      <c r="A79" s="27" t="s">
        <v>125</v>
      </c>
      <c r="C79" s="28" t="s">
        <v>147</v>
      </c>
    </row>
    <row r="80" spans="1:3" ht="15" x14ac:dyDescent="0.25">
      <c r="A80" s="26" t="s">
        <v>126</v>
      </c>
      <c r="B80" s="24">
        <v>60</v>
      </c>
      <c r="C80" s="18" t="s">
        <v>127</v>
      </c>
    </row>
    <row r="81" spans="1:3" ht="15" x14ac:dyDescent="0.25">
      <c r="A81" s="180" t="s">
        <v>148</v>
      </c>
      <c r="B81" s="181"/>
      <c r="C81" s="181"/>
    </row>
    <row r="82" spans="1:3" ht="15" x14ac:dyDescent="0.25">
      <c r="A82" s="16" t="s">
        <v>1</v>
      </c>
      <c r="B82" s="16" t="s">
        <v>2</v>
      </c>
      <c r="C82" s="16" t="s">
        <v>3</v>
      </c>
    </row>
    <row r="83" spans="1:3" ht="15" x14ac:dyDescent="0.25">
      <c r="A83" s="21" t="s">
        <v>120</v>
      </c>
      <c r="B83" s="25" t="s">
        <v>274</v>
      </c>
      <c r="C83" s="22"/>
    </row>
    <row r="84" spans="1:3" ht="15" x14ac:dyDescent="0.25">
      <c r="A84" s="26" t="s">
        <v>122</v>
      </c>
      <c r="B84" s="23"/>
      <c r="C84" s="23"/>
    </row>
    <row r="85" spans="1:3" ht="15" x14ac:dyDescent="0.25">
      <c r="A85" s="27" t="s">
        <v>125</v>
      </c>
      <c r="C85" s="22"/>
    </row>
    <row r="86" spans="1:3" ht="15" x14ac:dyDescent="0.25">
      <c r="A86" s="26" t="s">
        <v>126</v>
      </c>
      <c r="B86" s="24">
        <v>40</v>
      </c>
      <c r="C86" s="18" t="s">
        <v>127</v>
      </c>
    </row>
    <row r="87" spans="1:3" ht="15" x14ac:dyDescent="0.25">
      <c r="A87" s="180" t="s">
        <v>150</v>
      </c>
      <c r="B87" s="181"/>
      <c r="C87" s="181"/>
    </row>
    <row r="88" spans="1:3" ht="15" x14ac:dyDescent="0.25">
      <c r="A88" s="16" t="s">
        <v>1</v>
      </c>
      <c r="B88" s="16" t="s">
        <v>2</v>
      </c>
      <c r="C88" s="16" t="s">
        <v>3</v>
      </c>
    </row>
    <row r="89" spans="1:3" ht="15" x14ac:dyDescent="0.25">
      <c r="A89" s="21" t="s">
        <v>120</v>
      </c>
      <c r="B89" s="25" t="s">
        <v>129</v>
      </c>
      <c r="C89" s="22"/>
    </row>
    <row r="90" spans="1:3" ht="15" x14ac:dyDescent="0.25">
      <c r="A90" s="26" t="s">
        <v>122</v>
      </c>
      <c r="B90" s="23"/>
      <c r="C90" s="23"/>
    </row>
    <row r="91" spans="1:3" ht="15" x14ac:dyDescent="0.25">
      <c r="A91" s="27" t="s">
        <v>125</v>
      </c>
      <c r="C91" s="28" t="s">
        <v>151</v>
      </c>
    </row>
    <row r="92" spans="1:3" ht="15" x14ac:dyDescent="0.25">
      <c r="A92" s="26" t="s">
        <v>126</v>
      </c>
      <c r="B92" s="24">
        <v>99</v>
      </c>
      <c r="C92" s="18" t="s">
        <v>127</v>
      </c>
    </row>
    <row r="93" spans="1:3" ht="15" x14ac:dyDescent="0.25">
      <c r="A93" s="180" t="s">
        <v>152</v>
      </c>
      <c r="B93" s="181"/>
      <c r="C93" s="181"/>
    </row>
    <row r="94" spans="1:3" ht="15" x14ac:dyDescent="0.25">
      <c r="A94" s="16" t="s">
        <v>1</v>
      </c>
      <c r="B94" s="16" t="s">
        <v>2</v>
      </c>
      <c r="C94" s="16" t="s">
        <v>3</v>
      </c>
    </row>
    <row r="95" spans="1:3" ht="15" x14ac:dyDescent="0.25">
      <c r="A95" s="21" t="s">
        <v>120</v>
      </c>
      <c r="B95" s="25" t="s">
        <v>129</v>
      </c>
      <c r="C95" s="22"/>
    </row>
    <row r="96" spans="1:3" ht="15" x14ac:dyDescent="0.25">
      <c r="A96" s="26" t="s">
        <v>122</v>
      </c>
      <c r="B96" s="23"/>
      <c r="C96" s="23"/>
    </row>
    <row r="97" spans="1:3" ht="15" x14ac:dyDescent="0.25">
      <c r="A97" s="27" t="s">
        <v>125</v>
      </c>
      <c r="C97" s="28"/>
    </row>
    <row r="98" spans="1:3" ht="15" x14ac:dyDescent="0.25">
      <c r="A98" s="26" t="s">
        <v>126</v>
      </c>
      <c r="B98" s="24">
        <v>44</v>
      </c>
      <c r="C98" s="18" t="s">
        <v>127</v>
      </c>
    </row>
    <row r="99" spans="1:3" ht="15" x14ac:dyDescent="0.25">
      <c r="A99" s="180" t="s">
        <v>153</v>
      </c>
      <c r="B99" s="181"/>
      <c r="C99" s="181"/>
    </row>
    <row r="100" spans="1:3" ht="15" x14ac:dyDescent="0.25">
      <c r="A100" s="16" t="s">
        <v>1</v>
      </c>
      <c r="B100" s="16" t="s">
        <v>2</v>
      </c>
      <c r="C100" s="16" t="s">
        <v>3</v>
      </c>
    </row>
    <row r="101" spans="1:3" ht="15" x14ac:dyDescent="0.25">
      <c r="A101" s="21" t="s">
        <v>120</v>
      </c>
      <c r="B101" s="25" t="s">
        <v>129</v>
      </c>
      <c r="C101" s="22"/>
    </row>
    <row r="102" spans="1:3" ht="15" x14ac:dyDescent="0.25">
      <c r="A102" s="26" t="s">
        <v>122</v>
      </c>
      <c r="B102" s="23"/>
      <c r="C102" s="23"/>
    </row>
    <row r="103" spans="1:3" ht="15" x14ac:dyDescent="0.25">
      <c r="A103" s="27" t="s">
        <v>125</v>
      </c>
      <c r="C103" s="28"/>
    </row>
    <row r="104" spans="1:3" ht="15" x14ac:dyDescent="0.25">
      <c r="A104" s="26" t="s">
        <v>126</v>
      </c>
      <c r="B104" s="24">
        <v>67</v>
      </c>
      <c r="C104" s="18" t="s">
        <v>127</v>
      </c>
    </row>
    <row r="105" spans="1:3" ht="15" x14ac:dyDescent="0.25">
      <c r="A105" s="180" t="s">
        <v>154</v>
      </c>
      <c r="B105" s="181"/>
      <c r="C105" s="181"/>
    </row>
    <row r="106" spans="1:3" ht="15" x14ac:dyDescent="0.25">
      <c r="A106" s="16" t="s">
        <v>1</v>
      </c>
      <c r="B106" s="16" t="s">
        <v>2</v>
      </c>
      <c r="C106" s="16" t="s">
        <v>3</v>
      </c>
    </row>
    <row r="107" spans="1:3" ht="15" x14ac:dyDescent="0.25">
      <c r="A107" s="21" t="s">
        <v>120</v>
      </c>
      <c r="B107" s="25" t="s">
        <v>129</v>
      </c>
      <c r="C107" s="22"/>
    </row>
    <row r="108" spans="1:3" ht="15" x14ac:dyDescent="0.25">
      <c r="A108" s="26" t="s">
        <v>122</v>
      </c>
      <c r="B108" s="23"/>
      <c r="C108" s="23"/>
    </row>
    <row r="109" spans="1:3" ht="15" x14ac:dyDescent="0.25">
      <c r="A109" s="27" t="s">
        <v>125</v>
      </c>
      <c r="C109" s="22"/>
    </row>
    <row r="110" spans="1:3" ht="15" x14ac:dyDescent="0.25">
      <c r="A110" s="26" t="s">
        <v>126</v>
      </c>
      <c r="B110" s="24">
        <v>8</v>
      </c>
      <c r="C110" s="18" t="s">
        <v>127</v>
      </c>
    </row>
    <row r="111" spans="1:3" ht="15" x14ac:dyDescent="0.25">
      <c r="A111" s="180" t="s">
        <v>155</v>
      </c>
      <c r="B111" s="181"/>
      <c r="C111" s="181"/>
    </row>
    <row r="112" spans="1:3" ht="15" x14ac:dyDescent="0.25">
      <c r="A112" s="16" t="s">
        <v>1</v>
      </c>
      <c r="B112" s="16" t="s">
        <v>2</v>
      </c>
      <c r="C112" s="16" t="s">
        <v>3</v>
      </c>
    </row>
    <row r="113" spans="1:3" ht="15" x14ac:dyDescent="0.25">
      <c r="A113" s="21" t="s">
        <v>120</v>
      </c>
      <c r="B113" s="25" t="s">
        <v>129</v>
      </c>
      <c r="C113" s="22"/>
    </row>
    <row r="114" spans="1:3" ht="15" x14ac:dyDescent="0.25">
      <c r="A114" s="26" t="s">
        <v>122</v>
      </c>
      <c r="B114" s="23"/>
      <c r="C114" s="23"/>
    </row>
    <row r="115" spans="1:3" ht="15" x14ac:dyDescent="0.25">
      <c r="A115" s="27" t="s">
        <v>125</v>
      </c>
      <c r="C115" s="28"/>
    </row>
    <row r="116" spans="1:3" ht="15" x14ac:dyDescent="0.25">
      <c r="A116" s="26" t="s">
        <v>126</v>
      </c>
      <c r="B116" s="24">
        <v>33</v>
      </c>
      <c r="C116" s="18" t="s">
        <v>127</v>
      </c>
    </row>
    <row r="117" spans="1:3" ht="15" x14ac:dyDescent="0.25">
      <c r="A117" s="180" t="s">
        <v>156</v>
      </c>
      <c r="B117" s="181"/>
      <c r="C117" s="181"/>
    </row>
    <row r="118" spans="1:3" ht="15" x14ac:dyDescent="0.25">
      <c r="A118" s="16" t="s">
        <v>1</v>
      </c>
      <c r="B118" s="16" t="s">
        <v>2</v>
      </c>
      <c r="C118" s="16" t="s">
        <v>3</v>
      </c>
    </row>
    <row r="119" spans="1:3" ht="15" x14ac:dyDescent="0.25">
      <c r="A119" s="21" t="s">
        <v>120</v>
      </c>
      <c r="B119" s="25" t="s">
        <v>129</v>
      </c>
      <c r="C119" s="22"/>
    </row>
    <row r="120" spans="1:3" ht="15" x14ac:dyDescent="0.25">
      <c r="A120" s="26" t="s">
        <v>122</v>
      </c>
      <c r="B120" s="23"/>
      <c r="C120" s="23"/>
    </row>
    <row r="121" spans="1:3" ht="15" x14ac:dyDescent="0.25">
      <c r="A121" s="27" t="s">
        <v>125</v>
      </c>
      <c r="C121" s="28"/>
    </row>
    <row r="122" spans="1:3" ht="15" x14ac:dyDescent="0.25">
      <c r="A122" s="26" t="s">
        <v>126</v>
      </c>
      <c r="B122" s="24">
        <v>22</v>
      </c>
      <c r="C122" s="18" t="s">
        <v>127</v>
      </c>
    </row>
    <row r="123" spans="1:3" ht="15" x14ac:dyDescent="0.25">
      <c r="A123" s="180" t="s">
        <v>157</v>
      </c>
      <c r="B123" s="181"/>
      <c r="C123" s="181"/>
    </row>
    <row r="124" spans="1:3" ht="15" x14ac:dyDescent="0.25">
      <c r="A124" s="16" t="s">
        <v>1</v>
      </c>
      <c r="B124" s="16" t="s">
        <v>2</v>
      </c>
      <c r="C124" s="16" t="s">
        <v>3</v>
      </c>
    </row>
    <row r="125" spans="1:3" ht="15" x14ac:dyDescent="0.25">
      <c r="A125" s="21" t="s">
        <v>120</v>
      </c>
      <c r="B125" s="25" t="s">
        <v>129</v>
      </c>
      <c r="C125" s="22"/>
    </row>
    <row r="126" spans="1:3" ht="15" x14ac:dyDescent="0.25">
      <c r="A126" s="26" t="s">
        <v>122</v>
      </c>
      <c r="B126" s="23"/>
      <c r="C126" s="23"/>
    </row>
    <row r="127" spans="1:3" ht="15" x14ac:dyDescent="0.25">
      <c r="A127" s="27" t="s">
        <v>125</v>
      </c>
      <c r="C127" s="28"/>
    </row>
    <row r="128" spans="1:3" ht="15" x14ac:dyDescent="0.25">
      <c r="A128" s="26" t="s">
        <v>126</v>
      </c>
      <c r="B128" s="24">
        <v>90</v>
      </c>
      <c r="C128" s="18" t="s">
        <v>127</v>
      </c>
    </row>
    <row r="129" spans="1:3" ht="18.75" x14ac:dyDescent="0.3">
      <c r="A129" s="182" t="s">
        <v>158</v>
      </c>
      <c r="B129" s="183"/>
      <c r="C129" s="184"/>
    </row>
    <row r="130" spans="1:3" ht="15" x14ac:dyDescent="0.25">
      <c r="A130" s="30"/>
      <c r="B130" s="23"/>
      <c r="C130" s="23"/>
    </row>
    <row r="131" spans="1:3" ht="15" x14ac:dyDescent="0.25">
      <c r="A131" s="180" t="s">
        <v>159</v>
      </c>
      <c r="B131" s="181"/>
      <c r="C131" s="181"/>
    </row>
    <row r="132" spans="1:3" ht="15" x14ac:dyDescent="0.25">
      <c r="A132" s="16" t="s">
        <v>1</v>
      </c>
      <c r="B132" s="16" t="s">
        <v>2</v>
      </c>
      <c r="C132" s="16" t="s">
        <v>3</v>
      </c>
    </row>
    <row r="133" spans="1:3" ht="15" x14ac:dyDescent="0.25">
      <c r="A133" s="21" t="s">
        <v>160</v>
      </c>
      <c r="B133" s="25" t="s">
        <v>129</v>
      </c>
      <c r="C133" s="22"/>
    </row>
    <row r="134" spans="1:3" x14ac:dyDescent="0.2">
      <c r="A134" s="24" t="s">
        <v>161</v>
      </c>
      <c r="B134" s="24" t="s">
        <v>162</v>
      </c>
      <c r="C134" s="23"/>
    </row>
    <row r="135" spans="1:3" ht="15" x14ac:dyDescent="0.25">
      <c r="A135" s="21" t="s">
        <v>163</v>
      </c>
      <c r="C135" s="28" t="s">
        <v>164</v>
      </c>
    </row>
    <row r="136" spans="1:3" ht="15" x14ac:dyDescent="0.25">
      <c r="A136" s="31" t="s">
        <v>165</v>
      </c>
      <c r="B136" s="24">
        <v>98</v>
      </c>
      <c r="C136" s="18" t="s">
        <v>166</v>
      </c>
    </row>
    <row r="137" spans="1:3" ht="15" x14ac:dyDescent="0.25">
      <c r="A137" s="180" t="s">
        <v>167</v>
      </c>
      <c r="B137" s="181"/>
      <c r="C137" s="181"/>
    </row>
    <row r="138" spans="1:3" ht="15" x14ac:dyDescent="0.25">
      <c r="A138" s="16" t="s">
        <v>1</v>
      </c>
      <c r="B138" s="16" t="s">
        <v>2</v>
      </c>
      <c r="C138" s="16" t="s">
        <v>3</v>
      </c>
    </row>
    <row r="139" spans="1:3" ht="15" x14ac:dyDescent="0.25">
      <c r="A139" s="21" t="s">
        <v>160</v>
      </c>
      <c r="B139" s="25" t="s">
        <v>129</v>
      </c>
      <c r="C139" s="22"/>
    </row>
    <row r="140" spans="1:3" x14ac:dyDescent="0.2">
      <c r="A140" s="24" t="s">
        <v>161</v>
      </c>
      <c r="B140" s="24" t="s">
        <v>162</v>
      </c>
      <c r="C140" s="23"/>
    </row>
    <row r="141" spans="1:3" ht="15" x14ac:dyDescent="0.25">
      <c r="A141" s="21" t="s">
        <v>168</v>
      </c>
      <c r="C141" s="28" t="s">
        <v>169</v>
      </c>
    </row>
    <row r="142" spans="1:3" ht="15" x14ac:dyDescent="0.25">
      <c r="A142" s="31" t="s">
        <v>165</v>
      </c>
      <c r="B142" s="24">
        <v>79</v>
      </c>
      <c r="C142" s="18" t="s">
        <v>166</v>
      </c>
    </row>
    <row r="143" spans="1:3" ht="15" x14ac:dyDescent="0.25">
      <c r="A143" s="180" t="s">
        <v>170</v>
      </c>
      <c r="B143" s="181"/>
      <c r="C143" s="181"/>
    </row>
    <row r="144" spans="1:3" ht="15" x14ac:dyDescent="0.25">
      <c r="A144" s="16" t="s">
        <v>1</v>
      </c>
      <c r="B144" s="16" t="s">
        <v>2</v>
      </c>
      <c r="C144" s="16" t="s">
        <v>3</v>
      </c>
    </row>
    <row r="145" spans="1:3" ht="15" x14ac:dyDescent="0.25">
      <c r="A145" s="21" t="s">
        <v>160</v>
      </c>
      <c r="B145" s="25" t="s">
        <v>129</v>
      </c>
      <c r="C145" s="22"/>
    </row>
    <row r="146" spans="1:3" x14ac:dyDescent="0.2">
      <c r="A146" s="24" t="s">
        <v>161</v>
      </c>
      <c r="B146" s="24" t="s">
        <v>171</v>
      </c>
      <c r="C146" s="23"/>
    </row>
    <row r="147" spans="1:3" ht="15" x14ac:dyDescent="0.25">
      <c r="A147" s="21" t="s">
        <v>172</v>
      </c>
      <c r="C147" s="28"/>
    </row>
    <row r="148" spans="1:3" ht="15" x14ac:dyDescent="0.25">
      <c r="A148" s="31" t="s">
        <v>165</v>
      </c>
      <c r="B148" s="24">
        <v>88</v>
      </c>
      <c r="C148" s="18" t="s">
        <v>166</v>
      </c>
    </row>
    <row r="149" spans="1:3" ht="15" x14ac:dyDescent="0.25">
      <c r="A149" s="180" t="s">
        <v>173</v>
      </c>
      <c r="B149" s="181"/>
      <c r="C149" s="181"/>
    </row>
    <row r="150" spans="1:3" ht="15" x14ac:dyDescent="0.25">
      <c r="A150" s="16" t="s">
        <v>1</v>
      </c>
      <c r="B150" s="16" t="s">
        <v>2</v>
      </c>
      <c r="C150" s="16" t="s">
        <v>3</v>
      </c>
    </row>
    <row r="151" spans="1:3" ht="15" x14ac:dyDescent="0.25">
      <c r="A151" s="21" t="s">
        <v>160</v>
      </c>
      <c r="B151" s="25" t="s">
        <v>129</v>
      </c>
      <c r="C151" s="22"/>
    </row>
    <row r="152" spans="1:3" x14ac:dyDescent="0.2">
      <c r="A152" s="24" t="s">
        <v>161</v>
      </c>
      <c r="B152" s="24" t="s">
        <v>162</v>
      </c>
      <c r="C152" s="23"/>
    </row>
    <row r="153" spans="1:3" ht="15" x14ac:dyDescent="0.25">
      <c r="A153" s="21" t="s">
        <v>174</v>
      </c>
      <c r="C153" s="28"/>
    </row>
    <row r="154" spans="1:3" ht="15" x14ac:dyDescent="0.25">
      <c r="A154" s="31" t="s">
        <v>165</v>
      </c>
      <c r="B154" s="24">
        <v>87</v>
      </c>
      <c r="C154" s="18" t="s">
        <v>166</v>
      </c>
    </row>
    <row r="155" spans="1:3" ht="15" x14ac:dyDescent="0.25">
      <c r="A155" s="180" t="s">
        <v>175</v>
      </c>
      <c r="B155" s="181"/>
      <c r="C155" s="181"/>
    </row>
    <row r="156" spans="1:3" ht="15" x14ac:dyDescent="0.25">
      <c r="A156" s="16" t="s">
        <v>1</v>
      </c>
      <c r="B156" s="16" t="s">
        <v>2</v>
      </c>
      <c r="C156" s="16" t="s">
        <v>3</v>
      </c>
    </row>
    <row r="157" spans="1:3" ht="15" x14ac:dyDescent="0.25">
      <c r="A157" s="33" t="s">
        <v>160</v>
      </c>
      <c r="B157" s="25" t="s">
        <v>129</v>
      </c>
      <c r="C157" s="32"/>
    </row>
    <row r="158" spans="1:3" x14ac:dyDescent="0.2">
      <c r="A158" s="24" t="s">
        <v>161</v>
      </c>
      <c r="B158" s="24" t="s">
        <v>171</v>
      </c>
      <c r="C158" s="23"/>
    </row>
    <row r="159" spans="1:3" ht="15" x14ac:dyDescent="0.25">
      <c r="A159" s="33" t="s">
        <v>176</v>
      </c>
      <c r="C159" s="28" t="s">
        <v>177</v>
      </c>
    </row>
    <row r="160" spans="1:3" ht="15" x14ac:dyDescent="0.25">
      <c r="A160" s="31" t="s">
        <v>165</v>
      </c>
      <c r="B160" s="24">
        <v>89</v>
      </c>
      <c r="C160" s="18" t="s">
        <v>166</v>
      </c>
    </row>
    <row r="161" spans="1:3" ht="15" x14ac:dyDescent="0.25">
      <c r="A161" s="180" t="s">
        <v>178</v>
      </c>
      <c r="B161" s="180"/>
      <c r="C161" s="180"/>
    </row>
    <row r="162" spans="1:3" ht="15" x14ac:dyDescent="0.25">
      <c r="A162" s="16" t="s">
        <v>1</v>
      </c>
      <c r="B162" s="16" t="s">
        <v>2</v>
      </c>
      <c r="C162" s="16" t="s">
        <v>3</v>
      </c>
    </row>
    <row r="163" spans="1:3" ht="15" x14ac:dyDescent="0.25">
      <c r="A163" s="33" t="s">
        <v>160</v>
      </c>
      <c r="B163" s="25" t="s">
        <v>129</v>
      </c>
      <c r="C163" s="32"/>
    </row>
    <row r="164" spans="1:3" x14ac:dyDescent="0.2">
      <c r="A164" s="24" t="s">
        <v>161</v>
      </c>
      <c r="B164" s="24" t="s">
        <v>162</v>
      </c>
      <c r="C164" s="23"/>
    </row>
    <row r="165" spans="1:3" ht="15" x14ac:dyDescent="0.25">
      <c r="A165" s="33" t="s">
        <v>176</v>
      </c>
      <c r="C165" s="28" t="s">
        <v>179</v>
      </c>
    </row>
    <row r="166" spans="1:3" ht="15" x14ac:dyDescent="0.25">
      <c r="A166" s="31" t="s">
        <v>165</v>
      </c>
      <c r="B166" s="24">
        <v>56</v>
      </c>
      <c r="C166" s="18" t="s">
        <v>166</v>
      </c>
    </row>
  </sheetData>
  <mergeCells count="29">
    <mergeCell ref="A1:C1"/>
    <mergeCell ref="A2:C2"/>
    <mergeCell ref="A9:C9"/>
    <mergeCell ref="A15:C15"/>
    <mergeCell ref="A21:C21"/>
    <mergeCell ref="A27:C27"/>
    <mergeCell ref="A33:C33"/>
    <mergeCell ref="A39:C39"/>
    <mergeCell ref="A45:C45"/>
    <mergeCell ref="A51:C51"/>
    <mergeCell ref="A57:C57"/>
    <mergeCell ref="A63:C63"/>
    <mergeCell ref="A69:C69"/>
    <mergeCell ref="A75:C75"/>
    <mergeCell ref="A81:C81"/>
    <mergeCell ref="A87:C87"/>
    <mergeCell ref="A93:C93"/>
    <mergeCell ref="A99:C99"/>
    <mergeCell ref="A105:C105"/>
    <mergeCell ref="A111:C111"/>
    <mergeCell ref="A155:C155"/>
    <mergeCell ref="A161:C161"/>
    <mergeCell ref="A131:C131"/>
    <mergeCell ref="A143:C143"/>
    <mergeCell ref="A117:C117"/>
    <mergeCell ref="A123:C123"/>
    <mergeCell ref="A129:C129"/>
    <mergeCell ref="A137:C137"/>
    <mergeCell ref="A149:C149"/>
  </mergeCells>
  <dataValidations count="3">
    <dataValidation type="custom" allowBlank="1" showDropDown="1" showErrorMessage="1" sqref="E6" xr:uid="{00000000-0002-0000-0200-000003000000}">
      <formula1>B3="NON"</formula1>
    </dataValidation>
    <dataValidation type="custom" allowBlank="1" showDropDown="1" showErrorMessage="1" sqref="E5" xr:uid="{00000000-0002-0000-0200-000006000000}">
      <formula1>B4="NON"</formula1>
    </dataValidation>
    <dataValidation type="custom" allowBlank="1" showDropDown="1" showErrorMessage="1" sqref="E7" xr:uid="{00000000-0002-0000-0200-000007000000}">
      <formula1>B5="NON"</formula1>
    </dataValidation>
  </dataValidations>
  <pageMargins left="0.7" right="0.7" top="0.75" bottom="0.75" header="0.3" footer="0.3"/>
  <pageSetup orientation="portrait" horizontalDpi="360" verticalDpi="360" r:id="rId1"/>
  <extLst>
    <ext xmlns:x14="http://schemas.microsoft.com/office/spreadsheetml/2009/9/main" uri="{CCE6A557-97BC-4b89-ADB6-D9C93CAAB3DF}">
      <x14:dataValidations xmlns:xm="http://schemas.microsoft.com/office/excel/2006/main" count="8">
        <x14:dataValidation type="list" allowBlank="1" xr:uid="{00000000-0002-0000-0200-000000000000}">
          <x14:formula1>
            <xm:f>DATA_Listes!$A$77:$A$78</xm:f>
          </x14:formula1>
          <xm:sqref>B134 B164 B158 B152 B146 B140</xm:sqref>
        </x14:dataValidation>
        <x14:dataValidation type="list" allowBlank="1" xr:uid="{00000000-0002-0000-0200-000001000000}">
          <x14:formula1>
            <xm:f>DATA_Listes!$A$69:$A$71</xm:f>
          </x14:formula1>
          <xm:sqref>B71</xm:sqref>
        </x14:dataValidation>
        <x14:dataValidation type="list" allowBlank="1" xr:uid="{00000000-0002-0000-0200-000002000000}">
          <x14:formula1>
            <xm:f>DATA_Listes!$A$64:$A$66</xm:f>
          </x14:formula1>
          <xm:sqref>B83</xm:sqref>
        </x14:dataValidation>
        <x14:dataValidation type="list" allowBlank="1" xr:uid="{00000000-0002-0000-0200-000004000000}">
          <x14:formula1>
            <xm:f>DATA_Listes!$A$58:$A$61</xm:f>
          </x14:formula1>
          <xm:sqref>B35</xm:sqref>
        </x14:dataValidation>
        <x14:dataValidation type="list" allowBlank="1" xr:uid="{00000000-0002-0000-0200-000005000000}">
          <x14:formula1>
            <xm:f>DATA_Listes!$A$73:$A$74</xm:f>
          </x14:formula1>
          <xm:sqref>B11 B163 B157 B151 B145 B139 B133 B125 B119 B113 B107 B101 B95 B89 B77 B65 B59 B53 B47 B41 B23 B17</xm:sqref>
        </x14:dataValidation>
        <x14:dataValidation type="list" allowBlank="1" xr:uid="{00000000-0002-0000-0200-000008000000}">
          <x14:formula1>
            <xm:f>DATA_Listes!$A$46:$A$49</xm:f>
          </x14:formula1>
          <xm:sqref>B6</xm:sqref>
        </x14:dataValidation>
        <x14:dataValidation type="list" allowBlank="1" xr:uid="{00000000-0002-0000-0200-000009000000}">
          <x14:formula1>
            <xm:f>DATA_Listes!$A$52:$A$55</xm:f>
          </x14:formula1>
          <xm:sqref>B29</xm:sqref>
        </x14:dataValidation>
        <x14:dataValidation type="list" allowBlank="1" xr:uid="{00000000-0002-0000-0200-00000A000000}">
          <x14:formula1>
            <xm:f>DATA_Listes!$A$40:$A$43</xm:f>
          </x14:formula1>
          <xm:sqref>B4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FFB7B-B5C8-442B-9F78-2D5E38F5349C}">
  <sheetPr>
    <tabColor theme="4"/>
  </sheetPr>
  <dimension ref="A1:P108"/>
  <sheetViews>
    <sheetView showGridLines="0" zoomScale="85" zoomScaleNormal="85" workbookViewId="0">
      <selection activeCell="G22" sqref="G22"/>
    </sheetView>
  </sheetViews>
  <sheetFormatPr baseColWidth="10" defaultColWidth="11.42578125" defaultRowHeight="12.75" x14ac:dyDescent="0.2"/>
  <cols>
    <col min="1" max="1" width="11.42578125" style="47"/>
    <col min="2" max="2" width="10.28515625" style="47" customWidth="1"/>
    <col min="3" max="3" width="60.28515625" style="47" bestFit="1" customWidth="1"/>
    <col min="4" max="4" width="7.140625" style="47" bestFit="1" customWidth="1"/>
    <col min="5" max="5" width="6.140625" style="47" bestFit="1" customWidth="1"/>
    <col min="6" max="6" width="7.85546875" style="47" bestFit="1" customWidth="1"/>
    <col min="7" max="7" width="8.42578125" style="47" bestFit="1" customWidth="1"/>
    <col min="8" max="8" width="7.85546875" style="47" bestFit="1" customWidth="1"/>
    <col min="9" max="9" width="7.5703125" style="47" bestFit="1" customWidth="1"/>
    <col min="10" max="10" width="2.85546875" style="47" bestFit="1" customWidth="1"/>
    <col min="11" max="11" width="4.140625" style="47" bestFit="1" customWidth="1"/>
    <col min="12" max="12" width="11.5703125" style="47" bestFit="1" customWidth="1"/>
    <col min="13" max="13" width="24.140625" style="47" customWidth="1"/>
    <col min="14" max="14" width="24.85546875" style="47" customWidth="1"/>
    <col min="15" max="15" width="71.5703125" style="47" customWidth="1"/>
    <col min="16" max="16" width="38.5703125" style="47" customWidth="1"/>
    <col min="17" max="170" width="24" style="47" bestFit="1" customWidth="1"/>
    <col min="171" max="171" width="13.140625" style="47" bestFit="1" customWidth="1"/>
    <col min="172" max="16384" width="11.42578125" style="47"/>
  </cols>
  <sheetData>
    <row r="1" spans="1:16" ht="28.5" x14ac:dyDescent="0.45">
      <c r="A1" s="185" t="s">
        <v>359</v>
      </c>
      <c r="B1" s="186"/>
      <c r="C1" s="186"/>
      <c r="D1" s="186"/>
      <c r="E1" s="186"/>
      <c r="F1" s="186"/>
      <c r="G1" s="186"/>
      <c r="H1" s="186"/>
      <c r="I1" s="186"/>
      <c r="J1" s="186"/>
      <c r="K1" s="186"/>
      <c r="L1" s="186"/>
      <c r="M1" s="186"/>
      <c r="N1" s="186"/>
      <c r="O1" s="186"/>
      <c r="P1" s="186"/>
    </row>
    <row r="4" spans="1:16" x14ac:dyDescent="0.2">
      <c r="M4" s="48" t="s">
        <v>357</v>
      </c>
      <c r="N4" s="48" t="s">
        <v>358</v>
      </c>
      <c r="O4" s="49" t="s">
        <v>79</v>
      </c>
    </row>
    <row r="5" spans="1:16" ht="25.5" x14ac:dyDescent="0.2">
      <c r="M5" s="50">
        <v>4</v>
      </c>
      <c r="N5" s="51" t="s">
        <v>291</v>
      </c>
      <c r="O5" s="52" t="s">
        <v>292</v>
      </c>
    </row>
    <row r="6" spans="1:16" ht="25.5" x14ac:dyDescent="0.2">
      <c r="M6" s="53">
        <v>3</v>
      </c>
      <c r="N6" s="54" t="s">
        <v>293</v>
      </c>
      <c r="O6" s="55" t="s">
        <v>294</v>
      </c>
    </row>
    <row r="7" spans="1:16" ht="25.5" x14ac:dyDescent="0.2">
      <c r="M7" s="56">
        <v>2</v>
      </c>
      <c r="N7" s="57" t="s">
        <v>295</v>
      </c>
      <c r="O7" s="58" t="s">
        <v>296</v>
      </c>
    </row>
    <row r="8" spans="1:16" ht="25.5" x14ac:dyDescent="0.2">
      <c r="M8" s="59">
        <v>1</v>
      </c>
      <c r="N8" s="60" t="s">
        <v>297</v>
      </c>
      <c r="O8" s="61" t="s">
        <v>298</v>
      </c>
    </row>
    <row r="9" spans="1:16" x14ac:dyDescent="0.2">
      <c r="K9" s="62"/>
      <c r="L9" s="63"/>
      <c r="M9" s="64"/>
    </row>
    <row r="10" spans="1:16" ht="25.5" x14ac:dyDescent="0.2">
      <c r="B10" s="46" t="s">
        <v>375</v>
      </c>
      <c r="K10"/>
    </row>
    <row r="11" spans="1:16" ht="51" x14ac:dyDescent="0.2">
      <c r="D11" s="44" t="s">
        <v>354</v>
      </c>
      <c r="E11" s="44" t="s">
        <v>355</v>
      </c>
      <c r="F11" s="44" t="s">
        <v>107</v>
      </c>
      <c r="G11" s="44" t="s">
        <v>95</v>
      </c>
      <c r="H11" s="44" t="s">
        <v>356</v>
      </c>
      <c r="I11" s="44" t="s">
        <v>99</v>
      </c>
      <c r="J11" s="44" t="s">
        <v>373</v>
      </c>
      <c r="K11"/>
      <c r="L11"/>
      <c r="M11"/>
    </row>
    <row r="12" spans="1:16" ht="25.5" x14ac:dyDescent="0.2">
      <c r="B12" s="47" t="s">
        <v>75</v>
      </c>
      <c r="C12" s="47" t="s">
        <v>233</v>
      </c>
      <c r="D12" s="42"/>
      <c r="E12" s="42"/>
      <c r="F12" s="42"/>
      <c r="G12" s="42"/>
      <c r="H12" s="42"/>
      <c r="I12" s="42"/>
      <c r="J12" s="42">
        <v>2</v>
      </c>
      <c r="K12"/>
      <c r="L12"/>
      <c r="M12"/>
    </row>
    <row r="13" spans="1:16" x14ac:dyDescent="0.2">
      <c r="D13" s="42"/>
      <c r="E13" s="42"/>
      <c r="F13" s="42"/>
      <c r="G13" s="42"/>
      <c r="H13" s="42"/>
      <c r="I13" s="42"/>
      <c r="J13" s="42"/>
      <c r="K13"/>
      <c r="L13"/>
      <c r="M13"/>
    </row>
    <row r="14" spans="1:16" ht="25.5" x14ac:dyDescent="0.2">
      <c r="B14" s="47" t="s">
        <v>76</v>
      </c>
      <c r="C14" s="47" t="s">
        <v>235</v>
      </c>
      <c r="D14" s="42"/>
      <c r="E14" s="42"/>
      <c r="F14" s="42"/>
      <c r="G14" s="42"/>
      <c r="H14" s="42"/>
      <c r="I14" s="42"/>
      <c r="J14" s="42">
        <v>4</v>
      </c>
      <c r="K14"/>
      <c r="L14"/>
      <c r="M14"/>
    </row>
    <row r="15" spans="1:16" x14ac:dyDescent="0.2">
      <c r="D15" s="42"/>
      <c r="E15" s="42"/>
      <c r="F15" s="42"/>
      <c r="G15" s="42"/>
      <c r="H15" s="42"/>
      <c r="I15" s="42"/>
      <c r="J15" s="42"/>
      <c r="K15"/>
      <c r="L15"/>
      <c r="M15"/>
    </row>
    <row r="16" spans="1:16" x14ac:dyDescent="0.2">
      <c r="B16" s="47" t="s">
        <v>77</v>
      </c>
      <c r="C16" s="47" t="s">
        <v>236</v>
      </c>
      <c r="D16" s="42"/>
      <c r="E16" s="42"/>
      <c r="F16" s="42"/>
      <c r="G16" s="42"/>
      <c r="H16" s="42"/>
      <c r="I16" s="42"/>
      <c r="J16" s="42">
        <v>2</v>
      </c>
      <c r="K16"/>
      <c r="L16"/>
      <c r="M16"/>
    </row>
    <row r="17" spans="2:13" x14ac:dyDescent="0.2">
      <c r="D17" s="42"/>
      <c r="E17" s="42"/>
      <c r="F17" s="42"/>
      <c r="G17" s="42"/>
      <c r="H17" s="42"/>
      <c r="I17" s="42"/>
      <c r="J17" s="42"/>
      <c r="K17"/>
      <c r="L17"/>
      <c r="M17"/>
    </row>
    <row r="18" spans="2:13" ht="25.5" x14ac:dyDescent="0.2">
      <c r="B18" s="47" t="s">
        <v>78</v>
      </c>
      <c r="C18" s="47" t="s">
        <v>237</v>
      </c>
      <c r="D18" s="42"/>
      <c r="E18" s="42"/>
      <c r="F18" s="42"/>
      <c r="G18" s="42"/>
      <c r="H18" s="42"/>
      <c r="I18" s="42"/>
      <c r="J18" s="42">
        <v>2</v>
      </c>
      <c r="K18"/>
      <c r="L18"/>
      <c r="M18"/>
    </row>
    <row r="19" spans="2:13" x14ac:dyDescent="0.2">
      <c r="D19" s="42"/>
      <c r="E19" s="42"/>
      <c r="F19" s="42"/>
      <c r="G19" s="42"/>
      <c r="H19" s="42"/>
      <c r="I19" s="42"/>
      <c r="J19" s="42"/>
      <c r="K19"/>
      <c r="L19"/>
      <c r="M19"/>
    </row>
    <row r="20" spans="2:13" x14ac:dyDescent="0.2">
      <c r="B20" s="47" t="s">
        <v>72</v>
      </c>
      <c r="C20" s="47" t="s">
        <v>230</v>
      </c>
      <c r="D20" s="42">
        <v>2</v>
      </c>
      <c r="E20" s="42">
        <v>1</v>
      </c>
      <c r="F20" s="42"/>
      <c r="G20" s="42"/>
      <c r="H20" s="42">
        <v>1</v>
      </c>
      <c r="I20" s="42"/>
      <c r="J20" s="42"/>
      <c r="K20"/>
      <c r="L20"/>
      <c r="M20"/>
    </row>
    <row r="21" spans="2:13" x14ac:dyDescent="0.2">
      <c r="D21" s="42"/>
      <c r="E21" s="42"/>
      <c r="F21" s="42"/>
      <c r="G21" s="42"/>
      <c r="H21" s="42"/>
      <c r="I21" s="42"/>
      <c r="J21" s="42"/>
      <c r="K21"/>
      <c r="L21"/>
      <c r="M21"/>
    </row>
    <row r="22" spans="2:13" x14ac:dyDescent="0.2">
      <c r="B22" s="47" t="s">
        <v>73</v>
      </c>
      <c r="C22" s="47" t="s">
        <v>231</v>
      </c>
      <c r="D22" s="42">
        <v>1</v>
      </c>
      <c r="E22" s="42">
        <v>3</v>
      </c>
      <c r="F22" s="42"/>
      <c r="G22" s="42"/>
      <c r="H22" s="42">
        <v>4</v>
      </c>
      <c r="I22" s="42"/>
      <c r="J22" s="42"/>
      <c r="K22"/>
      <c r="L22"/>
      <c r="M22"/>
    </row>
    <row r="23" spans="2:13" x14ac:dyDescent="0.2">
      <c r="D23" s="42"/>
      <c r="E23" s="42"/>
      <c r="F23" s="42"/>
      <c r="G23" s="42"/>
      <c r="H23" s="42"/>
      <c r="I23" s="42"/>
      <c r="J23" s="42"/>
      <c r="K23"/>
      <c r="L23"/>
      <c r="M23"/>
    </row>
    <row r="24" spans="2:13" x14ac:dyDescent="0.2">
      <c r="B24" s="47" t="s">
        <v>74</v>
      </c>
      <c r="C24" s="47" t="s">
        <v>232</v>
      </c>
      <c r="D24" s="42">
        <v>1</v>
      </c>
      <c r="E24" s="42">
        <v>3</v>
      </c>
      <c r="F24" s="42"/>
      <c r="G24" s="42"/>
      <c r="H24" s="42">
        <v>4</v>
      </c>
      <c r="I24" s="42"/>
      <c r="J24" s="42"/>
      <c r="K24"/>
      <c r="L24"/>
      <c r="M24"/>
    </row>
    <row r="25" spans="2:13" x14ac:dyDescent="0.2">
      <c r="D25" s="42"/>
      <c r="E25" s="42"/>
      <c r="F25" s="42"/>
      <c r="G25" s="42"/>
      <c r="H25" s="42"/>
      <c r="I25" s="42"/>
      <c r="J25" s="42"/>
      <c r="K25"/>
      <c r="L25"/>
      <c r="M25"/>
    </row>
    <row r="26" spans="2:13" x14ac:dyDescent="0.2">
      <c r="B26" s="47" t="s">
        <v>52</v>
      </c>
      <c r="C26" s="47" t="s">
        <v>189</v>
      </c>
      <c r="D26" s="42"/>
      <c r="E26" s="42"/>
      <c r="F26" s="42">
        <v>1</v>
      </c>
      <c r="G26" s="42">
        <v>4</v>
      </c>
      <c r="H26" s="42">
        <v>1</v>
      </c>
      <c r="I26" s="42">
        <v>2</v>
      </c>
      <c r="J26" s="42"/>
      <c r="K26"/>
      <c r="L26"/>
      <c r="M26"/>
    </row>
    <row r="27" spans="2:13" x14ac:dyDescent="0.2">
      <c r="D27" s="42"/>
      <c r="E27" s="42"/>
      <c r="F27" s="42"/>
      <c r="G27" s="42"/>
      <c r="H27" s="42"/>
      <c r="I27" s="42"/>
      <c r="J27" s="42"/>
      <c r="K27"/>
      <c r="L27"/>
      <c r="M27"/>
    </row>
    <row r="28" spans="2:13" ht="25.5" x14ac:dyDescent="0.2">
      <c r="B28" s="47" t="s">
        <v>61</v>
      </c>
      <c r="C28" s="47" t="s">
        <v>207</v>
      </c>
      <c r="D28" s="42"/>
      <c r="E28" s="42"/>
      <c r="F28" s="42">
        <v>1</v>
      </c>
      <c r="G28" s="42">
        <v>1</v>
      </c>
      <c r="H28" s="42"/>
      <c r="I28" s="42">
        <v>1</v>
      </c>
      <c r="J28" s="42"/>
      <c r="K28"/>
      <c r="L28"/>
      <c r="M28"/>
    </row>
    <row r="29" spans="2:13" x14ac:dyDescent="0.2">
      <c r="D29" s="42"/>
      <c r="E29" s="42"/>
      <c r="F29" s="42"/>
      <c r="G29" s="42"/>
      <c r="H29" s="42"/>
      <c r="I29" s="42"/>
      <c r="J29" s="42"/>
      <c r="K29"/>
      <c r="L29"/>
    </row>
    <row r="30" spans="2:13" ht="25.5" x14ac:dyDescent="0.2">
      <c r="B30" s="47" t="s">
        <v>62</v>
      </c>
      <c r="C30" s="47" t="s">
        <v>208</v>
      </c>
      <c r="D30" s="42"/>
      <c r="E30" s="42"/>
      <c r="F30" s="42">
        <v>1</v>
      </c>
      <c r="G30" s="42">
        <v>3</v>
      </c>
      <c r="H30" s="42">
        <v>1</v>
      </c>
      <c r="I30" s="42">
        <v>3</v>
      </c>
      <c r="J30" s="42"/>
      <c r="K30"/>
      <c r="L30"/>
    </row>
    <row r="31" spans="2:13" x14ac:dyDescent="0.2">
      <c r="D31" s="42"/>
      <c r="E31" s="42"/>
      <c r="F31" s="42"/>
      <c r="G31" s="42"/>
      <c r="H31" s="42"/>
      <c r="I31" s="42"/>
      <c r="J31" s="42"/>
      <c r="K31"/>
      <c r="L31"/>
    </row>
    <row r="32" spans="2:13" ht="25.5" x14ac:dyDescent="0.2">
      <c r="B32" s="47" t="s">
        <v>63</v>
      </c>
      <c r="C32" s="47" t="s">
        <v>211</v>
      </c>
      <c r="D32" s="42"/>
      <c r="E32" s="42"/>
      <c r="F32" s="42">
        <v>1</v>
      </c>
      <c r="G32" s="42">
        <v>3</v>
      </c>
      <c r="H32" s="42">
        <v>1</v>
      </c>
      <c r="I32" s="42">
        <v>3</v>
      </c>
      <c r="J32" s="42"/>
      <c r="K32"/>
      <c r="L32"/>
    </row>
    <row r="33" spans="2:12" x14ac:dyDescent="0.2">
      <c r="D33" s="42"/>
      <c r="E33" s="42"/>
      <c r="F33" s="42"/>
      <c r="G33" s="42"/>
      <c r="H33" s="42"/>
      <c r="I33" s="42"/>
      <c r="J33" s="42"/>
      <c r="K33"/>
      <c r="L33"/>
    </row>
    <row r="34" spans="2:12" ht="25.5" x14ac:dyDescent="0.2">
      <c r="B34" s="47" t="s">
        <v>64</v>
      </c>
      <c r="C34" s="47" t="s">
        <v>213</v>
      </c>
      <c r="D34" s="42"/>
      <c r="E34" s="42"/>
      <c r="F34" s="42">
        <v>2</v>
      </c>
      <c r="G34" s="42">
        <v>3</v>
      </c>
      <c r="H34" s="42">
        <v>2</v>
      </c>
      <c r="I34" s="42">
        <v>3</v>
      </c>
      <c r="J34" s="42"/>
      <c r="K34"/>
      <c r="L34"/>
    </row>
    <row r="35" spans="2:12" x14ac:dyDescent="0.2">
      <c r="D35" s="42"/>
      <c r="E35" s="42"/>
      <c r="F35" s="42"/>
      <c r="G35" s="42"/>
      <c r="H35" s="42"/>
      <c r="I35" s="42"/>
      <c r="J35" s="42"/>
      <c r="K35"/>
      <c r="L35"/>
    </row>
    <row r="36" spans="2:12" x14ac:dyDescent="0.2">
      <c r="B36" s="47" t="s">
        <v>65</v>
      </c>
      <c r="C36" s="47" t="s">
        <v>215</v>
      </c>
      <c r="D36" s="42"/>
      <c r="E36" s="42"/>
      <c r="F36" s="42">
        <v>1</v>
      </c>
      <c r="G36" s="42">
        <v>4</v>
      </c>
      <c r="H36" s="42">
        <v>2</v>
      </c>
      <c r="I36" s="42">
        <v>2</v>
      </c>
      <c r="J36" s="42"/>
      <c r="K36"/>
    </row>
    <row r="37" spans="2:12" x14ac:dyDescent="0.2">
      <c r="D37" s="42"/>
      <c r="E37" s="42"/>
      <c r="F37" s="42"/>
      <c r="G37" s="42"/>
      <c r="H37" s="42"/>
      <c r="I37" s="42"/>
      <c r="J37" s="42"/>
      <c r="K37"/>
    </row>
    <row r="38" spans="2:12" ht="25.5" x14ac:dyDescent="0.2">
      <c r="B38" s="47" t="s">
        <v>66</v>
      </c>
      <c r="C38" s="47" t="s">
        <v>217</v>
      </c>
      <c r="D38" s="42"/>
      <c r="E38" s="42"/>
      <c r="F38" s="42">
        <v>1</v>
      </c>
      <c r="G38" s="42">
        <v>3</v>
      </c>
      <c r="H38" s="42">
        <v>2</v>
      </c>
      <c r="I38" s="42">
        <v>3</v>
      </c>
      <c r="J38" s="42"/>
      <c r="K38"/>
    </row>
    <row r="39" spans="2:12" x14ac:dyDescent="0.2">
      <c r="D39" s="42"/>
      <c r="E39" s="42"/>
      <c r="F39" s="42"/>
      <c r="G39" s="42"/>
      <c r="H39" s="42"/>
      <c r="I39" s="42"/>
      <c r="J39" s="42"/>
      <c r="K39"/>
    </row>
    <row r="40" spans="2:12" x14ac:dyDescent="0.2">
      <c r="B40" s="47" t="s">
        <v>67</v>
      </c>
      <c r="C40" s="47" t="s">
        <v>219</v>
      </c>
      <c r="D40" s="42"/>
      <c r="E40" s="42"/>
      <c r="F40" s="42">
        <v>1</v>
      </c>
      <c r="G40" s="42">
        <v>4</v>
      </c>
      <c r="H40" s="42">
        <v>1</v>
      </c>
      <c r="I40" s="42">
        <v>3</v>
      </c>
      <c r="J40" s="42"/>
      <c r="K40"/>
    </row>
    <row r="41" spans="2:12" x14ac:dyDescent="0.2">
      <c r="D41" s="42"/>
      <c r="E41" s="42"/>
      <c r="F41" s="42"/>
      <c r="G41" s="42"/>
      <c r="H41" s="42"/>
      <c r="I41" s="42"/>
      <c r="J41" s="42"/>
      <c r="K41"/>
    </row>
    <row r="42" spans="2:12" x14ac:dyDescent="0.2">
      <c r="B42" s="47" t="s">
        <v>68</v>
      </c>
      <c r="C42" s="47" t="s">
        <v>221</v>
      </c>
      <c r="D42" s="42"/>
      <c r="E42" s="42"/>
      <c r="F42" s="42">
        <v>1</v>
      </c>
      <c r="G42" s="42">
        <v>4</v>
      </c>
      <c r="H42" s="42">
        <v>1</v>
      </c>
      <c r="I42" s="42">
        <v>4</v>
      </c>
      <c r="J42" s="42"/>
      <c r="K42"/>
    </row>
    <row r="43" spans="2:12" x14ac:dyDescent="0.2">
      <c r="D43" s="42"/>
      <c r="E43" s="42"/>
      <c r="F43" s="42"/>
      <c r="G43" s="42"/>
      <c r="H43" s="42"/>
      <c r="I43" s="42"/>
      <c r="J43" s="42"/>
      <c r="K43"/>
    </row>
    <row r="44" spans="2:12" x14ac:dyDescent="0.2">
      <c r="B44" s="47" t="s">
        <v>69</v>
      </c>
      <c r="C44" s="47" t="s">
        <v>224</v>
      </c>
      <c r="D44" s="42"/>
      <c r="E44" s="42"/>
      <c r="F44" s="42">
        <v>2</v>
      </c>
      <c r="G44" s="42">
        <v>4</v>
      </c>
      <c r="H44" s="42">
        <v>3</v>
      </c>
      <c r="I44" s="42">
        <v>3</v>
      </c>
      <c r="J44" s="42"/>
      <c r="K44"/>
    </row>
    <row r="45" spans="2:12" x14ac:dyDescent="0.2">
      <c r="D45" s="42"/>
      <c r="E45" s="42"/>
      <c r="F45" s="42"/>
      <c r="G45" s="42"/>
      <c r="H45" s="42"/>
      <c r="I45" s="42"/>
      <c r="J45" s="42"/>
      <c r="K45"/>
    </row>
    <row r="46" spans="2:12" x14ac:dyDescent="0.2">
      <c r="B46" s="47" t="s">
        <v>70</v>
      </c>
      <c r="C46" s="47" t="s">
        <v>226</v>
      </c>
      <c r="D46" s="42"/>
      <c r="E46" s="42"/>
      <c r="F46" s="42">
        <v>1</v>
      </c>
      <c r="G46" s="42">
        <v>4</v>
      </c>
      <c r="H46" s="42">
        <v>1</v>
      </c>
      <c r="I46" s="42">
        <v>4</v>
      </c>
      <c r="J46" s="42"/>
      <c r="K46"/>
    </row>
    <row r="47" spans="2:12" x14ac:dyDescent="0.2">
      <c r="D47" s="42"/>
      <c r="E47" s="42"/>
      <c r="F47" s="42"/>
      <c r="G47" s="42"/>
      <c r="H47" s="42"/>
      <c r="I47" s="42"/>
      <c r="J47" s="42"/>
      <c r="K47"/>
    </row>
    <row r="48" spans="2:12" ht="25.5" x14ac:dyDescent="0.2">
      <c r="B48" s="47" t="s">
        <v>53</v>
      </c>
      <c r="C48" s="47" t="s">
        <v>192</v>
      </c>
      <c r="D48" s="42"/>
      <c r="E48" s="42"/>
      <c r="F48" s="42">
        <v>4</v>
      </c>
      <c r="G48" s="42">
        <v>4</v>
      </c>
      <c r="H48" s="42">
        <v>3</v>
      </c>
      <c r="I48" s="42">
        <v>4</v>
      </c>
      <c r="J48" s="42"/>
      <c r="K48"/>
    </row>
    <row r="49" spans="2:11" x14ac:dyDescent="0.2">
      <c r="D49" s="42"/>
      <c r="E49" s="42"/>
      <c r="F49" s="42"/>
      <c r="G49" s="42"/>
      <c r="H49" s="42"/>
      <c r="I49" s="42"/>
      <c r="J49" s="42"/>
      <c r="K49"/>
    </row>
    <row r="50" spans="2:11" x14ac:dyDescent="0.2">
      <c r="B50" s="47" t="s">
        <v>71</v>
      </c>
      <c r="C50" s="47" t="s">
        <v>228</v>
      </c>
      <c r="D50" s="42"/>
      <c r="E50" s="42"/>
      <c r="F50" s="42"/>
      <c r="G50" s="42"/>
      <c r="H50" s="42">
        <v>2</v>
      </c>
      <c r="I50" s="42"/>
      <c r="J50" s="42"/>
      <c r="K50"/>
    </row>
    <row r="51" spans="2:11" x14ac:dyDescent="0.2">
      <c r="D51" s="42"/>
      <c r="E51" s="42"/>
      <c r="F51" s="42"/>
      <c r="G51" s="42"/>
      <c r="H51" s="42"/>
      <c r="I51" s="42"/>
      <c r="J51" s="42"/>
      <c r="K51"/>
    </row>
    <row r="52" spans="2:11" ht="25.5" x14ac:dyDescent="0.2">
      <c r="B52" s="47" t="s">
        <v>54</v>
      </c>
      <c r="C52" s="47" t="s">
        <v>194</v>
      </c>
      <c r="D52" s="42"/>
      <c r="E52" s="42"/>
      <c r="F52" s="42">
        <v>1</v>
      </c>
      <c r="G52" s="42">
        <v>3</v>
      </c>
      <c r="H52" s="42">
        <v>2</v>
      </c>
      <c r="I52" s="42">
        <v>2</v>
      </c>
      <c r="J52" s="42"/>
      <c r="K52"/>
    </row>
    <row r="53" spans="2:11" x14ac:dyDescent="0.2">
      <c r="D53" s="42"/>
      <c r="E53" s="42"/>
      <c r="F53" s="42"/>
      <c r="G53" s="42"/>
      <c r="H53" s="42"/>
      <c r="I53" s="42"/>
      <c r="J53" s="42"/>
      <c r="K53"/>
    </row>
    <row r="54" spans="2:11" x14ac:dyDescent="0.2">
      <c r="B54" s="47" t="s">
        <v>55</v>
      </c>
      <c r="C54" s="47" t="s">
        <v>196</v>
      </c>
      <c r="D54" s="42"/>
      <c r="E54" s="42"/>
      <c r="F54" s="42">
        <v>1</v>
      </c>
      <c r="G54" s="42">
        <v>3</v>
      </c>
      <c r="H54" s="42">
        <v>1</v>
      </c>
      <c r="I54" s="42">
        <v>3</v>
      </c>
      <c r="J54" s="42"/>
      <c r="K54"/>
    </row>
    <row r="55" spans="2:11" x14ac:dyDescent="0.2">
      <c r="D55" s="42"/>
      <c r="E55" s="42"/>
      <c r="F55" s="42"/>
      <c r="G55" s="42"/>
      <c r="H55" s="42"/>
      <c r="I55" s="42"/>
      <c r="J55" s="42"/>
      <c r="K55"/>
    </row>
    <row r="56" spans="2:11" x14ac:dyDescent="0.2">
      <c r="B56" s="47" t="s">
        <v>56</v>
      </c>
      <c r="C56" s="47" t="s">
        <v>198</v>
      </c>
      <c r="D56" s="42"/>
      <c r="E56" s="42"/>
      <c r="F56" s="42">
        <v>3</v>
      </c>
      <c r="G56" s="42">
        <v>2</v>
      </c>
      <c r="H56" s="42">
        <v>3</v>
      </c>
      <c r="I56" s="42">
        <v>2</v>
      </c>
      <c r="J56" s="42"/>
      <c r="K56"/>
    </row>
    <row r="57" spans="2:11" x14ac:dyDescent="0.2">
      <c r="D57" s="42"/>
      <c r="E57" s="42"/>
      <c r="F57" s="42"/>
      <c r="G57" s="42"/>
      <c r="H57" s="42"/>
      <c r="I57" s="42"/>
      <c r="J57" s="42"/>
      <c r="K57"/>
    </row>
    <row r="58" spans="2:11" x14ac:dyDescent="0.2">
      <c r="B58" s="47" t="s">
        <v>57</v>
      </c>
      <c r="C58" s="47" t="s">
        <v>200</v>
      </c>
      <c r="D58" s="42"/>
      <c r="E58" s="42"/>
      <c r="F58" s="42">
        <v>2</v>
      </c>
      <c r="G58" s="42">
        <v>3</v>
      </c>
      <c r="H58" s="42">
        <v>1</v>
      </c>
      <c r="I58" s="42">
        <v>2</v>
      </c>
      <c r="J58" s="42"/>
      <c r="K58"/>
    </row>
    <row r="59" spans="2:11" x14ac:dyDescent="0.2">
      <c r="D59" s="42"/>
      <c r="E59" s="42"/>
      <c r="F59" s="42"/>
      <c r="G59" s="42"/>
      <c r="H59" s="42"/>
      <c r="I59" s="42"/>
      <c r="J59" s="42"/>
      <c r="K59"/>
    </row>
    <row r="60" spans="2:11" x14ac:dyDescent="0.2">
      <c r="B60" s="47" t="s">
        <v>58</v>
      </c>
      <c r="C60" s="47" t="s">
        <v>202</v>
      </c>
      <c r="D60" s="42"/>
      <c r="E60" s="42"/>
      <c r="F60" s="42">
        <v>2</v>
      </c>
      <c r="G60" s="42">
        <v>4</v>
      </c>
      <c r="H60" s="42">
        <v>3</v>
      </c>
      <c r="I60" s="42">
        <v>4</v>
      </c>
      <c r="J60" s="42"/>
      <c r="K60"/>
    </row>
    <row r="61" spans="2:11" x14ac:dyDescent="0.2">
      <c r="D61" s="42"/>
      <c r="E61" s="42"/>
      <c r="F61" s="42"/>
      <c r="G61" s="42"/>
      <c r="H61" s="42"/>
      <c r="I61" s="42"/>
      <c r="J61" s="42"/>
      <c r="K61"/>
    </row>
    <row r="62" spans="2:11" x14ac:dyDescent="0.2">
      <c r="B62" s="47" t="s">
        <v>59</v>
      </c>
      <c r="C62" s="47" t="s">
        <v>204</v>
      </c>
      <c r="D62" s="42"/>
      <c r="E62" s="42"/>
      <c r="F62" s="42">
        <v>1</v>
      </c>
      <c r="G62" s="42">
        <v>3</v>
      </c>
      <c r="H62" s="42">
        <v>2</v>
      </c>
      <c r="I62" s="42">
        <v>3</v>
      </c>
      <c r="J62" s="42"/>
      <c r="K62"/>
    </row>
    <row r="63" spans="2:11" x14ac:dyDescent="0.2">
      <c r="D63" s="42"/>
      <c r="E63" s="42"/>
      <c r="F63" s="42"/>
      <c r="G63" s="42"/>
      <c r="H63" s="42"/>
      <c r="I63" s="42"/>
      <c r="J63" s="42"/>
      <c r="K63"/>
    </row>
    <row r="64" spans="2:11" ht="25.5" x14ac:dyDescent="0.2">
      <c r="B64" s="47" t="s">
        <v>60</v>
      </c>
      <c r="C64" s="47" t="s">
        <v>206</v>
      </c>
      <c r="D64" s="42"/>
      <c r="E64" s="42"/>
      <c r="F64" s="42">
        <v>2</v>
      </c>
      <c r="G64" s="42">
        <v>2</v>
      </c>
      <c r="H64" s="42"/>
      <c r="I64" s="42">
        <v>2</v>
      </c>
      <c r="J64" s="42"/>
      <c r="K64"/>
    </row>
    <row r="65" spans="2:11" x14ac:dyDescent="0.2">
      <c r="B65"/>
      <c r="C65"/>
      <c r="D65"/>
      <c r="E65"/>
      <c r="F65"/>
      <c r="G65"/>
      <c r="H65"/>
      <c r="I65"/>
      <c r="J65" s="43"/>
      <c r="K65" s="43"/>
    </row>
    <row r="66" spans="2:11" x14ac:dyDescent="0.2">
      <c r="B66"/>
      <c r="C66"/>
      <c r="D66"/>
      <c r="E66"/>
      <c r="F66"/>
      <c r="G66"/>
      <c r="H66"/>
      <c r="I66"/>
      <c r="J66" s="43"/>
      <c r="K66" s="43"/>
    </row>
    <row r="67" spans="2:11" x14ac:dyDescent="0.2">
      <c r="B67"/>
      <c r="C67"/>
      <c r="D67"/>
      <c r="E67"/>
      <c r="F67"/>
      <c r="G67"/>
      <c r="H67"/>
      <c r="I67"/>
      <c r="J67" s="43"/>
      <c r="K67" s="43"/>
    </row>
    <row r="68" spans="2:11" x14ac:dyDescent="0.2">
      <c r="B68"/>
      <c r="C68"/>
      <c r="D68"/>
      <c r="E68"/>
      <c r="F68"/>
      <c r="G68"/>
      <c r="H68"/>
      <c r="I68"/>
      <c r="J68" s="43"/>
      <c r="K68" s="43"/>
    </row>
    <row r="69" spans="2:11" x14ac:dyDescent="0.2">
      <c r="B69"/>
      <c r="C69"/>
      <c r="D69"/>
      <c r="E69"/>
      <c r="F69"/>
      <c r="G69"/>
      <c r="H69"/>
      <c r="I69"/>
      <c r="J69" s="43"/>
      <c r="K69" s="43"/>
    </row>
    <row r="70" spans="2:11" x14ac:dyDescent="0.2">
      <c r="B70"/>
      <c r="C70"/>
      <c r="D70"/>
      <c r="E70"/>
      <c r="F70"/>
      <c r="G70"/>
      <c r="H70"/>
      <c r="I70"/>
      <c r="J70" s="43"/>
      <c r="K70" s="43"/>
    </row>
    <row r="71" spans="2:11" x14ac:dyDescent="0.2">
      <c r="B71"/>
      <c r="C71"/>
      <c r="D71"/>
      <c r="E71"/>
      <c r="F71"/>
      <c r="G71"/>
      <c r="H71"/>
      <c r="I71"/>
      <c r="J71" s="43"/>
      <c r="K71" s="43"/>
    </row>
    <row r="72" spans="2:11" x14ac:dyDescent="0.2">
      <c r="B72"/>
      <c r="C72"/>
      <c r="D72"/>
      <c r="E72"/>
      <c r="F72"/>
      <c r="G72"/>
      <c r="H72"/>
      <c r="I72"/>
      <c r="J72" s="43"/>
      <c r="K72" s="43"/>
    </row>
    <row r="73" spans="2:11" x14ac:dyDescent="0.2">
      <c r="B73"/>
      <c r="C73"/>
      <c r="D73"/>
      <c r="E73"/>
      <c r="F73"/>
      <c r="G73"/>
      <c r="H73"/>
      <c r="I73"/>
      <c r="J73" s="43"/>
      <c r="K73" s="43"/>
    </row>
    <row r="74" spans="2:11" x14ac:dyDescent="0.2">
      <c r="B74"/>
      <c r="C74"/>
      <c r="D74"/>
      <c r="E74"/>
      <c r="F74"/>
      <c r="G74"/>
      <c r="H74"/>
      <c r="I74"/>
      <c r="J74" s="43"/>
      <c r="K74" s="43"/>
    </row>
    <row r="75" spans="2:11" x14ac:dyDescent="0.2">
      <c r="B75"/>
      <c r="C75"/>
      <c r="D75"/>
      <c r="E75"/>
      <c r="F75"/>
      <c r="G75"/>
      <c r="H75"/>
      <c r="I75"/>
      <c r="J75" s="43"/>
      <c r="K75" s="43"/>
    </row>
    <row r="76" spans="2:11" x14ac:dyDescent="0.2">
      <c r="B76"/>
      <c r="C76"/>
      <c r="D76"/>
      <c r="E76"/>
      <c r="F76"/>
      <c r="G76"/>
      <c r="H76"/>
      <c r="I76"/>
      <c r="J76" s="43"/>
      <c r="K76" s="43"/>
    </row>
    <row r="77" spans="2:11" x14ac:dyDescent="0.2">
      <c r="B77"/>
      <c r="C77"/>
      <c r="D77"/>
      <c r="E77"/>
      <c r="F77"/>
      <c r="G77"/>
      <c r="H77"/>
      <c r="I77"/>
      <c r="J77" s="43"/>
      <c r="K77" s="43"/>
    </row>
    <row r="78" spans="2:11" x14ac:dyDescent="0.2">
      <c r="B78"/>
      <c r="C78"/>
      <c r="D78"/>
      <c r="E78"/>
      <c r="F78"/>
      <c r="G78"/>
      <c r="H78"/>
      <c r="I78"/>
      <c r="J78" s="43"/>
      <c r="K78" s="43"/>
    </row>
    <row r="79" spans="2:11" x14ac:dyDescent="0.2">
      <c r="B79"/>
      <c r="C79"/>
      <c r="D79"/>
      <c r="E79"/>
      <c r="F79"/>
      <c r="G79"/>
      <c r="H79"/>
      <c r="I79"/>
      <c r="J79" s="43"/>
      <c r="K79" s="43"/>
    </row>
    <row r="80" spans="2:11" x14ac:dyDescent="0.2">
      <c r="B80" s="43"/>
      <c r="C80" s="43"/>
      <c r="D80" s="43"/>
      <c r="E80" s="43"/>
      <c r="F80" s="43"/>
      <c r="G80" s="43"/>
      <c r="H80" s="43"/>
      <c r="I80" s="43"/>
      <c r="J80" s="43"/>
      <c r="K80" s="43"/>
    </row>
    <row r="81" spans="2:11" x14ac:dyDescent="0.2">
      <c r="B81" s="43"/>
      <c r="C81" s="43"/>
      <c r="D81" s="43"/>
      <c r="E81" s="43"/>
      <c r="F81" s="43"/>
      <c r="G81" s="43"/>
      <c r="H81" s="43"/>
      <c r="I81" s="43"/>
      <c r="J81" s="43"/>
      <c r="K81" s="43"/>
    </row>
    <row r="82" spans="2:11" x14ac:dyDescent="0.2">
      <c r="B82" s="43"/>
      <c r="C82" s="43"/>
      <c r="D82" s="43"/>
      <c r="E82" s="43"/>
      <c r="F82" s="43"/>
      <c r="G82" s="43"/>
      <c r="H82" s="43"/>
      <c r="I82" s="43"/>
      <c r="J82" s="43"/>
      <c r="K82" s="43"/>
    </row>
    <row r="83" spans="2:11" x14ac:dyDescent="0.2">
      <c r="B83" s="43"/>
      <c r="C83" s="43"/>
      <c r="D83" s="43"/>
      <c r="E83" s="43"/>
      <c r="F83" s="43"/>
      <c r="G83" s="43"/>
      <c r="H83" s="43"/>
      <c r="I83" s="43"/>
      <c r="J83" s="43"/>
      <c r="K83" s="43"/>
    </row>
    <row r="84" spans="2:11" x14ac:dyDescent="0.2">
      <c r="B84" s="43"/>
      <c r="C84" s="43"/>
      <c r="D84" s="43"/>
      <c r="E84" s="43"/>
      <c r="F84" s="43"/>
      <c r="G84" s="43"/>
      <c r="H84" s="43"/>
      <c r="I84" s="43"/>
      <c r="J84" s="43"/>
      <c r="K84" s="43"/>
    </row>
    <row r="85" spans="2:11" x14ac:dyDescent="0.2">
      <c r="B85" s="43"/>
      <c r="C85" s="43"/>
      <c r="D85" s="43"/>
      <c r="E85" s="43"/>
      <c r="F85" s="43"/>
      <c r="G85" s="43"/>
      <c r="H85" s="43"/>
      <c r="I85" s="43"/>
      <c r="J85" s="43"/>
      <c r="K85" s="43"/>
    </row>
    <row r="86" spans="2:11" x14ac:dyDescent="0.2">
      <c r="B86" s="43"/>
      <c r="C86" s="43"/>
      <c r="D86" s="43"/>
      <c r="E86" s="43"/>
      <c r="F86" s="43"/>
      <c r="G86" s="43"/>
      <c r="H86" s="43"/>
      <c r="I86" s="43"/>
      <c r="J86" s="43"/>
      <c r="K86" s="43"/>
    </row>
    <row r="87" spans="2:11" x14ac:dyDescent="0.2">
      <c r="B87" s="43"/>
      <c r="C87" s="43"/>
      <c r="D87" s="43"/>
      <c r="E87" s="43"/>
      <c r="F87" s="43"/>
      <c r="G87" s="43"/>
      <c r="H87" s="43"/>
      <c r="I87" s="43"/>
      <c r="J87" s="43"/>
      <c r="K87" s="43"/>
    </row>
    <row r="88" spans="2:11" x14ac:dyDescent="0.2">
      <c r="B88" s="43"/>
      <c r="C88" s="43"/>
      <c r="D88" s="43"/>
      <c r="E88" s="43"/>
      <c r="F88" s="43"/>
      <c r="G88" s="43"/>
      <c r="H88" s="43"/>
      <c r="I88" s="43"/>
      <c r="J88" s="43"/>
      <c r="K88" s="43"/>
    </row>
    <row r="89" spans="2:11" x14ac:dyDescent="0.2">
      <c r="B89" s="43"/>
      <c r="C89" s="43"/>
      <c r="D89" s="43"/>
      <c r="E89" s="43"/>
      <c r="F89" s="43"/>
      <c r="G89" s="43"/>
      <c r="H89" s="43"/>
      <c r="I89" s="43"/>
      <c r="J89" s="43"/>
      <c r="K89" s="43"/>
    </row>
    <row r="90" spans="2:11" x14ac:dyDescent="0.2">
      <c r="B90" s="43"/>
      <c r="C90" s="43"/>
      <c r="D90" s="43"/>
      <c r="E90" s="43"/>
      <c r="F90" s="43"/>
      <c r="G90" s="43"/>
      <c r="H90" s="43"/>
      <c r="I90" s="43"/>
      <c r="J90" s="43"/>
      <c r="K90" s="43"/>
    </row>
    <row r="91" spans="2:11" x14ac:dyDescent="0.2">
      <c r="B91" s="43"/>
      <c r="C91" s="43"/>
      <c r="D91" s="43"/>
      <c r="E91" s="43"/>
      <c r="F91" s="43"/>
      <c r="G91" s="43"/>
      <c r="H91" s="43"/>
      <c r="I91" s="43"/>
      <c r="J91" s="43"/>
      <c r="K91" s="43"/>
    </row>
    <row r="92" spans="2:11" x14ac:dyDescent="0.2">
      <c r="B92" s="43"/>
      <c r="C92" s="43"/>
      <c r="D92" s="43"/>
      <c r="E92" s="43"/>
      <c r="F92" s="43"/>
      <c r="G92" s="43"/>
      <c r="H92" s="43"/>
      <c r="I92" s="43"/>
      <c r="J92" s="43"/>
      <c r="K92" s="43"/>
    </row>
    <row r="93" spans="2:11" x14ac:dyDescent="0.2">
      <c r="B93" s="43"/>
      <c r="C93" s="43"/>
      <c r="D93" s="43"/>
      <c r="E93" s="43"/>
      <c r="F93" s="43"/>
      <c r="G93" s="43"/>
      <c r="H93" s="43"/>
      <c r="I93" s="43"/>
      <c r="J93" s="43"/>
      <c r="K93" s="43"/>
    </row>
    <row r="94" spans="2:11" x14ac:dyDescent="0.2">
      <c r="B94" s="43"/>
      <c r="C94" s="43"/>
      <c r="D94" s="43"/>
      <c r="E94" s="43"/>
      <c r="F94" s="43"/>
      <c r="G94" s="43"/>
      <c r="H94" s="43"/>
      <c r="I94" s="43"/>
      <c r="J94" s="43"/>
      <c r="K94" s="43"/>
    </row>
    <row r="95" spans="2:11" x14ac:dyDescent="0.2">
      <c r="B95" s="43"/>
      <c r="C95" s="43"/>
      <c r="D95" s="43"/>
      <c r="E95" s="43"/>
      <c r="F95" s="43"/>
      <c r="G95" s="43"/>
      <c r="H95" s="43"/>
      <c r="I95" s="43"/>
      <c r="J95" s="43"/>
      <c r="K95" s="43"/>
    </row>
    <row r="96" spans="2:11" x14ac:dyDescent="0.2">
      <c r="B96" s="43"/>
      <c r="C96" s="43"/>
      <c r="D96" s="43"/>
      <c r="E96" s="43"/>
      <c r="F96" s="43"/>
      <c r="G96" s="43"/>
      <c r="H96" s="43"/>
      <c r="I96" s="43"/>
      <c r="J96" s="43"/>
      <c r="K96" s="43"/>
    </row>
    <row r="97" spans="2:11" x14ac:dyDescent="0.2">
      <c r="B97" s="43"/>
      <c r="C97" s="43"/>
      <c r="D97" s="43"/>
      <c r="E97" s="43"/>
      <c r="F97" s="43"/>
      <c r="G97" s="43"/>
      <c r="H97" s="43"/>
      <c r="I97" s="43"/>
      <c r="J97" s="43"/>
      <c r="K97" s="43"/>
    </row>
    <row r="98" spans="2:11" x14ac:dyDescent="0.2">
      <c r="B98" s="43"/>
      <c r="C98" s="43"/>
      <c r="D98" s="43"/>
      <c r="E98" s="43"/>
      <c r="F98" s="43"/>
      <c r="G98" s="43"/>
      <c r="H98" s="43"/>
      <c r="I98" s="43"/>
      <c r="J98" s="43"/>
      <c r="K98" s="43"/>
    </row>
    <row r="99" spans="2:11" x14ac:dyDescent="0.2">
      <c r="B99" s="43"/>
      <c r="C99" s="43"/>
      <c r="D99" s="43"/>
      <c r="E99" s="43"/>
      <c r="F99" s="43"/>
      <c r="G99" s="43"/>
      <c r="H99" s="43"/>
      <c r="I99" s="43"/>
      <c r="J99" s="43"/>
      <c r="K99" s="43"/>
    </row>
    <row r="100" spans="2:11" x14ac:dyDescent="0.2">
      <c r="B100" s="43"/>
      <c r="C100" s="43"/>
      <c r="D100" s="43"/>
      <c r="E100" s="43"/>
      <c r="F100" s="43"/>
      <c r="G100" s="43"/>
      <c r="H100" s="43"/>
      <c r="I100" s="43"/>
      <c r="J100" s="43"/>
      <c r="K100" s="43"/>
    </row>
    <row r="101" spans="2:11" x14ac:dyDescent="0.2">
      <c r="B101" s="43"/>
      <c r="C101" s="43"/>
      <c r="D101" s="43"/>
      <c r="E101" s="43"/>
      <c r="F101" s="43"/>
      <c r="G101" s="43"/>
      <c r="H101" s="43"/>
      <c r="I101" s="43"/>
      <c r="J101" s="43"/>
      <c r="K101" s="43"/>
    </row>
    <row r="102" spans="2:11" x14ac:dyDescent="0.2">
      <c r="B102" s="43"/>
      <c r="C102" s="43"/>
      <c r="D102" s="43"/>
      <c r="E102" s="43"/>
      <c r="F102" s="43"/>
      <c r="G102" s="43"/>
      <c r="H102" s="43"/>
      <c r="I102" s="43"/>
      <c r="J102" s="43"/>
      <c r="K102" s="43"/>
    </row>
    <row r="103" spans="2:11" x14ac:dyDescent="0.2">
      <c r="B103" s="43"/>
      <c r="C103" s="43"/>
      <c r="D103" s="43"/>
      <c r="E103" s="43"/>
      <c r="F103" s="43"/>
      <c r="G103" s="43"/>
      <c r="H103" s="43"/>
      <c r="I103" s="43"/>
      <c r="J103" s="43"/>
      <c r="K103" s="43"/>
    </row>
    <row r="104" spans="2:11" x14ac:dyDescent="0.2">
      <c r="B104" s="43"/>
      <c r="C104" s="43"/>
      <c r="D104" s="43"/>
      <c r="E104" s="43"/>
      <c r="F104" s="43"/>
      <c r="G104" s="43"/>
      <c r="H104" s="43"/>
      <c r="I104" s="43"/>
      <c r="J104" s="43"/>
      <c r="K104" s="43"/>
    </row>
    <row r="105" spans="2:11" x14ac:dyDescent="0.2">
      <c r="B105" s="43"/>
      <c r="C105" s="43"/>
      <c r="D105" s="43"/>
      <c r="E105" s="43"/>
      <c r="F105" s="43"/>
      <c r="G105" s="43"/>
      <c r="H105" s="43"/>
      <c r="I105" s="43"/>
      <c r="J105" s="43"/>
      <c r="K105" s="43"/>
    </row>
    <row r="106" spans="2:11" x14ac:dyDescent="0.2">
      <c r="B106" s="43"/>
      <c r="C106" s="43"/>
      <c r="D106" s="43"/>
      <c r="E106" s="43"/>
      <c r="F106" s="43"/>
      <c r="G106" s="43"/>
      <c r="H106" s="43"/>
      <c r="I106" s="43"/>
      <c r="J106" s="43"/>
      <c r="K106" s="43"/>
    </row>
    <row r="107" spans="2:11" x14ac:dyDescent="0.2">
      <c r="B107" s="43"/>
      <c r="C107" s="43"/>
      <c r="D107" s="43"/>
      <c r="E107" s="43"/>
      <c r="F107" s="43"/>
      <c r="G107" s="43"/>
      <c r="H107" s="43"/>
      <c r="I107" s="43"/>
      <c r="J107" s="43"/>
      <c r="K107" s="43"/>
    </row>
    <row r="108" spans="2:11" x14ac:dyDescent="0.2">
      <c r="B108" s="43"/>
      <c r="C108" s="43"/>
      <c r="D108" s="43"/>
      <c r="E108" s="43"/>
      <c r="F108" s="43"/>
      <c r="G108" s="43"/>
      <c r="H108" s="43"/>
      <c r="I108" s="43"/>
      <c r="J108" s="43"/>
      <c r="K108" s="43"/>
    </row>
  </sheetData>
  <mergeCells count="1">
    <mergeCell ref="A1:P1"/>
  </mergeCells>
  <pageMargins left="0.7" right="0.7" top="0.75" bottom="0.75" header="0.3" footer="0.3"/>
  <pageSetup orientation="portrait" horizontalDpi="360" verticalDpi="360"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B021C-1EFA-49E3-B76D-BFD7521B1069}">
  <sheetPr>
    <tabColor theme="4"/>
  </sheetPr>
  <dimension ref="A1:IM346"/>
  <sheetViews>
    <sheetView showGridLines="0" zoomScale="80" zoomScaleNormal="80" workbookViewId="0">
      <selection sqref="A1:S1"/>
    </sheetView>
  </sheetViews>
  <sheetFormatPr baseColWidth="10" defaultColWidth="11.42578125" defaultRowHeight="12.75" x14ac:dyDescent="0.2"/>
  <cols>
    <col min="1" max="1" width="5" style="47" customWidth="1"/>
    <col min="2" max="2" width="14.140625" style="47" bestFit="1" customWidth="1"/>
    <col min="3" max="3" width="37.7109375" style="47" bestFit="1" customWidth="1"/>
    <col min="4" max="4" width="12.7109375" style="44" bestFit="1" customWidth="1"/>
    <col min="5" max="5" width="12.28515625" style="47" bestFit="1" customWidth="1"/>
    <col min="6" max="6" width="7.28515625" style="47" bestFit="1" customWidth="1"/>
    <col min="7" max="7" width="8.7109375" style="47" bestFit="1" customWidth="1"/>
    <col min="8" max="8" width="8.42578125" style="47" bestFit="1" customWidth="1"/>
    <col min="9" max="9" width="7.85546875" style="47" bestFit="1" customWidth="1"/>
    <col min="10" max="10" width="8.7109375" style="47" bestFit="1" customWidth="1"/>
    <col min="11" max="11" width="8.42578125" style="47" bestFit="1" customWidth="1"/>
    <col min="12" max="12" width="7.85546875" style="47" bestFit="1" customWidth="1"/>
    <col min="13" max="13" width="7.28515625" style="47" bestFit="1" customWidth="1"/>
    <col min="14" max="14" width="23.140625" style="47" bestFit="1" customWidth="1"/>
    <col min="15" max="15" width="28.7109375" style="47" bestFit="1" customWidth="1"/>
    <col min="16" max="16" width="23.140625" style="47" bestFit="1" customWidth="1"/>
    <col min="17" max="17" width="28.7109375" style="47" bestFit="1" customWidth="1"/>
    <col min="18" max="18" width="23.140625" style="47" bestFit="1" customWidth="1"/>
    <col min="19" max="19" width="28.7109375" style="47" bestFit="1" customWidth="1"/>
    <col min="20" max="20" width="23.140625" style="47" bestFit="1" customWidth="1"/>
    <col min="21" max="22" width="28.7109375" style="47" bestFit="1" customWidth="1"/>
    <col min="23" max="23" width="30.7109375" style="47" bestFit="1" customWidth="1"/>
    <col min="24" max="30" width="8.7109375" style="47" bestFit="1" customWidth="1"/>
    <col min="31" max="31" width="13.140625" style="47" bestFit="1" customWidth="1"/>
    <col min="32" max="246" width="23.85546875" style="47" bestFit="1" customWidth="1"/>
    <col min="247" max="247" width="12.5703125" style="47" bestFit="1" customWidth="1"/>
    <col min="248" max="16384" width="11.42578125" style="47"/>
  </cols>
  <sheetData>
    <row r="1" spans="1:30" ht="28.5" x14ac:dyDescent="0.45">
      <c r="A1" s="185" t="s">
        <v>432</v>
      </c>
      <c r="B1" s="186"/>
      <c r="C1" s="186"/>
      <c r="D1" s="186"/>
      <c r="E1" s="186"/>
      <c r="F1" s="186"/>
      <c r="G1" s="186"/>
      <c r="H1" s="186"/>
      <c r="I1" s="186"/>
      <c r="J1" s="186"/>
      <c r="K1" s="186"/>
      <c r="L1" s="186"/>
      <c r="M1" s="186"/>
      <c r="N1" s="186"/>
      <c r="O1" s="186"/>
      <c r="P1" s="186"/>
      <c r="Q1" s="186"/>
      <c r="R1" s="186"/>
      <c r="S1" s="186"/>
      <c r="T1" s="95"/>
      <c r="U1" s="95"/>
      <c r="V1" s="95"/>
      <c r="W1" s="95"/>
      <c r="X1" s="95"/>
      <c r="Y1" s="95"/>
      <c r="Z1" s="95"/>
      <c r="AA1" s="95"/>
      <c r="AB1" s="95"/>
      <c r="AC1" s="95"/>
      <c r="AD1" s="95"/>
    </row>
    <row r="5" spans="1:30" ht="25.5" x14ac:dyDescent="0.2">
      <c r="B5" s="46" t="s">
        <v>365</v>
      </c>
      <c r="C5" s="46" t="s">
        <v>366</v>
      </c>
      <c r="D5" s="81" t="s">
        <v>367</v>
      </c>
      <c r="E5" s="47" t="s">
        <v>370</v>
      </c>
      <c r="F5"/>
    </row>
    <row r="6" spans="1:30" x14ac:dyDescent="0.2">
      <c r="B6" s="47" t="s">
        <v>282</v>
      </c>
      <c r="C6" s="43" t="s">
        <v>167</v>
      </c>
      <c r="D6" s="44" t="s">
        <v>129</v>
      </c>
      <c r="E6" s="80">
        <v>79000</v>
      </c>
      <c r="F6"/>
    </row>
    <row r="7" spans="1:30" x14ac:dyDescent="0.2">
      <c r="B7" s="47" t="s">
        <v>283</v>
      </c>
      <c r="C7" s="43" t="s">
        <v>159</v>
      </c>
      <c r="D7" s="44" t="s">
        <v>129</v>
      </c>
      <c r="E7" s="80">
        <v>98000</v>
      </c>
      <c r="F7"/>
    </row>
    <row r="8" spans="1:30" x14ac:dyDescent="0.2">
      <c r="B8" s="47" t="s">
        <v>284</v>
      </c>
      <c r="C8" s="43" t="s">
        <v>285</v>
      </c>
      <c r="D8" s="44" t="s">
        <v>129</v>
      </c>
      <c r="E8" s="80">
        <v>88000</v>
      </c>
      <c r="F8"/>
    </row>
    <row r="9" spans="1:30" x14ac:dyDescent="0.2">
      <c r="B9" s="47" t="s">
        <v>286</v>
      </c>
      <c r="C9" s="43" t="s">
        <v>287</v>
      </c>
      <c r="D9" s="44" t="s">
        <v>129</v>
      </c>
      <c r="E9" s="80">
        <v>87000</v>
      </c>
      <c r="F9"/>
    </row>
    <row r="10" spans="1:30" x14ac:dyDescent="0.2">
      <c r="B10" s="47" t="s">
        <v>288</v>
      </c>
      <c r="C10" s="43" t="s">
        <v>175</v>
      </c>
      <c r="D10" s="44" t="s">
        <v>129</v>
      </c>
      <c r="E10" s="80">
        <v>89000</v>
      </c>
      <c r="F10"/>
    </row>
    <row r="11" spans="1:30" x14ac:dyDescent="0.2">
      <c r="B11" s="47" t="s">
        <v>289</v>
      </c>
      <c r="C11" s="43" t="s">
        <v>178</v>
      </c>
      <c r="D11" s="44" t="s">
        <v>129</v>
      </c>
      <c r="E11" s="80">
        <v>56000</v>
      </c>
      <c r="F11"/>
    </row>
    <row r="12" spans="1:30" x14ac:dyDescent="0.2">
      <c r="B12" s="47" t="s">
        <v>265</v>
      </c>
      <c r="C12" s="43" t="s">
        <v>141</v>
      </c>
      <c r="D12" s="44" t="s">
        <v>129</v>
      </c>
      <c r="E12" s="80">
        <v>23000</v>
      </c>
      <c r="F12"/>
    </row>
    <row r="13" spans="1:30" x14ac:dyDescent="0.2">
      <c r="B13" s="47" t="s">
        <v>266</v>
      </c>
      <c r="C13" s="43" t="s">
        <v>143</v>
      </c>
      <c r="D13" s="44" t="s">
        <v>129</v>
      </c>
      <c r="E13" s="80">
        <v>111000</v>
      </c>
      <c r="F13"/>
    </row>
    <row r="14" spans="1:30" x14ac:dyDescent="0.2">
      <c r="B14" s="47" t="s">
        <v>269</v>
      </c>
      <c r="C14" s="43" t="s">
        <v>270</v>
      </c>
      <c r="D14" s="44" t="s">
        <v>129</v>
      </c>
      <c r="E14" s="80">
        <v>21000</v>
      </c>
      <c r="F14"/>
    </row>
    <row r="15" spans="1:30" x14ac:dyDescent="0.2">
      <c r="B15" s="47" t="s">
        <v>267</v>
      </c>
      <c r="C15" s="43" t="s">
        <v>268</v>
      </c>
      <c r="D15" s="44" t="s">
        <v>22</v>
      </c>
      <c r="E15" s="80">
        <v>0</v>
      </c>
      <c r="F15"/>
    </row>
    <row r="16" spans="1:30" x14ac:dyDescent="0.2">
      <c r="B16" s="47" t="s">
        <v>271</v>
      </c>
      <c r="C16" s="43" t="s">
        <v>146</v>
      </c>
      <c r="D16" s="44" t="s">
        <v>129</v>
      </c>
      <c r="E16" s="80">
        <v>60000</v>
      </c>
      <c r="F16"/>
    </row>
    <row r="17" spans="2:6" x14ac:dyDescent="0.2">
      <c r="B17" s="47" t="s">
        <v>273</v>
      </c>
      <c r="C17" s="43" t="s">
        <v>274</v>
      </c>
      <c r="D17" s="44" t="s">
        <v>129</v>
      </c>
      <c r="E17" s="80">
        <v>40000</v>
      </c>
      <c r="F17"/>
    </row>
    <row r="18" spans="2:6" x14ac:dyDescent="0.2">
      <c r="B18" s="47" t="s">
        <v>272</v>
      </c>
      <c r="C18" s="43" t="s">
        <v>149</v>
      </c>
      <c r="D18" s="44" t="s">
        <v>22</v>
      </c>
      <c r="E18" s="80">
        <v>0</v>
      </c>
      <c r="F18"/>
    </row>
    <row r="19" spans="2:6" x14ac:dyDescent="0.2">
      <c r="B19" s="47" t="s">
        <v>275</v>
      </c>
      <c r="C19" s="43" t="s">
        <v>150</v>
      </c>
      <c r="D19" s="44" t="s">
        <v>129</v>
      </c>
      <c r="E19" s="80">
        <v>99000</v>
      </c>
      <c r="F19"/>
    </row>
    <row r="20" spans="2:6" x14ac:dyDescent="0.2">
      <c r="B20" s="47" t="s">
        <v>276</v>
      </c>
      <c r="C20" s="43" t="s">
        <v>152</v>
      </c>
      <c r="D20" s="44" t="s">
        <v>129</v>
      </c>
      <c r="E20" s="80">
        <v>44000</v>
      </c>
      <c r="F20"/>
    </row>
    <row r="21" spans="2:6" x14ac:dyDescent="0.2">
      <c r="B21" s="47" t="s">
        <v>277</v>
      </c>
      <c r="C21" s="43" t="s">
        <v>153</v>
      </c>
      <c r="D21" s="44" t="s">
        <v>129</v>
      </c>
      <c r="E21" s="80">
        <v>67000</v>
      </c>
      <c r="F21"/>
    </row>
    <row r="22" spans="2:6" x14ac:dyDescent="0.2">
      <c r="B22" s="47" t="s">
        <v>278</v>
      </c>
      <c r="C22" s="43" t="s">
        <v>154</v>
      </c>
      <c r="D22" s="44" t="s">
        <v>129</v>
      </c>
      <c r="E22" s="80">
        <v>8000</v>
      </c>
      <c r="F22"/>
    </row>
    <row r="23" spans="2:6" x14ac:dyDescent="0.2">
      <c r="B23" s="47" t="s">
        <v>279</v>
      </c>
      <c r="C23" s="43" t="s">
        <v>155</v>
      </c>
      <c r="D23" s="44" t="s">
        <v>129</v>
      </c>
      <c r="E23" s="80">
        <v>33000</v>
      </c>
      <c r="F23"/>
    </row>
    <row r="24" spans="2:6" x14ac:dyDescent="0.2">
      <c r="B24" s="47" t="s">
        <v>245</v>
      </c>
      <c r="C24" s="43" t="s">
        <v>246</v>
      </c>
      <c r="D24" s="44" t="s">
        <v>129</v>
      </c>
      <c r="E24" s="80">
        <v>20000</v>
      </c>
      <c r="F24"/>
    </row>
    <row r="25" spans="2:6" x14ac:dyDescent="0.2">
      <c r="B25" s="47" t="s">
        <v>241</v>
      </c>
      <c r="C25" s="43" t="s">
        <v>242</v>
      </c>
      <c r="D25" s="44" t="s">
        <v>22</v>
      </c>
      <c r="E25" s="80">
        <v>0</v>
      </c>
      <c r="F25"/>
    </row>
    <row r="26" spans="2:6" x14ac:dyDescent="0.2">
      <c r="B26" s="47" t="s">
        <v>243</v>
      </c>
      <c r="C26" s="43" t="s">
        <v>244</v>
      </c>
      <c r="D26" s="44" t="s">
        <v>22</v>
      </c>
      <c r="E26" s="80">
        <v>0</v>
      </c>
      <c r="F26"/>
    </row>
    <row r="27" spans="2:6" x14ac:dyDescent="0.2">
      <c r="B27" s="47" t="s">
        <v>247</v>
      </c>
      <c r="C27" s="43" t="s">
        <v>128</v>
      </c>
      <c r="D27" s="44" t="s">
        <v>129</v>
      </c>
      <c r="E27" s="80">
        <v>90000</v>
      </c>
      <c r="F27"/>
    </row>
    <row r="28" spans="2:6" x14ac:dyDescent="0.2">
      <c r="B28" s="47" t="s">
        <v>280</v>
      </c>
      <c r="C28" s="43" t="s">
        <v>156</v>
      </c>
      <c r="D28" s="44" t="s">
        <v>129</v>
      </c>
      <c r="E28" s="80">
        <v>22000</v>
      </c>
      <c r="F28"/>
    </row>
    <row r="29" spans="2:6" x14ac:dyDescent="0.2">
      <c r="B29" s="47" t="s">
        <v>281</v>
      </c>
      <c r="C29" s="43" t="s">
        <v>157</v>
      </c>
      <c r="D29" s="44" t="s">
        <v>129</v>
      </c>
      <c r="E29" s="80">
        <v>90000</v>
      </c>
      <c r="F29"/>
    </row>
    <row r="30" spans="2:6" x14ac:dyDescent="0.2">
      <c r="B30" s="47" t="s">
        <v>248</v>
      </c>
      <c r="C30" s="43" t="s">
        <v>130</v>
      </c>
      <c r="D30" s="44" t="s">
        <v>22</v>
      </c>
      <c r="E30" s="80">
        <v>0</v>
      </c>
      <c r="F30"/>
    </row>
    <row r="31" spans="2:6" x14ac:dyDescent="0.2">
      <c r="B31" s="47" t="s">
        <v>249</v>
      </c>
      <c r="C31" s="43" t="s">
        <v>131</v>
      </c>
      <c r="D31" s="44" t="s">
        <v>129</v>
      </c>
      <c r="E31" s="80">
        <v>87000</v>
      </c>
      <c r="F31"/>
    </row>
    <row r="32" spans="2:6" x14ac:dyDescent="0.2">
      <c r="B32" s="47" t="s">
        <v>254</v>
      </c>
      <c r="C32" s="43" t="s">
        <v>255</v>
      </c>
      <c r="D32" s="44" t="s">
        <v>22</v>
      </c>
      <c r="E32" s="80">
        <v>0</v>
      </c>
      <c r="F32"/>
    </row>
    <row r="33" spans="2:247" x14ac:dyDescent="0.2">
      <c r="B33" s="47" t="s">
        <v>250</v>
      </c>
      <c r="C33" s="43" t="s">
        <v>251</v>
      </c>
      <c r="D33" s="44" t="s">
        <v>22</v>
      </c>
      <c r="E33" s="80">
        <v>0</v>
      </c>
      <c r="F33"/>
    </row>
    <row r="34" spans="2:247" x14ac:dyDescent="0.2">
      <c r="B34" s="47" t="s">
        <v>252</v>
      </c>
      <c r="C34" s="43" t="s">
        <v>253</v>
      </c>
      <c r="D34" s="44" t="s">
        <v>129</v>
      </c>
      <c r="E34" s="80">
        <v>20000</v>
      </c>
      <c r="F34"/>
    </row>
    <row r="35" spans="2:247" x14ac:dyDescent="0.2">
      <c r="B35" s="47" t="s">
        <v>260</v>
      </c>
      <c r="C35" s="43" t="s">
        <v>261</v>
      </c>
      <c r="D35" s="44" t="s">
        <v>22</v>
      </c>
      <c r="E35" s="80">
        <v>0</v>
      </c>
      <c r="F35"/>
    </row>
    <row r="36" spans="2:247" x14ac:dyDescent="0.2">
      <c r="B36" s="47" t="s">
        <v>256</v>
      </c>
      <c r="C36" s="43" t="s">
        <v>257</v>
      </c>
      <c r="D36" s="44" t="s">
        <v>22</v>
      </c>
      <c r="E36" s="80">
        <v>0</v>
      </c>
      <c r="F36"/>
    </row>
    <row r="37" spans="2:247" x14ac:dyDescent="0.2">
      <c r="B37" s="47" t="s">
        <v>258</v>
      </c>
      <c r="C37" s="43" t="s">
        <v>259</v>
      </c>
      <c r="D37" s="44" t="s">
        <v>129</v>
      </c>
      <c r="E37" s="80">
        <v>40000</v>
      </c>
      <c r="F37"/>
    </row>
    <row r="38" spans="2:247" x14ac:dyDescent="0.2">
      <c r="B38" s="47" t="s">
        <v>262</v>
      </c>
      <c r="C38" s="43" t="s">
        <v>136</v>
      </c>
      <c r="D38" s="44" t="s">
        <v>22</v>
      </c>
      <c r="E38" s="80">
        <v>0</v>
      </c>
      <c r="F38"/>
    </row>
    <row r="39" spans="2:247" x14ac:dyDescent="0.2">
      <c r="B39" s="47" t="s">
        <v>263</v>
      </c>
      <c r="C39" s="43" t="s">
        <v>137</v>
      </c>
      <c r="D39" s="44" t="s">
        <v>129</v>
      </c>
      <c r="E39" s="80">
        <v>56000</v>
      </c>
      <c r="F39"/>
    </row>
    <row r="40" spans="2:247" x14ac:dyDescent="0.2">
      <c r="B40" s="47" t="s">
        <v>264</v>
      </c>
      <c r="C40" s="43" t="s">
        <v>139</v>
      </c>
      <c r="D40" s="44" t="s">
        <v>129</v>
      </c>
      <c r="E40" s="80">
        <v>43000</v>
      </c>
      <c r="F40"/>
    </row>
    <row r="41" spans="2:247" x14ac:dyDescent="0.2">
      <c r="B41" s="47" t="s">
        <v>350</v>
      </c>
      <c r="D41" s="47"/>
      <c r="E41" s="80">
        <v>1471000</v>
      </c>
    </row>
    <row r="43" spans="2:247" x14ac:dyDescent="0.2">
      <c r="M43"/>
      <c r="N43"/>
      <c r="O43"/>
      <c r="P43"/>
      <c r="Q43"/>
      <c r="R43"/>
      <c r="S43"/>
      <c r="T43"/>
      <c r="U43"/>
      <c r="V43"/>
      <c r="W43"/>
    </row>
    <row r="44" spans="2:247" x14ac:dyDescent="0.2">
      <c r="M44"/>
      <c r="N44"/>
      <c r="O44"/>
      <c r="P44"/>
      <c r="Q44"/>
      <c r="R44"/>
      <c r="S44"/>
      <c r="T44"/>
      <c r="U44"/>
      <c r="V44"/>
      <c r="W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2:247" x14ac:dyDescent="0.2">
      <c r="B45"/>
      <c r="C45"/>
      <c r="D45"/>
      <c r="E45"/>
      <c r="F45"/>
      <c r="G45"/>
      <c r="H45"/>
      <c r="I45"/>
      <c r="J45"/>
      <c r="K45"/>
      <c r="L45"/>
      <c r="M45"/>
      <c r="N45"/>
      <c r="O45"/>
      <c r="P45"/>
      <c r="Q45"/>
      <c r="R45"/>
      <c r="S45"/>
      <c r="T45"/>
      <c r="U45"/>
      <c r="V45"/>
      <c r="W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2:247" x14ac:dyDescent="0.2">
      <c r="M46"/>
      <c r="N46"/>
      <c r="O46"/>
      <c r="P46"/>
      <c r="Q46"/>
      <c r="R46"/>
      <c r="S46"/>
      <c r="T46"/>
      <c r="U46"/>
      <c r="V46" s="85"/>
      <c r="W46" s="85"/>
      <c r="X46" s="46"/>
      <c r="Y46" s="46"/>
      <c r="Z46" s="46"/>
      <c r="AA46" s="46"/>
      <c r="AB46" s="46"/>
      <c r="AC46" s="46"/>
      <c r="AD46" s="46"/>
      <c r="AE46" s="85"/>
      <c r="AF46" s="85"/>
      <c r="AG46" s="85"/>
      <c r="AH46" s="85"/>
      <c r="AI46" s="85"/>
      <c r="AJ46" s="85"/>
      <c r="AK46" s="85"/>
      <c r="AL46" s="85"/>
      <c r="AM46" s="85"/>
      <c r="AN46" s="85"/>
      <c r="AO46" s="85"/>
      <c r="AP46" s="85"/>
      <c r="AQ46" s="85"/>
      <c r="AR46" s="85"/>
      <c r="AS46" s="85"/>
      <c r="AT46" s="85"/>
      <c r="AU46" s="85"/>
      <c r="AV46" s="85"/>
      <c r="AW46" s="85"/>
      <c r="AX46" s="85"/>
      <c r="AY46" s="85"/>
      <c r="AZ46" s="85"/>
      <c r="BA46" s="85"/>
      <c r="BB46" s="85"/>
      <c r="BC46" s="85"/>
      <c r="BD46" s="85"/>
      <c r="BE46" s="85"/>
      <c r="BF46" s="85"/>
      <c r="BG46" s="85"/>
      <c r="BH46" s="85"/>
      <c r="BI46" s="85"/>
      <c r="BJ46" s="85"/>
      <c r="BK46" s="85"/>
      <c r="BL46" s="85"/>
      <c r="BM46" s="85"/>
      <c r="BN46" s="85"/>
      <c r="BO46" s="85"/>
      <c r="BP46" s="85"/>
      <c r="BQ46" s="85"/>
      <c r="BR46" s="85"/>
      <c r="BS46" s="85"/>
      <c r="BT46" s="85"/>
      <c r="BU46" s="85"/>
      <c r="BV46" s="85"/>
      <c r="BW46" s="85"/>
      <c r="BX46" s="85"/>
      <c r="BY46" s="85"/>
      <c r="BZ46" s="85"/>
      <c r="CA46" s="85"/>
      <c r="CB46" s="85"/>
      <c r="CC46" s="85"/>
      <c r="CD46" s="85"/>
      <c r="CE46" s="85"/>
      <c r="CF46" s="85"/>
      <c r="CG46" s="85"/>
      <c r="CH46" s="85"/>
      <c r="CI46" s="85"/>
      <c r="CJ46" s="85"/>
      <c r="CK46" s="85"/>
      <c r="CL46" s="85"/>
      <c r="CM46" s="85"/>
      <c r="CN46" s="85"/>
      <c r="CO46" s="85"/>
      <c r="CP46" s="85"/>
      <c r="CQ46" s="85"/>
      <c r="CR46" s="85"/>
      <c r="CS46" s="85"/>
      <c r="CT46" s="85"/>
      <c r="CU46" s="85"/>
      <c r="CV46" s="85"/>
      <c r="CW46" s="85"/>
      <c r="CX46" s="85"/>
      <c r="CY46" s="85"/>
      <c r="CZ46" s="85"/>
      <c r="DA46" s="85"/>
      <c r="DB46" s="85"/>
      <c r="DC46" s="85"/>
      <c r="DD46" s="85"/>
      <c r="DE46" s="85"/>
      <c r="DF46" s="85"/>
      <c r="DG46" s="85"/>
      <c r="DH46" s="85"/>
      <c r="DI46" s="85"/>
      <c r="DJ46" s="85"/>
      <c r="DK46" s="85"/>
      <c r="DL46" s="85"/>
      <c r="DM46" s="85"/>
      <c r="DN46" s="85"/>
      <c r="DO46" s="85"/>
      <c r="DP46" s="85"/>
      <c r="DQ46" s="85"/>
      <c r="DR46" s="85"/>
      <c r="DS46" s="85"/>
      <c r="DT46" s="85"/>
      <c r="DU46" s="85"/>
      <c r="DV46" s="85"/>
      <c r="DW46" s="85"/>
      <c r="DX46" s="85"/>
      <c r="DY46" s="85"/>
      <c r="DZ46" s="85"/>
      <c r="EA46" s="85"/>
      <c r="EB46" s="85"/>
      <c r="EC46" s="85"/>
      <c r="ED46" s="85"/>
      <c r="EE46" s="85"/>
      <c r="EF46" s="85"/>
      <c r="EG46" s="85"/>
      <c r="EH46" s="85"/>
      <c r="EI46" s="85"/>
      <c r="EJ46" s="85"/>
      <c r="EK46" s="85"/>
      <c r="EL46" s="85"/>
      <c r="EM46" s="85"/>
      <c r="EN46" s="85"/>
      <c r="EO46" s="85"/>
      <c r="EP46" s="85"/>
      <c r="EQ46" s="85"/>
      <c r="ER46" s="85"/>
      <c r="ES46" s="85"/>
      <c r="ET46" s="85"/>
      <c r="EU46" s="85"/>
      <c r="EV46" s="85"/>
      <c r="EW46" s="85"/>
      <c r="EX46" s="85"/>
      <c r="EY46" s="85"/>
      <c r="EZ46" s="85"/>
      <c r="FA46" s="85"/>
      <c r="FB46" s="85"/>
      <c r="FC46" s="85"/>
      <c r="FD46" s="85"/>
      <c r="FE46" s="85"/>
      <c r="FF46" s="85"/>
      <c r="FG46" s="85"/>
      <c r="FH46" s="85"/>
      <c r="FI46" s="85"/>
      <c r="FJ46" s="85"/>
      <c r="FK46" s="85"/>
      <c r="FL46" s="85"/>
      <c r="FM46" s="85"/>
      <c r="FN46" s="85"/>
      <c r="FO46" s="85"/>
      <c r="FP46" s="85"/>
      <c r="FQ46" s="85"/>
      <c r="FR46" s="85"/>
      <c r="FS46" s="85"/>
      <c r="FT46" s="85"/>
      <c r="FU46" s="85"/>
      <c r="FV46" s="85"/>
      <c r="FW46" s="85"/>
      <c r="FX46" s="85"/>
      <c r="FY46" s="85"/>
      <c r="FZ46" s="85"/>
      <c r="GA46" s="85"/>
      <c r="GB46" s="85"/>
      <c r="GC46" s="85"/>
      <c r="GD46" s="85"/>
      <c r="GE46" s="85"/>
      <c r="GF46" s="85"/>
      <c r="GG46" s="85"/>
      <c r="GH46" s="85"/>
      <c r="GI46" s="85"/>
      <c r="GJ46" s="85"/>
      <c r="GK46" s="85"/>
      <c r="GL46" s="85"/>
      <c r="GM46" s="85"/>
      <c r="GN46" s="85"/>
      <c r="GO46" s="85"/>
      <c r="GP46" s="85"/>
      <c r="GQ46" s="85"/>
      <c r="GR46" s="85"/>
      <c r="GS46" s="85"/>
      <c r="GT46" s="85"/>
      <c r="GU46" s="85"/>
      <c r="GV46" s="85"/>
      <c r="GW46" s="85"/>
      <c r="GX46" s="85"/>
      <c r="GY46" s="85"/>
      <c r="GZ46" s="85"/>
      <c r="HA46" s="85"/>
      <c r="HB46" s="85"/>
      <c r="HC46" s="85"/>
      <c r="HD46" s="85"/>
      <c r="HE46" s="85"/>
      <c r="HF46" s="85"/>
      <c r="HG46" s="85"/>
      <c r="HH46" s="85"/>
      <c r="HI46" s="85"/>
      <c r="HJ46" s="85"/>
      <c r="HK46" s="85"/>
      <c r="HL46" s="85"/>
      <c r="HM46" s="85"/>
      <c r="HN46" s="85"/>
      <c r="HO46" s="85"/>
      <c r="HP46" s="85"/>
      <c r="HQ46" s="85"/>
      <c r="HR46" s="85"/>
      <c r="HS46" s="85"/>
      <c r="HT46" s="85"/>
      <c r="HU46" s="85"/>
      <c r="HV46" s="85"/>
      <c r="HW46" s="85"/>
      <c r="HX46" s="85"/>
      <c r="HY46" s="85"/>
      <c r="HZ46" s="85"/>
      <c r="IA46" s="85"/>
      <c r="IB46" s="85"/>
      <c r="IC46" s="85"/>
      <c r="ID46" s="85"/>
      <c r="IE46" s="85"/>
      <c r="IF46" s="85"/>
      <c r="IG46" s="85"/>
      <c r="IH46" s="85"/>
      <c r="II46" s="85"/>
      <c r="IJ46" s="85"/>
      <c r="IK46" s="85"/>
      <c r="IL46" s="85"/>
      <c r="IM46" s="85"/>
    </row>
    <row r="47" spans="2:247" x14ac:dyDescent="0.2">
      <c r="M47"/>
      <c r="N47"/>
      <c r="O47"/>
      <c r="P47"/>
      <c r="Q47"/>
      <c r="R47"/>
      <c r="S47"/>
      <c r="T47"/>
      <c r="U47"/>
      <c r="V47"/>
      <c r="AE47"/>
    </row>
    <row r="48" spans="2:247" x14ac:dyDescent="0.2">
      <c r="B48"/>
      <c r="C48"/>
      <c r="D48"/>
      <c r="E48"/>
      <c r="F48"/>
      <c r="G48"/>
      <c r="H48"/>
      <c r="I48"/>
      <c r="J48"/>
      <c r="K48"/>
      <c r="L48"/>
      <c r="M48"/>
      <c r="N48"/>
      <c r="O48"/>
      <c r="P48"/>
      <c r="Q48"/>
      <c r="R48"/>
      <c r="S48"/>
      <c r="T48"/>
      <c r="U48"/>
      <c r="V48"/>
      <c r="AE48"/>
    </row>
    <row r="49" spans="2:31" x14ac:dyDescent="0.2">
      <c r="B49"/>
      <c r="C49"/>
      <c r="D49"/>
      <c r="E49"/>
      <c r="F49"/>
      <c r="G49"/>
      <c r="H49"/>
      <c r="I49"/>
      <c r="J49"/>
      <c r="K49"/>
      <c r="L49"/>
      <c r="M49"/>
      <c r="N49"/>
      <c r="O49"/>
      <c r="P49"/>
      <c r="Q49"/>
      <c r="R49"/>
      <c r="S49"/>
      <c r="T49"/>
      <c r="U49"/>
      <c r="V49"/>
      <c r="AE49"/>
    </row>
    <row r="50" spans="2:31" x14ac:dyDescent="0.2">
      <c r="B50"/>
      <c r="C50"/>
      <c r="D50" s="154" t="s">
        <v>269</v>
      </c>
      <c r="E50" s="154" t="s">
        <v>267</v>
      </c>
      <c r="F50" s="154" t="s">
        <v>249</v>
      </c>
      <c r="G50" s="154" t="s">
        <v>254</v>
      </c>
      <c r="H50" s="154" t="s">
        <v>250</v>
      </c>
      <c r="I50" s="154" t="s">
        <v>252</v>
      </c>
      <c r="J50" s="154" t="s">
        <v>260</v>
      </c>
      <c r="K50" s="154" t="s">
        <v>256</v>
      </c>
      <c r="L50" s="154" t="s">
        <v>258</v>
      </c>
      <c r="M50" s="154" t="s">
        <v>262</v>
      </c>
      <c r="N50"/>
      <c r="O50"/>
      <c r="P50"/>
      <c r="Q50"/>
      <c r="R50"/>
      <c r="S50"/>
      <c r="T50"/>
      <c r="U50"/>
      <c r="V50"/>
      <c r="AE50"/>
    </row>
    <row r="51" spans="2:31" x14ac:dyDescent="0.2">
      <c r="B51"/>
      <c r="C51" t="s">
        <v>448</v>
      </c>
      <c r="D51" s="114">
        <v>0</v>
      </c>
      <c r="E51" s="114">
        <v>0</v>
      </c>
      <c r="F51" s="114">
        <v>0</v>
      </c>
      <c r="G51" s="114">
        <v>0</v>
      </c>
      <c r="H51" s="114">
        <v>0</v>
      </c>
      <c r="I51" s="114">
        <v>0</v>
      </c>
      <c r="J51" s="114">
        <v>0</v>
      </c>
      <c r="K51" s="114">
        <v>0</v>
      </c>
      <c r="L51" s="114">
        <v>0</v>
      </c>
      <c r="M51" s="114">
        <v>0</v>
      </c>
      <c r="N51"/>
      <c r="O51"/>
      <c r="P51"/>
      <c r="Q51"/>
      <c r="R51"/>
      <c r="S51"/>
      <c r="T51"/>
      <c r="U51"/>
      <c r="V51"/>
      <c r="AE51"/>
    </row>
    <row r="52" spans="2:31" x14ac:dyDescent="0.2">
      <c r="B52"/>
      <c r="C52"/>
      <c r="D52"/>
      <c r="E52"/>
      <c r="F52"/>
      <c r="G52"/>
      <c r="H52"/>
      <c r="I52"/>
      <c r="J52"/>
      <c r="K52"/>
      <c r="L52"/>
      <c r="M52"/>
      <c r="N52"/>
      <c r="O52"/>
      <c r="P52"/>
      <c r="Q52"/>
      <c r="R52"/>
      <c r="S52"/>
      <c r="T52"/>
      <c r="U52"/>
      <c r="V52"/>
      <c r="AE52"/>
    </row>
    <row r="53" spans="2:31" x14ac:dyDescent="0.2">
      <c r="B53"/>
      <c r="C53"/>
      <c r="D53"/>
      <c r="E53"/>
      <c r="F53"/>
      <c r="G53"/>
      <c r="H53"/>
      <c r="I53"/>
      <c r="J53"/>
      <c r="K53"/>
      <c r="L53"/>
      <c r="M53"/>
      <c r="N53"/>
      <c r="O53"/>
      <c r="P53"/>
      <c r="Q53"/>
      <c r="R53"/>
      <c r="S53"/>
      <c r="T53"/>
      <c r="U53"/>
      <c r="V53"/>
      <c r="AE53"/>
    </row>
    <row r="54" spans="2:31" x14ac:dyDescent="0.2">
      <c r="B54"/>
      <c r="C54"/>
      <c r="D54" s="154" t="s">
        <v>269</v>
      </c>
      <c r="E54" s="154" t="s">
        <v>267</v>
      </c>
      <c r="F54" s="154" t="s">
        <v>249</v>
      </c>
      <c r="G54" s="154" t="s">
        <v>254</v>
      </c>
      <c r="H54" s="154" t="s">
        <v>250</v>
      </c>
      <c r="I54" s="154" t="s">
        <v>252</v>
      </c>
      <c r="J54" s="154" t="s">
        <v>260</v>
      </c>
      <c r="K54" s="154" t="s">
        <v>256</v>
      </c>
      <c r="L54" s="154" t="s">
        <v>258</v>
      </c>
      <c r="M54" s="154" t="s">
        <v>262</v>
      </c>
      <c r="N54"/>
      <c r="O54"/>
      <c r="P54"/>
      <c r="Q54"/>
      <c r="R54"/>
      <c r="S54"/>
      <c r="T54"/>
      <c r="U54"/>
      <c r="V54"/>
      <c r="AE54"/>
    </row>
    <row r="55" spans="2:31" x14ac:dyDescent="0.2">
      <c r="B55"/>
      <c r="C55" t="s">
        <v>449</v>
      </c>
      <c r="D55" s="114">
        <v>0.5</v>
      </c>
      <c r="E55" s="114">
        <v>0.7</v>
      </c>
      <c r="F55" s="114">
        <v>0.8</v>
      </c>
      <c r="G55" s="114">
        <v>0.9</v>
      </c>
      <c r="H55" s="114">
        <v>1</v>
      </c>
      <c r="I55" s="114">
        <v>1</v>
      </c>
      <c r="J55" s="114">
        <v>0.3</v>
      </c>
      <c r="K55" s="114">
        <v>0.9</v>
      </c>
      <c r="L55" s="114">
        <v>0.7</v>
      </c>
      <c r="M55" s="114">
        <v>0.8</v>
      </c>
      <c r="N55"/>
      <c r="O55"/>
      <c r="P55"/>
      <c r="Q55"/>
      <c r="R55"/>
      <c r="S55"/>
      <c r="T55"/>
      <c r="U55"/>
      <c r="V55"/>
      <c r="AE55"/>
    </row>
    <row r="56" spans="2:31" x14ac:dyDescent="0.2">
      <c r="B56"/>
      <c r="C56"/>
      <c r="D56"/>
      <c r="E56"/>
      <c r="F56"/>
      <c r="G56"/>
      <c r="H56"/>
      <c r="I56"/>
      <c r="J56"/>
      <c r="K56"/>
      <c r="L56"/>
      <c r="M56"/>
      <c r="N56"/>
      <c r="O56"/>
      <c r="P56"/>
      <c r="Q56"/>
      <c r="R56"/>
      <c r="S56"/>
      <c r="T56"/>
      <c r="U56"/>
      <c r="V56"/>
      <c r="AE56"/>
    </row>
    <row r="57" spans="2:31" x14ac:dyDescent="0.2">
      <c r="B57"/>
      <c r="C57"/>
      <c r="D57"/>
      <c r="E57"/>
      <c r="F57"/>
      <c r="G57"/>
      <c r="H57"/>
      <c r="I57"/>
      <c r="J57"/>
      <c r="K57"/>
      <c r="L57"/>
      <c r="M57"/>
      <c r="N57"/>
      <c r="O57"/>
      <c r="P57"/>
      <c r="Q57"/>
      <c r="R57"/>
      <c r="S57"/>
      <c r="T57"/>
      <c r="U57"/>
      <c r="V57"/>
      <c r="AE57"/>
    </row>
    <row r="58" spans="2:31" x14ac:dyDescent="0.2">
      <c r="B58"/>
      <c r="C58"/>
      <c r="D58"/>
      <c r="E58"/>
      <c r="F58"/>
      <c r="G58"/>
      <c r="H58"/>
      <c r="I58"/>
      <c r="J58"/>
      <c r="K58"/>
      <c r="L58"/>
      <c r="M58"/>
      <c r="N58"/>
      <c r="O58"/>
      <c r="P58"/>
      <c r="Q58"/>
      <c r="R58"/>
      <c r="S58"/>
      <c r="T58"/>
      <c r="U58"/>
      <c r="V58"/>
      <c r="AE58"/>
    </row>
    <row r="59" spans="2:31" x14ac:dyDescent="0.2">
      <c r="B59"/>
      <c r="C59"/>
      <c r="D59"/>
      <c r="E59"/>
      <c r="F59"/>
      <c r="G59"/>
      <c r="H59"/>
      <c r="I59"/>
      <c r="J59"/>
      <c r="K59"/>
      <c r="L59"/>
      <c r="M59"/>
      <c r="N59"/>
      <c r="O59"/>
      <c r="P59"/>
      <c r="Q59"/>
      <c r="R59"/>
      <c r="S59"/>
      <c r="T59"/>
      <c r="U59"/>
      <c r="V59"/>
      <c r="AE59"/>
    </row>
    <row r="60" spans="2:31" x14ac:dyDescent="0.2">
      <c r="B60"/>
      <c r="C60"/>
      <c r="D60"/>
      <c r="E60"/>
      <c r="F60"/>
      <c r="G60"/>
      <c r="H60"/>
      <c r="I60"/>
      <c r="J60"/>
      <c r="K60"/>
      <c r="L60"/>
      <c r="M60"/>
      <c r="N60"/>
      <c r="O60"/>
      <c r="P60"/>
      <c r="Q60"/>
      <c r="R60"/>
      <c r="S60"/>
      <c r="T60"/>
      <c r="U60"/>
      <c r="V60"/>
      <c r="AE60"/>
    </row>
    <row r="61" spans="2:31" x14ac:dyDescent="0.2">
      <c r="B61"/>
      <c r="C61"/>
      <c r="D61"/>
      <c r="E61"/>
      <c r="F61"/>
      <c r="G61"/>
      <c r="H61"/>
      <c r="I61"/>
      <c r="J61"/>
      <c r="K61"/>
      <c r="L61"/>
      <c r="M61"/>
      <c r="N61"/>
      <c r="O61"/>
      <c r="P61"/>
      <c r="Q61"/>
      <c r="R61"/>
      <c r="S61"/>
      <c r="T61"/>
      <c r="U61"/>
      <c r="V61"/>
      <c r="AE61"/>
    </row>
    <row r="62" spans="2:31" x14ac:dyDescent="0.2">
      <c r="B62"/>
      <c r="C62"/>
      <c r="D62"/>
      <c r="E62"/>
      <c r="F62"/>
      <c r="G62"/>
      <c r="H62"/>
      <c r="I62"/>
      <c r="J62"/>
      <c r="K62"/>
      <c r="L62"/>
      <c r="M62"/>
      <c r="N62"/>
      <c r="O62"/>
      <c r="P62"/>
      <c r="Q62"/>
      <c r="R62"/>
      <c r="S62"/>
      <c r="T62"/>
      <c r="U62"/>
      <c r="V62"/>
      <c r="AE62"/>
    </row>
    <row r="63" spans="2:31" x14ac:dyDescent="0.2">
      <c r="B63"/>
      <c r="C63"/>
      <c r="D63"/>
      <c r="E63"/>
      <c r="F63"/>
      <c r="G63"/>
      <c r="H63"/>
      <c r="I63"/>
      <c r="J63"/>
      <c r="K63"/>
      <c r="L63"/>
      <c r="M63"/>
      <c r="AE63"/>
    </row>
    <row r="64" spans="2:31" x14ac:dyDescent="0.2">
      <c r="AE64"/>
    </row>
    <row r="65" spans="31:31" x14ac:dyDescent="0.2">
      <c r="AE65"/>
    </row>
    <row r="66" spans="31:31" x14ac:dyDescent="0.2">
      <c r="AE66"/>
    </row>
    <row r="67" spans="31:31" x14ac:dyDescent="0.2">
      <c r="AE67"/>
    </row>
    <row r="68" spans="31:31" x14ac:dyDescent="0.2">
      <c r="AE68"/>
    </row>
    <row r="69" spans="31:31" x14ac:dyDescent="0.2">
      <c r="AE69"/>
    </row>
    <row r="70" spans="31:31" x14ac:dyDescent="0.2">
      <c r="AE70"/>
    </row>
    <row r="71" spans="31:31" x14ac:dyDescent="0.2">
      <c r="AE71"/>
    </row>
    <row r="72" spans="31:31" x14ac:dyDescent="0.2">
      <c r="AE72"/>
    </row>
    <row r="73" spans="31:31" x14ac:dyDescent="0.2">
      <c r="AE73"/>
    </row>
    <row r="74" spans="31:31" x14ac:dyDescent="0.2">
      <c r="AE74"/>
    </row>
    <row r="75" spans="31:31" x14ac:dyDescent="0.2">
      <c r="AE75"/>
    </row>
    <row r="76" spans="31:31" x14ac:dyDescent="0.2">
      <c r="AE76"/>
    </row>
    <row r="77" spans="31:31" x14ac:dyDescent="0.2">
      <c r="AE77"/>
    </row>
    <row r="78" spans="31:31" x14ac:dyDescent="0.2">
      <c r="AE78"/>
    </row>
    <row r="79" spans="31:31" x14ac:dyDescent="0.2">
      <c r="AE79"/>
    </row>
    <row r="80" spans="31:31" x14ac:dyDescent="0.2">
      <c r="AE80"/>
    </row>
    <row r="81" spans="2:31" x14ac:dyDescent="0.2">
      <c r="AE81"/>
    </row>
    <row r="82" spans="2:31" x14ac:dyDescent="0.2">
      <c r="B82"/>
      <c r="C82"/>
      <c r="D82"/>
      <c r="E82"/>
      <c r="F82"/>
      <c r="G82"/>
      <c r="H82"/>
      <c r="I82"/>
      <c r="J82"/>
      <c r="K82"/>
      <c r="L82"/>
      <c r="M82"/>
      <c r="N82"/>
      <c r="O82"/>
      <c r="P82"/>
      <c r="Q82"/>
      <c r="R82"/>
      <c r="S82"/>
      <c r="T82"/>
      <c r="U82"/>
      <c r="V82"/>
      <c r="W82"/>
      <c r="X82"/>
      <c r="Y82"/>
      <c r="Z82"/>
      <c r="AA82"/>
      <c r="AB82"/>
      <c r="AC82"/>
      <c r="AD82"/>
    </row>
    <row r="83" spans="2:31" x14ac:dyDescent="0.2">
      <c r="B83"/>
      <c r="C83"/>
      <c r="D83"/>
      <c r="E83"/>
      <c r="F83"/>
      <c r="G83"/>
      <c r="H83"/>
      <c r="I83"/>
      <c r="J83"/>
      <c r="K83"/>
      <c r="L83"/>
      <c r="M83"/>
      <c r="N83"/>
      <c r="O83"/>
      <c r="P83"/>
      <c r="Q83"/>
      <c r="R83"/>
      <c r="S83"/>
      <c r="T83"/>
      <c r="U83"/>
      <c r="V83"/>
      <c r="W83"/>
      <c r="X83"/>
      <c r="Y83"/>
      <c r="Z83"/>
      <c r="AA83"/>
      <c r="AB83"/>
      <c r="AC83"/>
      <c r="AD83"/>
    </row>
    <row r="84" spans="2:31" x14ac:dyDescent="0.2">
      <c r="AE84"/>
    </row>
    <row r="85" spans="2:31" x14ac:dyDescent="0.2">
      <c r="AE85"/>
    </row>
    <row r="86" spans="2:31" x14ac:dyDescent="0.2">
      <c r="AE86"/>
    </row>
    <row r="87" spans="2:31" x14ac:dyDescent="0.2">
      <c r="AE87"/>
    </row>
    <row r="88" spans="2:31" x14ac:dyDescent="0.2">
      <c r="AE88"/>
    </row>
    <row r="89" spans="2:31" x14ac:dyDescent="0.2">
      <c r="AE89"/>
    </row>
    <row r="90" spans="2:31" x14ac:dyDescent="0.2">
      <c r="AE90"/>
    </row>
    <row r="91" spans="2:31" x14ac:dyDescent="0.2">
      <c r="AE91"/>
    </row>
    <row r="92" spans="2:31" x14ac:dyDescent="0.2">
      <c r="AE92"/>
    </row>
    <row r="93" spans="2:31" x14ac:dyDescent="0.2">
      <c r="AE93"/>
    </row>
    <row r="94" spans="2:31" x14ac:dyDescent="0.2">
      <c r="AE94"/>
    </row>
    <row r="95" spans="2:31" x14ac:dyDescent="0.2">
      <c r="AE95"/>
    </row>
    <row r="96" spans="2:31" x14ac:dyDescent="0.2">
      <c r="AE96"/>
    </row>
    <row r="97" spans="31:31" x14ac:dyDescent="0.2">
      <c r="AE97"/>
    </row>
    <row r="98" spans="31:31" x14ac:dyDescent="0.2">
      <c r="AE98"/>
    </row>
    <row r="99" spans="31:31" x14ac:dyDescent="0.2">
      <c r="AE99"/>
    </row>
    <row r="100" spans="31:31" x14ac:dyDescent="0.2">
      <c r="AE100"/>
    </row>
    <row r="101" spans="31:31" x14ac:dyDescent="0.2">
      <c r="AE101"/>
    </row>
    <row r="102" spans="31:31" x14ac:dyDescent="0.2">
      <c r="AE102"/>
    </row>
    <row r="103" spans="31:31" x14ac:dyDescent="0.2">
      <c r="AE103"/>
    </row>
    <row r="104" spans="31:31" x14ac:dyDescent="0.2">
      <c r="AE104"/>
    </row>
    <row r="105" spans="31:31" x14ac:dyDescent="0.2">
      <c r="AE105"/>
    </row>
    <row r="106" spans="31:31" x14ac:dyDescent="0.2">
      <c r="AE106"/>
    </row>
    <row r="107" spans="31:31" x14ac:dyDescent="0.2">
      <c r="AE107"/>
    </row>
    <row r="108" spans="31:31" x14ac:dyDescent="0.2">
      <c r="AE108"/>
    </row>
    <row r="109" spans="31:31" x14ac:dyDescent="0.2">
      <c r="AE109"/>
    </row>
    <row r="110" spans="31:31" x14ac:dyDescent="0.2">
      <c r="AE110"/>
    </row>
    <row r="111" spans="31:31" x14ac:dyDescent="0.2">
      <c r="AE111"/>
    </row>
    <row r="112" spans="31:31" x14ac:dyDescent="0.2">
      <c r="AE112"/>
    </row>
    <row r="113" spans="2:31" x14ac:dyDescent="0.2">
      <c r="AE113"/>
    </row>
    <row r="114" spans="2:31" x14ac:dyDescent="0.2">
      <c r="AE114"/>
    </row>
    <row r="115" spans="2:31" x14ac:dyDescent="0.2">
      <c r="AE115"/>
    </row>
    <row r="116" spans="2:31" x14ac:dyDescent="0.2">
      <c r="AE116"/>
    </row>
    <row r="117" spans="2:31" x14ac:dyDescent="0.2">
      <c r="AE117"/>
    </row>
    <row r="118" spans="2:31" x14ac:dyDescent="0.2">
      <c r="AE118"/>
    </row>
    <row r="119" spans="2:31" x14ac:dyDescent="0.2">
      <c r="AE119"/>
    </row>
    <row r="120" spans="2:31" x14ac:dyDescent="0.2">
      <c r="AE120"/>
    </row>
    <row r="121" spans="2:31" x14ac:dyDescent="0.2">
      <c r="AE121"/>
    </row>
    <row r="122" spans="2:31" x14ac:dyDescent="0.2">
      <c r="B122"/>
      <c r="C122"/>
      <c r="D122"/>
      <c r="E122"/>
      <c r="F122"/>
      <c r="G122"/>
      <c r="H122"/>
      <c r="I122"/>
      <c r="J122"/>
      <c r="K122"/>
      <c r="L122"/>
      <c r="M122"/>
      <c r="N122"/>
      <c r="O122"/>
      <c r="P122"/>
      <c r="Q122"/>
      <c r="R122"/>
      <c r="S122"/>
      <c r="T122"/>
      <c r="U122"/>
      <c r="V122"/>
      <c r="W122"/>
      <c r="X122"/>
      <c r="Y122"/>
      <c r="Z122"/>
      <c r="AA122"/>
      <c r="AB122"/>
      <c r="AC122"/>
      <c r="AD122"/>
      <c r="AE122"/>
    </row>
    <row r="123" spans="2:31" x14ac:dyDescent="0.2">
      <c r="B123"/>
      <c r="C123"/>
      <c r="D123"/>
      <c r="E123"/>
      <c r="F123"/>
      <c r="G123"/>
      <c r="H123"/>
      <c r="I123"/>
      <c r="J123"/>
      <c r="K123"/>
      <c r="L123"/>
      <c r="M123"/>
      <c r="N123"/>
      <c r="O123"/>
      <c r="P123"/>
      <c r="Q123"/>
      <c r="R123"/>
      <c r="S123"/>
      <c r="T123"/>
      <c r="U123"/>
      <c r="V123"/>
      <c r="W123"/>
      <c r="X123"/>
      <c r="Y123"/>
      <c r="Z123"/>
      <c r="AA123"/>
      <c r="AB123"/>
      <c r="AC123"/>
      <c r="AD123"/>
      <c r="AE123"/>
    </row>
    <row r="124" spans="2:31" x14ac:dyDescent="0.2">
      <c r="B124"/>
      <c r="C124"/>
      <c r="D124"/>
      <c r="E124"/>
      <c r="F124"/>
      <c r="G124"/>
      <c r="H124"/>
      <c r="I124"/>
      <c r="J124"/>
      <c r="K124"/>
      <c r="L124"/>
      <c r="M124"/>
      <c r="N124"/>
      <c r="O124"/>
      <c r="P124"/>
      <c r="Q124"/>
      <c r="R124"/>
      <c r="S124"/>
      <c r="T124"/>
      <c r="U124"/>
      <c r="V124"/>
      <c r="W124"/>
      <c r="X124"/>
      <c r="Y124"/>
      <c r="Z124"/>
      <c r="AA124"/>
      <c r="AB124"/>
      <c r="AC124"/>
      <c r="AD124"/>
      <c r="AE124"/>
    </row>
    <row r="125" spans="2:31" x14ac:dyDescent="0.2">
      <c r="B125"/>
      <c r="C125"/>
      <c r="D125"/>
      <c r="E125"/>
      <c r="F125"/>
      <c r="G125"/>
      <c r="H125"/>
      <c r="I125"/>
      <c r="J125"/>
      <c r="K125"/>
      <c r="L125"/>
      <c r="M125"/>
      <c r="N125"/>
      <c r="O125"/>
      <c r="P125"/>
      <c r="Q125"/>
      <c r="R125"/>
      <c r="S125"/>
      <c r="T125"/>
      <c r="U125"/>
      <c r="V125"/>
      <c r="W125"/>
      <c r="X125"/>
      <c r="Y125"/>
      <c r="Z125"/>
      <c r="AA125"/>
      <c r="AB125"/>
      <c r="AC125"/>
      <c r="AD125"/>
      <c r="AE125"/>
    </row>
    <row r="126" spans="2:31" x14ac:dyDescent="0.2">
      <c r="B126"/>
      <c r="C126"/>
      <c r="D126"/>
      <c r="E126"/>
      <c r="F126"/>
      <c r="G126"/>
      <c r="H126"/>
      <c r="I126"/>
      <c r="J126"/>
      <c r="K126"/>
      <c r="L126"/>
      <c r="M126"/>
      <c r="N126"/>
      <c r="O126"/>
      <c r="P126"/>
      <c r="Q126"/>
      <c r="R126"/>
      <c r="S126"/>
      <c r="T126"/>
      <c r="U126"/>
      <c r="V126"/>
      <c r="W126"/>
      <c r="X126"/>
      <c r="Y126"/>
      <c r="Z126"/>
      <c r="AA126"/>
      <c r="AB126"/>
      <c r="AC126"/>
      <c r="AD126"/>
      <c r="AE126"/>
    </row>
    <row r="127" spans="2:31" x14ac:dyDescent="0.2">
      <c r="B127"/>
      <c r="C127"/>
      <c r="D127"/>
      <c r="E127"/>
      <c r="F127"/>
      <c r="G127"/>
      <c r="H127"/>
      <c r="I127"/>
      <c r="J127"/>
      <c r="K127"/>
      <c r="L127"/>
      <c r="M127"/>
      <c r="N127"/>
      <c r="O127"/>
      <c r="P127"/>
      <c r="Q127"/>
      <c r="R127"/>
      <c r="S127"/>
      <c r="T127"/>
      <c r="U127"/>
      <c r="V127"/>
      <c r="W127"/>
      <c r="X127"/>
      <c r="Y127"/>
      <c r="Z127"/>
      <c r="AA127"/>
      <c r="AB127"/>
      <c r="AC127"/>
      <c r="AD127"/>
      <c r="AE127"/>
    </row>
    <row r="128" spans="2:31" x14ac:dyDescent="0.2">
      <c r="B128"/>
      <c r="C128"/>
      <c r="D128"/>
      <c r="E128"/>
      <c r="F128"/>
      <c r="G128"/>
      <c r="H128"/>
      <c r="I128"/>
      <c r="J128"/>
      <c r="K128"/>
      <c r="L128"/>
      <c r="M128"/>
      <c r="N128"/>
      <c r="O128"/>
      <c r="P128"/>
      <c r="Q128"/>
      <c r="R128"/>
      <c r="S128"/>
      <c r="T128"/>
      <c r="U128"/>
      <c r="V128"/>
      <c r="W128"/>
      <c r="X128"/>
      <c r="Y128"/>
      <c r="Z128"/>
      <c r="AA128"/>
      <c r="AB128"/>
      <c r="AC128"/>
      <c r="AD128"/>
      <c r="AE128"/>
    </row>
    <row r="129" spans="2:31" x14ac:dyDescent="0.2">
      <c r="B129"/>
      <c r="C129"/>
      <c r="D129"/>
      <c r="E129"/>
      <c r="F129"/>
      <c r="G129"/>
      <c r="H129"/>
      <c r="I129"/>
      <c r="J129"/>
      <c r="K129"/>
      <c r="L129"/>
      <c r="M129"/>
      <c r="N129"/>
      <c r="O129"/>
      <c r="P129"/>
      <c r="Q129"/>
      <c r="R129"/>
      <c r="S129"/>
      <c r="T129"/>
      <c r="U129"/>
      <c r="V129"/>
      <c r="W129"/>
      <c r="X129"/>
      <c r="Y129"/>
      <c r="Z129"/>
      <c r="AA129"/>
      <c r="AB129"/>
      <c r="AC129"/>
      <c r="AD129"/>
      <c r="AE129"/>
    </row>
    <row r="130" spans="2:31" x14ac:dyDescent="0.2">
      <c r="B130"/>
      <c r="C130"/>
      <c r="D130"/>
      <c r="E130"/>
      <c r="F130"/>
      <c r="G130"/>
      <c r="H130"/>
      <c r="I130"/>
      <c r="J130"/>
      <c r="K130"/>
      <c r="L130"/>
      <c r="M130"/>
      <c r="N130"/>
      <c r="O130"/>
      <c r="P130"/>
      <c r="Q130"/>
      <c r="R130"/>
      <c r="S130"/>
      <c r="T130"/>
      <c r="U130"/>
      <c r="V130"/>
      <c r="W130"/>
      <c r="X130"/>
      <c r="Y130"/>
      <c r="Z130"/>
      <c r="AA130"/>
      <c r="AB130"/>
      <c r="AC130"/>
      <c r="AD130"/>
      <c r="AE130"/>
    </row>
    <row r="131" spans="2:31" x14ac:dyDescent="0.2">
      <c r="B131"/>
      <c r="C131"/>
      <c r="D131"/>
      <c r="E131"/>
      <c r="F131"/>
      <c r="G131"/>
      <c r="H131"/>
      <c r="I131"/>
      <c r="J131"/>
      <c r="K131"/>
      <c r="L131"/>
      <c r="M131"/>
      <c r="N131"/>
      <c r="O131"/>
      <c r="P131"/>
      <c r="Q131"/>
      <c r="R131"/>
      <c r="S131"/>
      <c r="T131"/>
      <c r="U131"/>
      <c r="V131"/>
      <c r="W131"/>
      <c r="X131"/>
      <c r="Y131"/>
      <c r="Z131"/>
      <c r="AA131"/>
      <c r="AB131"/>
      <c r="AC131"/>
      <c r="AD131"/>
      <c r="AE131"/>
    </row>
    <row r="132" spans="2:31" x14ac:dyDescent="0.2">
      <c r="B132"/>
      <c r="C132"/>
      <c r="D132"/>
      <c r="E132"/>
      <c r="F132"/>
      <c r="G132"/>
      <c r="H132"/>
      <c r="I132"/>
      <c r="J132"/>
      <c r="K132"/>
      <c r="L132"/>
      <c r="M132"/>
      <c r="N132"/>
      <c r="O132"/>
      <c r="P132"/>
      <c r="Q132"/>
      <c r="R132"/>
      <c r="S132"/>
      <c r="T132"/>
      <c r="U132"/>
      <c r="V132"/>
      <c r="W132"/>
      <c r="X132"/>
      <c r="Y132"/>
      <c r="Z132"/>
      <c r="AA132"/>
      <c r="AB132"/>
      <c r="AC132"/>
      <c r="AD132"/>
      <c r="AE132"/>
    </row>
    <row r="133" spans="2:31" x14ac:dyDescent="0.2">
      <c r="B133"/>
      <c r="C133"/>
      <c r="D133"/>
      <c r="E133"/>
      <c r="F133"/>
      <c r="G133"/>
      <c r="H133"/>
      <c r="I133"/>
      <c r="J133"/>
      <c r="K133"/>
      <c r="L133"/>
      <c r="M133"/>
      <c r="N133"/>
      <c r="O133"/>
      <c r="P133"/>
      <c r="Q133"/>
      <c r="R133"/>
      <c r="S133"/>
      <c r="T133"/>
      <c r="U133"/>
      <c r="V133"/>
      <c r="W133"/>
      <c r="X133"/>
      <c r="Y133"/>
      <c r="Z133"/>
      <c r="AA133"/>
      <c r="AB133"/>
      <c r="AC133"/>
      <c r="AD133"/>
      <c r="AE133"/>
    </row>
    <row r="134" spans="2:31" x14ac:dyDescent="0.2">
      <c r="B134"/>
      <c r="C134"/>
      <c r="D134"/>
      <c r="E134"/>
      <c r="F134"/>
      <c r="G134"/>
      <c r="H134"/>
      <c r="I134"/>
      <c r="J134"/>
      <c r="K134"/>
      <c r="L134"/>
      <c r="M134"/>
      <c r="N134"/>
      <c r="O134"/>
      <c r="P134"/>
      <c r="Q134"/>
      <c r="R134"/>
      <c r="S134"/>
      <c r="T134"/>
      <c r="U134"/>
      <c r="V134"/>
      <c r="W134"/>
      <c r="X134"/>
      <c r="Y134"/>
      <c r="Z134"/>
      <c r="AA134"/>
      <c r="AB134"/>
      <c r="AC134"/>
      <c r="AD134"/>
      <c r="AE134"/>
    </row>
    <row r="135" spans="2:31" x14ac:dyDescent="0.2">
      <c r="B135"/>
      <c r="C135"/>
      <c r="D135"/>
      <c r="E135"/>
      <c r="F135"/>
      <c r="G135"/>
      <c r="H135"/>
      <c r="I135"/>
      <c r="J135"/>
      <c r="K135"/>
      <c r="L135"/>
      <c r="M135"/>
      <c r="N135"/>
      <c r="O135"/>
      <c r="P135"/>
      <c r="Q135"/>
      <c r="R135"/>
      <c r="S135"/>
      <c r="T135"/>
      <c r="U135"/>
      <c r="V135"/>
      <c r="W135"/>
      <c r="X135"/>
      <c r="Y135"/>
      <c r="Z135"/>
      <c r="AA135"/>
      <c r="AB135"/>
      <c r="AC135"/>
      <c r="AD135"/>
      <c r="AE135"/>
    </row>
    <row r="136" spans="2:31" x14ac:dyDescent="0.2">
      <c r="B136"/>
      <c r="C136"/>
      <c r="D136"/>
      <c r="E136"/>
      <c r="F136"/>
      <c r="G136"/>
      <c r="H136"/>
      <c r="I136"/>
      <c r="J136"/>
      <c r="K136"/>
      <c r="L136"/>
      <c r="M136"/>
      <c r="N136"/>
      <c r="O136"/>
      <c r="P136"/>
      <c r="Q136"/>
      <c r="R136"/>
      <c r="S136"/>
      <c r="T136"/>
      <c r="U136"/>
      <c r="V136"/>
      <c r="W136"/>
      <c r="X136"/>
      <c r="Y136"/>
      <c r="Z136"/>
      <c r="AA136"/>
      <c r="AB136"/>
      <c r="AC136"/>
      <c r="AD136"/>
      <c r="AE136"/>
    </row>
    <row r="137" spans="2:31" x14ac:dyDescent="0.2">
      <c r="B137"/>
      <c r="C137"/>
      <c r="D137"/>
      <c r="E137"/>
      <c r="F137"/>
      <c r="G137"/>
      <c r="H137"/>
      <c r="I137"/>
      <c r="J137"/>
      <c r="K137"/>
      <c r="L137"/>
      <c r="M137"/>
      <c r="N137"/>
      <c r="O137"/>
      <c r="P137"/>
      <c r="Q137"/>
      <c r="R137"/>
      <c r="S137"/>
      <c r="T137"/>
      <c r="U137"/>
      <c r="V137"/>
      <c r="W137"/>
      <c r="X137"/>
      <c r="Y137"/>
      <c r="Z137"/>
      <c r="AA137"/>
      <c r="AB137"/>
      <c r="AC137"/>
      <c r="AD137"/>
      <c r="AE137"/>
    </row>
    <row r="138" spans="2:31" x14ac:dyDescent="0.2">
      <c r="B138"/>
      <c r="C138"/>
      <c r="D138"/>
      <c r="E138"/>
      <c r="F138"/>
      <c r="G138"/>
      <c r="H138"/>
      <c r="I138"/>
      <c r="J138"/>
      <c r="K138"/>
      <c r="L138"/>
      <c r="M138"/>
      <c r="N138"/>
      <c r="O138"/>
      <c r="P138"/>
      <c r="Q138"/>
      <c r="R138"/>
      <c r="S138"/>
      <c r="T138"/>
      <c r="U138"/>
      <c r="V138"/>
      <c r="W138"/>
      <c r="X138"/>
      <c r="Y138"/>
      <c r="Z138"/>
      <c r="AA138"/>
      <c r="AB138"/>
      <c r="AC138"/>
      <c r="AD138"/>
      <c r="AE138"/>
    </row>
    <row r="139" spans="2:31" x14ac:dyDescent="0.2">
      <c r="B139"/>
      <c r="C139"/>
      <c r="D139"/>
      <c r="E139"/>
      <c r="F139"/>
      <c r="G139"/>
      <c r="H139"/>
      <c r="I139"/>
      <c r="J139"/>
      <c r="K139"/>
      <c r="L139"/>
      <c r="M139"/>
      <c r="N139"/>
      <c r="O139"/>
      <c r="P139"/>
      <c r="Q139"/>
      <c r="R139"/>
      <c r="S139"/>
      <c r="T139"/>
      <c r="U139"/>
      <c r="V139"/>
      <c r="W139"/>
      <c r="X139"/>
      <c r="Y139"/>
      <c r="Z139"/>
      <c r="AA139"/>
      <c r="AB139"/>
      <c r="AC139"/>
      <c r="AD139"/>
      <c r="AE139"/>
    </row>
    <row r="140" spans="2:31" x14ac:dyDescent="0.2">
      <c r="B140"/>
      <c r="C140"/>
      <c r="D140"/>
      <c r="E140"/>
      <c r="F140"/>
      <c r="G140"/>
      <c r="H140"/>
      <c r="I140"/>
      <c r="J140"/>
      <c r="K140"/>
      <c r="L140"/>
      <c r="M140"/>
      <c r="N140"/>
      <c r="O140"/>
      <c r="P140"/>
      <c r="Q140"/>
      <c r="R140"/>
      <c r="S140"/>
      <c r="T140"/>
      <c r="U140"/>
      <c r="V140"/>
      <c r="W140"/>
      <c r="X140"/>
      <c r="Y140"/>
      <c r="Z140"/>
      <c r="AA140"/>
      <c r="AB140"/>
      <c r="AC140"/>
      <c r="AD140"/>
      <c r="AE140"/>
    </row>
    <row r="141" spans="2:31" x14ac:dyDescent="0.2">
      <c r="B141"/>
      <c r="C141"/>
      <c r="D141"/>
      <c r="E141"/>
      <c r="F141"/>
      <c r="G141"/>
      <c r="H141"/>
      <c r="I141"/>
      <c r="J141"/>
      <c r="K141"/>
      <c r="L141"/>
      <c r="M141"/>
      <c r="N141"/>
      <c r="O141"/>
      <c r="P141"/>
      <c r="Q141"/>
      <c r="R141"/>
      <c r="S141"/>
      <c r="T141"/>
      <c r="U141"/>
      <c r="V141"/>
      <c r="W141"/>
      <c r="X141"/>
      <c r="Y141"/>
      <c r="Z141"/>
      <c r="AA141"/>
      <c r="AB141"/>
      <c r="AC141"/>
      <c r="AD141"/>
      <c r="AE141"/>
    </row>
    <row r="142" spans="2:31" x14ac:dyDescent="0.2">
      <c r="B142"/>
      <c r="C142"/>
      <c r="D142"/>
      <c r="E142"/>
      <c r="F142"/>
      <c r="G142"/>
      <c r="H142"/>
      <c r="I142"/>
      <c r="J142"/>
      <c r="K142"/>
      <c r="L142"/>
      <c r="M142"/>
      <c r="N142"/>
      <c r="O142"/>
      <c r="P142"/>
      <c r="Q142"/>
      <c r="R142"/>
      <c r="S142"/>
      <c r="T142"/>
      <c r="U142"/>
      <c r="V142"/>
      <c r="W142"/>
      <c r="X142"/>
      <c r="Y142"/>
      <c r="Z142"/>
      <c r="AA142"/>
      <c r="AB142"/>
      <c r="AC142"/>
      <c r="AD142"/>
      <c r="AE142"/>
    </row>
    <row r="143" spans="2:31" x14ac:dyDescent="0.2">
      <c r="B143"/>
      <c r="C143"/>
      <c r="D143"/>
      <c r="E143"/>
      <c r="F143"/>
      <c r="G143"/>
      <c r="H143"/>
      <c r="I143"/>
      <c r="J143"/>
      <c r="K143"/>
      <c r="L143"/>
      <c r="M143"/>
      <c r="N143"/>
      <c r="O143"/>
      <c r="P143"/>
      <c r="Q143"/>
      <c r="R143"/>
      <c r="S143"/>
      <c r="T143"/>
      <c r="U143"/>
      <c r="V143"/>
      <c r="W143"/>
      <c r="X143"/>
      <c r="Y143"/>
      <c r="Z143"/>
      <c r="AA143"/>
      <c r="AB143"/>
      <c r="AC143"/>
      <c r="AD143"/>
      <c r="AE143"/>
    </row>
    <row r="144" spans="2:31" x14ac:dyDescent="0.2">
      <c r="B144"/>
      <c r="C144"/>
      <c r="D144"/>
      <c r="E144"/>
      <c r="F144"/>
      <c r="G144"/>
      <c r="H144"/>
      <c r="I144"/>
      <c r="J144"/>
      <c r="K144"/>
      <c r="L144"/>
      <c r="M144"/>
      <c r="N144"/>
      <c r="O144"/>
      <c r="P144"/>
      <c r="Q144"/>
      <c r="R144"/>
      <c r="S144"/>
      <c r="T144"/>
      <c r="U144"/>
      <c r="V144"/>
      <c r="W144"/>
      <c r="X144"/>
      <c r="Y144"/>
      <c r="Z144"/>
      <c r="AA144"/>
      <c r="AB144"/>
      <c r="AC144"/>
      <c r="AD144"/>
      <c r="AE144"/>
    </row>
    <row r="145" spans="2:31" x14ac:dyDescent="0.2">
      <c r="B145"/>
      <c r="C145"/>
      <c r="D145"/>
      <c r="E145"/>
      <c r="F145"/>
      <c r="G145"/>
      <c r="H145"/>
      <c r="I145"/>
      <c r="J145"/>
      <c r="K145"/>
      <c r="L145"/>
      <c r="M145"/>
      <c r="N145"/>
      <c r="O145"/>
      <c r="P145"/>
      <c r="Q145"/>
      <c r="R145"/>
      <c r="S145"/>
      <c r="T145"/>
      <c r="U145"/>
      <c r="V145"/>
      <c r="W145"/>
      <c r="X145"/>
      <c r="Y145"/>
      <c r="Z145"/>
      <c r="AA145"/>
      <c r="AB145"/>
      <c r="AC145"/>
      <c r="AD145"/>
      <c r="AE145"/>
    </row>
    <row r="146" spans="2:31" x14ac:dyDescent="0.2">
      <c r="B146"/>
      <c r="C146"/>
      <c r="D146"/>
      <c r="E146"/>
      <c r="F146"/>
      <c r="G146"/>
      <c r="H146"/>
      <c r="I146"/>
      <c r="J146"/>
      <c r="K146"/>
      <c r="L146"/>
      <c r="M146"/>
      <c r="N146"/>
      <c r="O146"/>
      <c r="P146"/>
      <c r="Q146"/>
      <c r="R146"/>
      <c r="S146"/>
      <c r="T146"/>
      <c r="U146"/>
      <c r="V146"/>
      <c r="W146"/>
      <c r="X146"/>
      <c r="Y146"/>
      <c r="Z146"/>
      <c r="AA146"/>
      <c r="AB146"/>
      <c r="AC146"/>
      <c r="AD146"/>
      <c r="AE146"/>
    </row>
    <row r="147" spans="2:31" x14ac:dyDescent="0.2">
      <c r="B147"/>
      <c r="C147"/>
      <c r="D147"/>
      <c r="E147"/>
      <c r="F147"/>
      <c r="G147"/>
      <c r="H147"/>
      <c r="I147"/>
      <c r="J147"/>
      <c r="K147"/>
      <c r="L147"/>
      <c r="M147"/>
      <c r="N147"/>
      <c r="O147"/>
      <c r="P147"/>
      <c r="Q147"/>
      <c r="R147"/>
      <c r="S147"/>
      <c r="T147"/>
      <c r="U147"/>
      <c r="V147"/>
      <c r="W147"/>
      <c r="X147"/>
      <c r="Y147"/>
      <c r="Z147"/>
      <c r="AA147"/>
      <c r="AB147"/>
      <c r="AC147"/>
      <c r="AD147"/>
      <c r="AE147"/>
    </row>
    <row r="148" spans="2:31" x14ac:dyDescent="0.2">
      <c r="B148"/>
      <c r="C148"/>
      <c r="D148"/>
      <c r="E148"/>
      <c r="F148"/>
      <c r="G148"/>
      <c r="H148"/>
      <c r="I148"/>
      <c r="J148"/>
      <c r="K148"/>
      <c r="L148"/>
      <c r="M148"/>
      <c r="N148"/>
      <c r="O148"/>
      <c r="P148"/>
      <c r="Q148"/>
      <c r="R148"/>
      <c r="S148"/>
      <c r="T148"/>
      <c r="U148"/>
      <c r="V148"/>
      <c r="W148"/>
      <c r="X148"/>
      <c r="Y148"/>
      <c r="Z148"/>
      <c r="AA148"/>
      <c r="AB148"/>
      <c r="AC148"/>
      <c r="AD148"/>
      <c r="AE148"/>
    </row>
    <row r="149" spans="2:31" x14ac:dyDescent="0.2">
      <c r="B149"/>
      <c r="C149"/>
      <c r="D149"/>
      <c r="E149"/>
      <c r="F149"/>
      <c r="G149"/>
      <c r="H149"/>
      <c r="I149"/>
      <c r="J149"/>
      <c r="K149"/>
      <c r="L149"/>
      <c r="M149"/>
      <c r="N149"/>
      <c r="O149"/>
      <c r="P149"/>
      <c r="Q149"/>
      <c r="R149"/>
      <c r="S149"/>
      <c r="T149"/>
      <c r="U149"/>
      <c r="V149"/>
      <c r="W149"/>
      <c r="X149"/>
      <c r="Y149"/>
      <c r="Z149"/>
      <c r="AA149"/>
      <c r="AB149"/>
      <c r="AC149"/>
      <c r="AD149"/>
      <c r="AE149"/>
    </row>
    <row r="150" spans="2:31" x14ac:dyDescent="0.2">
      <c r="B150"/>
      <c r="C150"/>
      <c r="D150"/>
      <c r="E150"/>
      <c r="F150"/>
      <c r="G150"/>
      <c r="H150"/>
      <c r="I150"/>
      <c r="J150"/>
      <c r="K150"/>
      <c r="L150"/>
      <c r="M150"/>
      <c r="N150"/>
      <c r="O150"/>
      <c r="P150"/>
      <c r="Q150"/>
      <c r="R150"/>
      <c r="S150"/>
      <c r="T150"/>
      <c r="U150"/>
      <c r="V150"/>
      <c r="W150"/>
      <c r="X150"/>
      <c r="Y150"/>
      <c r="Z150"/>
      <c r="AA150"/>
      <c r="AB150"/>
      <c r="AC150"/>
      <c r="AD150"/>
      <c r="AE150"/>
    </row>
    <row r="151" spans="2:31" x14ac:dyDescent="0.2">
      <c r="B151"/>
      <c r="C151"/>
      <c r="D151"/>
      <c r="E151"/>
      <c r="F151"/>
      <c r="G151"/>
      <c r="H151"/>
      <c r="I151"/>
      <c r="J151"/>
      <c r="K151"/>
      <c r="L151"/>
      <c r="M151"/>
      <c r="N151"/>
      <c r="O151"/>
      <c r="P151"/>
      <c r="Q151"/>
      <c r="R151"/>
      <c r="S151"/>
      <c r="T151"/>
      <c r="U151"/>
      <c r="V151"/>
      <c r="W151"/>
      <c r="X151"/>
      <c r="Y151"/>
      <c r="Z151"/>
      <c r="AA151"/>
      <c r="AB151"/>
      <c r="AC151"/>
      <c r="AD151"/>
      <c r="AE151"/>
    </row>
    <row r="152" spans="2:31" x14ac:dyDescent="0.2">
      <c r="B152"/>
      <c r="C152"/>
      <c r="D152"/>
      <c r="E152"/>
      <c r="F152"/>
      <c r="G152"/>
      <c r="H152"/>
      <c r="I152"/>
      <c r="J152"/>
      <c r="K152"/>
      <c r="L152"/>
      <c r="M152"/>
      <c r="N152"/>
      <c r="O152"/>
      <c r="P152"/>
      <c r="Q152"/>
      <c r="R152"/>
      <c r="S152"/>
      <c r="T152"/>
      <c r="U152"/>
      <c r="V152"/>
      <c r="W152"/>
      <c r="X152"/>
      <c r="Y152"/>
      <c r="Z152"/>
      <c r="AA152"/>
      <c r="AB152"/>
      <c r="AC152"/>
      <c r="AD152"/>
      <c r="AE152"/>
    </row>
    <row r="153" spans="2:31" x14ac:dyDescent="0.2">
      <c r="B153"/>
      <c r="C153"/>
      <c r="D153"/>
      <c r="E153"/>
      <c r="F153"/>
      <c r="G153"/>
      <c r="H153"/>
      <c r="I153"/>
      <c r="J153"/>
      <c r="K153"/>
      <c r="L153"/>
      <c r="M153"/>
      <c r="N153"/>
      <c r="O153"/>
      <c r="P153"/>
      <c r="Q153"/>
      <c r="R153"/>
      <c r="S153"/>
      <c r="T153"/>
      <c r="U153"/>
      <c r="V153"/>
      <c r="W153"/>
      <c r="X153"/>
      <c r="Y153"/>
      <c r="Z153"/>
      <c r="AA153"/>
      <c r="AB153"/>
      <c r="AC153"/>
      <c r="AD153"/>
      <c r="AE153"/>
    </row>
    <row r="154" spans="2:31" x14ac:dyDescent="0.2">
      <c r="B154"/>
      <c r="C154"/>
      <c r="D154"/>
      <c r="E154"/>
      <c r="F154"/>
      <c r="G154"/>
      <c r="H154"/>
      <c r="I154"/>
      <c r="J154"/>
      <c r="K154"/>
      <c r="L154"/>
      <c r="M154"/>
      <c r="N154"/>
      <c r="O154"/>
      <c r="P154"/>
      <c r="Q154"/>
      <c r="R154"/>
      <c r="S154"/>
      <c r="T154"/>
      <c r="U154"/>
      <c r="V154"/>
      <c r="W154"/>
      <c r="X154"/>
      <c r="Y154"/>
      <c r="Z154"/>
      <c r="AA154"/>
      <c r="AB154"/>
      <c r="AC154"/>
      <c r="AD154"/>
      <c r="AE154"/>
    </row>
    <row r="155" spans="2:31" x14ac:dyDescent="0.2">
      <c r="B155"/>
      <c r="C155"/>
      <c r="D155"/>
      <c r="E155"/>
      <c r="F155"/>
      <c r="G155"/>
      <c r="H155"/>
      <c r="I155"/>
      <c r="J155"/>
      <c r="K155"/>
      <c r="L155"/>
      <c r="M155"/>
      <c r="N155"/>
      <c r="O155"/>
      <c r="P155"/>
      <c r="Q155"/>
      <c r="R155"/>
      <c r="S155"/>
      <c r="T155"/>
      <c r="U155"/>
      <c r="V155"/>
      <c r="W155"/>
      <c r="X155"/>
      <c r="Y155"/>
      <c r="Z155"/>
      <c r="AA155"/>
      <c r="AB155"/>
      <c r="AC155"/>
      <c r="AD155"/>
      <c r="AE155"/>
    </row>
    <row r="156" spans="2:31" x14ac:dyDescent="0.2">
      <c r="B156"/>
      <c r="C156"/>
      <c r="D156"/>
      <c r="E156"/>
      <c r="F156"/>
      <c r="G156"/>
      <c r="H156"/>
      <c r="I156"/>
      <c r="J156"/>
      <c r="K156"/>
      <c r="L156"/>
      <c r="M156"/>
      <c r="N156"/>
      <c r="O156"/>
      <c r="P156"/>
      <c r="Q156"/>
      <c r="R156"/>
      <c r="S156"/>
      <c r="T156"/>
      <c r="U156"/>
      <c r="V156"/>
      <c r="W156"/>
      <c r="X156"/>
      <c r="Y156"/>
      <c r="Z156"/>
      <c r="AA156"/>
      <c r="AB156"/>
      <c r="AC156"/>
      <c r="AD156"/>
      <c r="AE156"/>
    </row>
    <row r="157" spans="2:31" x14ac:dyDescent="0.2">
      <c r="B157"/>
      <c r="C157"/>
      <c r="D157"/>
      <c r="E157"/>
      <c r="F157"/>
      <c r="G157"/>
      <c r="H157"/>
      <c r="I157"/>
      <c r="J157"/>
      <c r="K157"/>
      <c r="L157"/>
      <c r="M157"/>
      <c r="N157"/>
      <c r="O157"/>
      <c r="P157"/>
      <c r="Q157"/>
      <c r="R157"/>
      <c r="S157"/>
      <c r="T157"/>
      <c r="U157"/>
      <c r="V157"/>
      <c r="W157"/>
      <c r="X157"/>
      <c r="Y157"/>
      <c r="Z157"/>
      <c r="AA157"/>
      <c r="AB157"/>
      <c r="AC157"/>
      <c r="AD157"/>
      <c r="AE157"/>
    </row>
    <row r="158" spans="2:31" x14ac:dyDescent="0.2">
      <c r="B158"/>
      <c r="C158"/>
      <c r="D158"/>
      <c r="E158"/>
      <c r="F158"/>
      <c r="G158"/>
      <c r="H158"/>
      <c r="I158"/>
      <c r="J158"/>
      <c r="K158"/>
      <c r="L158"/>
      <c r="M158"/>
      <c r="N158"/>
      <c r="O158"/>
      <c r="P158"/>
      <c r="Q158"/>
      <c r="R158"/>
      <c r="S158"/>
      <c r="T158"/>
      <c r="U158"/>
      <c r="V158"/>
      <c r="W158"/>
      <c r="X158"/>
      <c r="Y158"/>
      <c r="Z158"/>
      <c r="AA158"/>
      <c r="AB158"/>
      <c r="AC158"/>
      <c r="AD158"/>
      <c r="AE158"/>
    </row>
    <row r="159" spans="2:31" x14ac:dyDescent="0.2">
      <c r="B159"/>
      <c r="C159"/>
      <c r="D159"/>
      <c r="E159"/>
      <c r="F159"/>
      <c r="G159"/>
      <c r="H159"/>
      <c r="I159"/>
      <c r="J159"/>
      <c r="K159"/>
      <c r="L159"/>
      <c r="M159"/>
      <c r="N159"/>
      <c r="O159"/>
      <c r="P159"/>
      <c r="Q159"/>
      <c r="R159"/>
      <c r="S159"/>
      <c r="T159"/>
      <c r="U159"/>
      <c r="V159"/>
      <c r="W159"/>
      <c r="X159"/>
      <c r="Y159"/>
      <c r="Z159"/>
      <c r="AA159"/>
      <c r="AB159"/>
      <c r="AC159"/>
      <c r="AD159"/>
      <c r="AE159"/>
    </row>
    <row r="160" spans="2:31" x14ac:dyDescent="0.2">
      <c r="B160"/>
      <c r="C160"/>
      <c r="D160"/>
      <c r="E160"/>
      <c r="F160"/>
      <c r="G160"/>
      <c r="H160"/>
      <c r="I160"/>
      <c r="J160"/>
      <c r="K160"/>
      <c r="L160"/>
      <c r="M160"/>
      <c r="N160"/>
      <c r="O160"/>
      <c r="P160"/>
      <c r="Q160"/>
      <c r="R160"/>
      <c r="S160"/>
      <c r="T160"/>
      <c r="U160"/>
      <c r="V160"/>
      <c r="W160"/>
      <c r="X160"/>
      <c r="Y160"/>
      <c r="Z160"/>
      <c r="AA160"/>
      <c r="AB160"/>
      <c r="AC160"/>
      <c r="AD160"/>
      <c r="AE160"/>
    </row>
    <row r="161" spans="2:31" x14ac:dyDescent="0.2">
      <c r="B161"/>
      <c r="C161"/>
      <c r="D161"/>
      <c r="E161"/>
      <c r="F161"/>
      <c r="G161"/>
      <c r="H161"/>
      <c r="I161"/>
      <c r="J161"/>
      <c r="K161"/>
      <c r="L161"/>
      <c r="M161"/>
      <c r="N161"/>
      <c r="O161"/>
      <c r="P161"/>
      <c r="Q161"/>
      <c r="R161"/>
      <c r="S161"/>
      <c r="T161"/>
      <c r="U161"/>
      <c r="V161"/>
      <c r="W161"/>
      <c r="X161"/>
      <c r="Y161"/>
      <c r="Z161"/>
      <c r="AA161"/>
      <c r="AB161"/>
      <c r="AC161"/>
      <c r="AD161"/>
      <c r="AE161"/>
    </row>
    <row r="162" spans="2:31" x14ac:dyDescent="0.2">
      <c r="B162"/>
      <c r="C162"/>
      <c r="D162"/>
      <c r="E162"/>
      <c r="F162"/>
      <c r="G162"/>
      <c r="H162"/>
      <c r="I162"/>
      <c r="J162"/>
      <c r="K162"/>
      <c r="L162"/>
      <c r="M162"/>
      <c r="N162"/>
      <c r="O162"/>
      <c r="P162"/>
      <c r="Q162"/>
      <c r="R162"/>
      <c r="S162"/>
      <c r="T162"/>
      <c r="U162"/>
      <c r="V162"/>
      <c r="W162"/>
      <c r="X162"/>
      <c r="Y162"/>
      <c r="Z162"/>
      <c r="AA162"/>
      <c r="AB162"/>
      <c r="AC162"/>
      <c r="AD162"/>
      <c r="AE162"/>
    </row>
    <row r="163" spans="2:31" x14ac:dyDescent="0.2">
      <c r="B163"/>
      <c r="C163"/>
      <c r="D163"/>
      <c r="E163"/>
      <c r="F163"/>
      <c r="G163"/>
      <c r="H163"/>
      <c r="I163"/>
      <c r="J163"/>
      <c r="K163"/>
      <c r="L163"/>
      <c r="M163"/>
      <c r="N163"/>
      <c r="O163"/>
      <c r="P163"/>
      <c r="Q163"/>
      <c r="R163"/>
      <c r="S163"/>
      <c r="T163"/>
      <c r="U163"/>
      <c r="V163"/>
      <c r="W163"/>
      <c r="X163"/>
      <c r="Y163"/>
      <c r="Z163"/>
      <c r="AA163"/>
      <c r="AB163"/>
      <c r="AC163"/>
      <c r="AD163"/>
      <c r="AE163"/>
    </row>
    <row r="164" spans="2:31" x14ac:dyDescent="0.2">
      <c r="B164"/>
      <c r="C164"/>
      <c r="D164"/>
      <c r="E164"/>
      <c r="F164"/>
      <c r="G164"/>
      <c r="H164"/>
      <c r="I164"/>
      <c r="J164"/>
      <c r="K164"/>
      <c r="L164"/>
      <c r="M164"/>
      <c r="N164"/>
      <c r="O164"/>
      <c r="P164"/>
      <c r="Q164"/>
      <c r="R164"/>
      <c r="S164"/>
      <c r="T164"/>
      <c r="U164"/>
      <c r="V164"/>
      <c r="W164"/>
      <c r="X164"/>
      <c r="Y164"/>
      <c r="Z164"/>
      <c r="AA164"/>
      <c r="AB164"/>
      <c r="AC164"/>
      <c r="AD164"/>
      <c r="AE164"/>
    </row>
    <row r="165" spans="2:31" x14ac:dyDescent="0.2">
      <c r="B165"/>
      <c r="C165"/>
      <c r="D165"/>
      <c r="E165"/>
      <c r="F165"/>
      <c r="G165"/>
      <c r="H165"/>
      <c r="I165"/>
      <c r="J165"/>
      <c r="K165"/>
      <c r="L165"/>
      <c r="M165"/>
      <c r="N165"/>
      <c r="O165"/>
      <c r="P165"/>
      <c r="Q165"/>
      <c r="R165"/>
      <c r="S165"/>
      <c r="T165"/>
      <c r="U165"/>
      <c r="V165"/>
      <c r="W165"/>
      <c r="X165"/>
      <c r="Y165"/>
      <c r="Z165"/>
      <c r="AA165"/>
      <c r="AB165"/>
      <c r="AC165"/>
      <c r="AD165"/>
      <c r="AE165"/>
    </row>
    <row r="166" spans="2:31" x14ac:dyDescent="0.2">
      <c r="B166"/>
      <c r="C166"/>
      <c r="D166"/>
      <c r="E166"/>
      <c r="F166"/>
      <c r="G166"/>
      <c r="H166"/>
      <c r="I166"/>
      <c r="J166"/>
      <c r="K166"/>
      <c r="L166"/>
      <c r="M166"/>
      <c r="N166"/>
      <c r="O166"/>
      <c r="P166"/>
      <c r="Q166"/>
      <c r="R166"/>
      <c r="S166"/>
      <c r="T166"/>
      <c r="U166"/>
      <c r="V166"/>
      <c r="W166"/>
      <c r="X166"/>
      <c r="Y166"/>
      <c r="Z166"/>
      <c r="AA166"/>
      <c r="AB166"/>
      <c r="AC166"/>
      <c r="AD166"/>
      <c r="AE166"/>
    </row>
    <row r="167" spans="2:31" x14ac:dyDescent="0.2">
      <c r="B167"/>
      <c r="C167"/>
      <c r="D167"/>
      <c r="E167"/>
      <c r="F167"/>
      <c r="G167"/>
      <c r="H167"/>
      <c r="I167"/>
      <c r="J167"/>
      <c r="K167"/>
      <c r="L167"/>
      <c r="M167"/>
      <c r="N167"/>
      <c r="O167"/>
      <c r="P167"/>
      <c r="Q167"/>
      <c r="R167"/>
      <c r="S167"/>
      <c r="T167"/>
      <c r="U167"/>
      <c r="V167"/>
      <c r="W167"/>
      <c r="X167"/>
      <c r="Y167"/>
      <c r="Z167"/>
      <c r="AA167"/>
      <c r="AB167"/>
      <c r="AC167"/>
      <c r="AD167"/>
      <c r="AE167"/>
    </row>
    <row r="168" spans="2:31" x14ac:dyDescent="0.2">
      <c r="B168"/>
      <c r="C168"/>
      <c r="D168"/>
      <c r="E168"/>
      <c r="F168"/>
      <c r="G168"/>
      <c r="H168"/>
      <c r="I168"/>
      <c r="J168"/>
      <c r="K168"/>
      <c r="L168"/>
      <c r="M168"/>
      <c r="N168"/>
      <c r="O168"/>
      <c r="P168"/>
      <c r="Q168"/>
      <c r="R168"/>
      <c r="S168"/>
      <c r="T168"/>
      <c r="U168"/>
      <c r="V168"/>
      <c r="W168"/>
      <c r="X168"/>
      <c r="Y168"/>
      <c r="Z168"/>
      <c r="AA168"/>
      <c r="AB168"/>
      <c r="AC168"/>
      <c r="AD168"/>
      <c r="AE168"/>
    </row>
    <row r="169" spans="2:31" x14ac:dyDescent="0.2">
      <c r="B169"/>
      <c r="C169"/>
      <c r="D169"/>
      <c r="E169"/>
      <c r="F169"/>
      <c r="G169"/>
      <c r="H169"/>
      <c r="I169"/>
      <c r="J169"/>
      <c r="K169"/>
      <c r="L169"/>
      <c r="M169"/>
      <c r="N169"/>
      <c r="O169"/>
      <c r="P169"/>
      <c r="Q169"/>
      <c r="R169"/>
      <c r="S169"/>
      <c r="T169"/>
      <c r="U169"/>
      <c r="V169"/>
      <c r="W169"/>
      <c r="X169"/>
      <c r="Y169"/>
      <c r="Z169"/>
      <c r="AA169"/>
      <c r="AB169"/>
      <c r="AC169"/>
      <c r="AD169"/>
      <c r="AE169"/>
    </row>
    <row r="170" spans="2:31" x14ac:dyDescent="0.2">
      <c r="B170"/>
      <c r="C170"/>
      <c r="D170"/>
      <c r="E170"/>
      <c r="F170"/>
      <c r="G170"/>
      <c r="H170"/>
      <c r="I170"/>
      <c r="J170"/>
      <c r="K170"/>
      <c r="L170"/>
      <c r="M170"/>
      <c r="N170"/>
      <c r="O170"/>
      <c r="P170"/>
      <c r="Q170"/>
      <c r="R170"/>
      <c r="S170"/>
      <c r="T170"/>
      <c r="U170"/>
      <c r="V170"/>
      <c r="W170"/>
      <c r="X170"/>
      <c r="Y170"/>
      <c r="Z170"/>
      <c r="AA170"/>
      <c r="AB170"/>
      <c r="AC170"/>
      <c r="AD170"/>
      <c r="AE170"/>
    </row>
    <row r="171" spans="2:31" x14ac:dyDescent="0.2">
      <c r="B171"/>
      <c r="C171"/>
      <c r="D171"/>
      <c r="E171"/>
      <c r="F171"/>
      <c r="G171"/>
      <c r="H171"/>
      <c r="I171"/>
      <c r="J171"/>
      <c r="K171"/>
      <c r="L171"/>
      <c r="M171"/>
      <c r="N171"/>
      <c r="O171"/>
      <c r="P171"/>
      <c r="Q171"/>
      <c r="R171"/>
      <c r="S171"/>
      <c r="T171"/>
      <c r="U171"/>
      <c r="V171"/>
      <c r="W171"/>
      <c r="X171"/>
      <c r="Y171"/>
      <c r="Z171"/>
      <c r="AA171"/>
      <c r="AB171"/>
      <c r="AC171"/>
      <c r="AD171"/>
      <c r="AE171"/>
    </row>
    <row r="172" spans="2:31" x14ac:dyDescent="0.2">
      <c r="B172"/>
      <c r="C172"/>
      <c r="D172"/>
      <c r="E172"/>
      <c r="F172"/>
      <c r="G172"/>
      <c r="H172"/>
      <c r="I172"/>
      <c r="J172"/>
      <c r="K172"/>
      <c r="L172"/>
      <c r="M172"/>
      <c r="N172"/>
      <c r="O172"/>
      <c r="P172"/>
      <c r="Q172"/>
      <c r="R172"/>
      <c r="S172"/>
      <c r="T172"/>
      <c r="U172"/>
      <c r="V172"/>
      <c r="W172"/>
      <c r="X172"/>
      <c r="Y172"/>
      <c r="Z172"/>
      <c r="AA172"/>
      <c r="AB172"/>
      <c r="AC172"/>
      <c r="AD172"/>
      <c r="AE172"/>
    </row>
    <row r="173" spans="2:31" x14ac:dyDescent="0.2">
      <c r="B173"/>
      <c r="C173"/>
      <c r="D173"/>
      <c r="E173"/>
      <c r="F173"/>
      <c r="G173"/>
      <c r="H173"/>
      <c r="I173"/>
      <c r="J173"/>
      <c r="K173"/>
      <c r="L173"/>
      <c r="M173"/>
      <c r="N173"/>
      <c r="O173"/>
      <c r="P173"/>
      <c r="Q173"/>
      <c r="R173"/>
      <c r="S173"/>
      <c r="T173"/>
      <c r="U173"/>
      <c r="V173"/>
      <c r="W173"/>
      <c r="X173"/>
      <c r="Y173"/>
      <c r="Z173"/>
      <c r="AA173"/>
      <c r="AB173"/>
      <c r="AC173"/>
      <c r="AD173"/>
      <c r="AE173"/>
    </row>
    <row r="174" spans="2:31" x14ac:dyDescent="0.2">
      <c r="B174"/>
      <c r="C174"/>
      <c r="D174"/>
      <c r="E174"/>
      <c r="F174"/>
      <c r="G174"/>
      <c r="H174"/>
      <c r="I174"/>
      <c r="J174"/>
      <c r="K174"/>
      <c r="L174"/>
      <c r="M174"/>
      <c r="N174"/>
      <c r="O174"/>
      <c r="P174"/>
      <c r="Q174"/>
      <c r="R174"/>
      <c r="S174"/>
      <c r="T174"/>
      <c r="U174"/>
      <c r="V174"/>
      <c r="W174"/>
      <c r="X174"/>
      <c r="Y174"/>
      <c r="Z174"/>
      <c r="AA174"/>
      <c r="AB174"/>
      <c r="AC174"/>
      <c r="AD174"/>
      <c r="AE174"/>
    </row>
    <row r="175" spans="2:31" x14ac:dyDescent="0.2">
      <c r="B175"/>
      <c r="C175"/>
      <c r="D175"/>
      <c r="E175"/>
      <c r="F175"/>
      <c r="G175"/>
      <c r="H175"/>
      <c r="I175"/>
      <c r="J175"/>
      <c r="K175"/>
      <c r="L175"/>
      <c r="M175"/>
      <c r="N175"/>
      <c r="O175"/>
      <c r="P175"/>
      <c r="Q175"/>
      <c r="R175"/>
      <c r="S175"/>
      <c r="T175"/>
      <c r="U175"/>
      <c r="V175"/>
      <c r="W175"/>
      <c r="X175"/>
      <c r="Y175"/>
      <c r="Z175"/>
      <c r="AA175"/>
      <c r="AB175"/>
      <c r="AC175"/>
      <c r="AD175"/>
      <c r="AE175"/>
    </row>
    <row r="176" spans="2:31" x14ac:dyDescent="0.2">
      <c r="B176"/>
      <c r="C176"/>
      <c r="D176"/>
      <c r="E176"/>
      <c r="F176"/>
      <c r="G176"/>
      <c r="H176"/>
      <c r="I176"/>
      <c r="J176"/>
      <c r="K176"/>
      <c r="L176"/>
      <c r="M176"/>
      <c r="N176"/>
      <c r="O176"/>
      <c r="P176"/>
      <c r="Q176"/>
      <c r="R176"/>
      <c r="S176"/>
      <c r="T176"/>
      <c r="U176"/>
      <c r="V176"/>
      <c r="W176"/>
      <c r="X176"/>
      <c r="Y176"/>
      <c r="Z176"/>
      <c r="AA176"/>
      <c r="AB176"/>
      <c r="AC176"/>
      <c r="AD176"/>
      <c r="AE176"/>
    </row>
    <row r="177" spans="2:31" x14ac:dyDescent="0.2">
      <c r="B177"/>
      <c r="C177"/>
      <c r="D177"/>
      <c r="E177"/>
      <c r="F177"/>
      <c r="G177"/>
      <c r="H177"/>
      <c r="I177"/>
      <c r="J177"/>
      <c r="K177"/>
      <c r="L177"/>
      <c r="M177"/>
      <c r="N177"/>
      <c r="O177"/>
      <c r="P177"/>
      <c r="Q177"/>
      <c r="R177"/>
      <c r="S177"/>
      <c r="T177"/>
      <c r="U177"/>
      <c r="V177"/>
      <c r="W177"/>
      <c r="X177"/>
      <c r="Y177"/>
      <c r="Z177"/>
      <c r="AA177"/>
      <c r="AB177"/>
      <c r="AC177"/>
      <c r="AD177"/>
      <c r="AE177"/>
    </row>
    <row r="178" spans="2:31" x14ac:dyDescent="0.2">
      <c r="B178"/>
      <c r="C178"/>
      <c r="D178"/>
      <c r="E178"/>
      <c r="F178"/>
      <c r="G178"/>
      <c r="H178"/>
      <c r="I178"/>
      <c r="J178"/>
      <c r="K178"/>
      <c r="L178"/>
      <c r="M178"/>
      <c r="N178"/>
      <c r="O178"/>
      <c r="P178"/>
      <c r="Q178"/>
      <c r="R178"/>
      <c r="S178"/>
      <c r="T178"/>
      <c r="U178"/>
      <c r="V178"/>
      <c r="W178"/>
      <c r="X178"/>
      <c r="Y178"/>
      <c r="Z178"/>
      <c r="AA178"/>
      <c r="AB178"/>
      <c r="AC178"/>
      <c r="AD178"/>
      <c r="AE178"/>
    </row>
    <row r="179" spans="2:31" x14ac:dyDescent="0.2">
      <c r="B179"/>
      <c r="C179"/>
      <c r="D179"/>
      <c r="E179"/>
      <c r="F179"/>
      <c r="G179"/>
      <c r="H179"/>
      <c r="I179"/>
      <c r="J179"/>
      <c r="K179"/>
      <c r="L179"/>
      <c r="M179"/>
      <c r="N179"/>
      <c r="O179"/>
      <c r="P179"/>
      <c r="Q179"/>
      <c r="R179"/>
      <c r="S179"/>
      <c r="T179"/>
      <c r="U179"/>
      <c r="V179"/>
      <c r="W179"/>
      <c r="X179"/>
      <c r="Y179"/>
      <c r="Z179"/>
      <c r="AA179"/>
      <c r="AB179"/>
      <c r="AC179"/>
      <c r="AD179"/>
      <c r="AE179"/>
    </row>
    <row r="180" spans="2:31" x14ac:dyDescent="0.2">
      <c r="B180"/>
      <c r="C180"/>
      <c r="D180"/>
      <c r="E180"/>
      <c r="F180"/>
      <c r="G180"/>
      <c r="H180"/>
      <c r="I180"/>
      <c r="J180"/>
      <c r="K180"/>
      <c r="L180"/>
      <c r="M180"/>
      <c r="N180"/>
      <c r="O180"/>
      <c r="P180"/>
      <c r="Q180"/>
      <c r="R180"/>
      <c r="S180"/>
      <c r="T180"/>
      <c r="U180"/>
      <c r="V180"/>
      <c r="W180"/>
      <c r="X180"/>
      <c r="Y180"/>
      <c r="Z180"/>
      <c r="AA180"/>
      <c r="AB180"/>
      <c r="AC180"/>
      <c r="AD180"/>
      <c r="AE180"/>
    </row>
    <row r="181" spans="2:31" x14ac:dyDescent="0.2">
      <c r="B181"/>
      <c r="C181"/>
      <c r="D181"/>
      <c r="E181"/>
      <c r="F181"/>
      <c r="G181"/>
      <c r="H181"/>
      <c r="I181"/>
      <c r="J181"/>
      <c r="K181"/>
      <c r="L181"/>
      <c r="M181"/>
      <c r="N181"/>
      <c r="O181"/>
      <c r="P181"/>
      <c r="Q181"/>
      <c r="R181"/>
      <c r="S181"/>
      <c r="T181"/>
      <c r="U181"/>
      <c r="V181"/>
      <c r="W181"/>
      <c r="X181"/>
      <c r="Y181"/>
      <c r="Z181"/>
      <c r="AA181"/>
      <c r="AB181"/>
      <c r="AC181"/>
      <c r="AD181"/>
      <c r="AE181"/>
    </row>
    <row r="182" spans="2:31" x14ac:dyDescent="0.2">
      <c r="B182"/>
      <c r="C182"/>
      <c r="D182"/>
      <c r="E182"/>
      <c r="F182"/>
      <c r="G182"/>
      <c r="H182"/>
      <c r="I182"/>
      <c r="J182"/>
      <c r="K182"/>
      <c r="L182"/>
      <c r="M182"/>
      <c r="N182"/>
      <c r="O182"/>
      <c r="P182"/>
      <c r="Q182"/>
      <c r="R182"/>
      <c r="S182"/>
      <c r="T182"/>
      <c r="U182"/>
      <c r="V182"/>
      <c r="W182"/>
      <c r="X182"/>
      <c r="Y182"/>
      <c r="Z182"/>
      <c r="AA182"/>
      <c r="AB182"/>
      <c r="AC182"/>
      <c r="AD182"/>
      <c r="AE182"/>
    </row>
    <row r="183" spans="2:31" x14ac:dyDescent="0.2">
      <c r="B183"/>
      <c r="C183"/>
      <c r="D183"/>
      <c r="E183"/>
      <c r="F183"/>
      <c r="G183"/>
      <c r="H183"/>
      <c r="I183"/>
      <c r="J183"/>
      <c r="K183"/>
      <c r="L183"/>
      <c r="M183"/>
      <c r="N183"/>
      <c r="O183"/>
      <c r="P183"/>
      <c r="Q183"/>
      <c r="R183"/>
      <c r="S183"/>
      <c r="T183"/>
      <c r="U183"/>
      <c r="V183"/>
      <c r="W183"/>
      <c r="X183"/>
      <c r="Y183"/>
      <c r="Z183"/>
      <c r="AA183"/>
      <c r="AB183"/>
      <c r="AC183"/>
      <c r="AD183"/>
      <c r="AE183"/>
    </row>
    <row r="184" spans="2:31" x14ac:dyDescent="0.2">
      <c r="B184"/>
      <c r="C184"/>
      <c r="D184"/>
      <c r="E184"/>
      <c r="F184"/>
      <c r="G184"/>
      <c r="H184"/>
      <c r="I184"/>
      <c r="J184"/>
      <c r="K184"/>
      <c r="L184"/>
      <c r="M184"/>
      <c r="N184"/>
      <c r="O184"/>
      <c r="P184"/>
      <c r="Q184"/>
      <c r="R184"/>
      <c r="S184"/>
      <c r="T184"/>
      <c r="U184"/>
      <c r="V184"/>
      <c r="W184"/>
      <c r="X184"/>
      <c r="Y184"/>
      <c r="Z184"/>
      <c r="AA184"/>
      <c r="AB184"/>
      <c r="AC184"/>
      <c r="AD184"/>
      <c r="AE184"/>
    </row>
    <row r="185" spans="2:31" x14ac:dyDescent="0.2">
      <c r="B185"/>
      <c r="C185"/>
      <c r="D185"/>
      <c r="E185"/>
      <c r="F185"/>
      <c r="G185"/>
      <c r="H185"/>
      <c r="I185"/>
      <c r="J185"/>
      <c r="K185"/>
      <c r="L185"/>
      <c r="M185"/>
      <c r="N185"/>
      <c r="O185"/>
      <c r="P185"/>
      <c r="Q185"/>
      <c r="R185"/>
      <c r="S185"/>
      <c r="T185"/>
      <c r="U185"/>
      <c r="V185"/>
      <c r="W185"/>
      <c r="X185"/>
      <c r="Y185"/>
      <c r="Z185"/>
      <c r="AA185"/>
      <c r="AB185"/>
      <c r="AC185"/>
      <c r="AD185"/>
      <c r="AE185"/>
    </row>
    <row r="186" spans="2:31" x14ac:dyDescent="0.2">
      <c r="B186"/>
      <c r="C186"/>
      <c r="D186"/>
      <c r="E186"/>
      <c r="F186"/>
      <c r="G186"/>
      <c r="H186"/>
      <c r="I186"/>
      <c r="J186"/>
      <c r="K186"/>
      <c r="L186"/>
      <c r="M186"/>
      <c r="N186"/>
      <c r="O186"/>
      <c r="P186"/>
      <c r="Q186"/>
      <c r="R186"/>
      <c r="S186"/>
      <c r="T186"/>
      <c r="U186"/>
      <c r="V186"/>
      <c r="W186"/>
      <c r="X186"/>
      <c r="Y186"/>
      <c r="Z186"/>
      <c r="AA186"/>
      <c r="AB186"/>
      <c r="AC186"/>
      <c r="AD186"/>
      <c r="AE186"/>
    </row>
    <row r="187" spans="2:31" x14ac:dyDescent="0.2">
      <c r="B187"/>
      <c r="C187"/>
      <c r="D187"/>
      <c r="E187"/>
      <c r="F187"/>
      <c r="G187"/>
      <c r="H187"/>
      <c r="I187"/>
      <c r="J187"/>
      <c r="K187"/>
      <c r="L187"/>
      <c r="M187"/>
      <c r="N187"/>
      <c r="O187"/>
      <c r="P187"/>
      <c r="Q187"/>
      <c r="R187"/>
      <c r="S187"/>
      <c r="T187"/>
      <c r="U187"/>
      <c r="V187"/>
      <c r="W187"/>
      <c r="X187"/>
      <c r="Y187"/>
      <c r="Z187"/>
      <c r="AA187"/>
      <c r="AB187"/>
      <c r="AC187"/>
      <c r="AD187"/>
      <c r="AE187"/>
    </row>
    <row r="188" spans="2:31" x14ac:dyDescent="0.2">
      <c r="B188"/>
      <c r="C188"/>
      <c r="D188"/>
      <c r="E188"/>
      <c r="F188"/>
      <c r="G188"/>
      <c r="H188"/>
      <c r="I188"/>
      <c r="J188"/>
      <c r="K188"/>
      <c r="L188"/>
      <c r="M188"/>
      <c r="N188"/>
      <c r="O188"/>
      <c r="P188"/>
      <c r="Q188"/>
      <c r="R188"/>
      <c r="S188"/>
      <c r="T188"/>
      <c r="U188"/>
      <c r="V188"/>
      <c r="W188"/>
      <c r="X188"/>
      <c r="Y188"/>
      <c r="Z188"/>
      <c r="AA188"/>
      <c r="AB188"/>
      <c r="AC188"/>
      <c r="AD188"/>
      <c r="AE188"/>
    </row>
    <row r="189" spans="2:31" x14ac:dyDescent="0.2">
      <c r="B189"/>
      <c r="C189"/>
      <c r="D189"/>
      <c r="E189"/>
      <c r="F189"/>
      <c r="G189"/>
      <c r="H189"/>
      <c r="I189"/>
      <c r="J189"/>
      <c r="K189"/>
      <c r="L189"/>
      <c r="M189"/>
      <c r="N189"/>
      <c r="O189"/>
      <c r="P189"/>
      <c r="Q189"/>
      <c r="R189"/>
      <c r="S189"/>
      <c r="T189"/>
      <c r="U189"/>
      <c r="V189"/>
      <c r="W189"/>
      <c r="X189"/>
      <c r="Y189"/>
      <c r="Z189"/>
      <c r="AA189"/>
      <c r="AB189"/>
      <c r="AC189"/>
      <c r="AD189"/>
      <c r="AE189"/>
    </row>
    <row r="190" spans="2:31" x14ac:dyDescent="0.2">
      <c r="B190"/>
      <c r="C190"/>
      <c r="D190"/>
      <c r="E190"/>
      <c r="F190"/>
      <c r="G190"/>
      <c r="H190"/>
      <c r="I190"/>
      <c r="J190"/>
      <c r="K190"/>
      <c r="L190"/>
      <c r="M190"/>
      <c r="N190"/>
      <c r="O190"/>
      <c r="P190"/>
      <c r="Q190"/>
      <c r="R190"/>
      <c r="S190"/>
      <c r="T190"/>
      <c r="U190"/>
      <c r="V190"/>
      <c r="W190"/>
      <c r="X190"/>
      <c r="Y190"/>
      <c r="Z190"/>
      <c r="AA190"/>
      <c r="AB190"/>
      <c r="AC190"/>
      <c r="AD190"/>
      <c r="AE190"/>
    </row>
    <row r="191" spans="2:31" x14ac:dyDescent="0.2">
      <c r="B191"/>
      <c r="C191"/>
      <c r="D191"/>
      <c r="E191"/>
      <c r="F191"/>
      <c r="G191"/>
      <c r="H191"/>
      <c r="I191"/>
      <c r="J191"/>
      <c r="K191"/>
      <c r="L191"/>
      <c r="M191"/>
      <c r="N191"/>
      <c r="O191"/>
      <c r="P191"/>
      <c r="Q191"/>
      <c r="R191"/>
      <c r="S191"/>
      <c r="T191"/>
      <c r="U191"/>
      <c r="V191"/>
      <c r="W191"/>
      <c r="X191"/>
      <c r="Y191"/>
      <c r="Z191"/>
      <c r="AA191"/>
      <c r="AB191"/>
      <c r="AC191"/>
      <c r="AD191"/>
      <c r="AE191"/>
    </row>
    <row r="192" spans="2:31" x14ac:dyDescent="0.2">
      <c r="B192"/>
      <c r="C192"/>
      <c r="D192"/>
      <c r="E192"/>
      <c r="F192"/>
      <c r="G192"/>
      <c r="H192"/>
      <c r="I192"/>
      <c r="J192"/>
      <c r="K192"/>
      <c r="L192"/>
      <c r="M192"/>
      <c r="N192"/>
      <c r="O192"/>
      <c r="P192"/>
      <c r="Q192"/>
      <c r="R192"/>
      <c r="S192"/>
      <c r="T192"/>
      <c r="U192"/>
      <c r="V192"/>
      <c r="W192"/>
      <c r="X192"/>
      <c r="Y192"/>
      <c r="Z192"/>
      <c r="AA192"/>
      <c r="AB192"/>
      <c r="AC192"/>
      <c r="AD192"/>
      <c r="AE192"/>
    </row>
    <row r="193" spans="2:31" x14ac:dyDescent="0.2">
      <c r="B193"/>
      <c r="C193"/>
      <c r="D193"/>
      <c r="E193"/>
      <c r="F193"/>
      <c r="G193"/>
      <c r="H193"/>
      <c r="I193"/>
      <c r="J193"/>
      <c r="K193"/>
      <c r="L193"/>
      <c r="M193"/>
      <c r="N193"/>
      <c r="O193"/>
      <c r="P193"/>
      <c r="Q193"/>
      <c r="R193"/>
      <c r="S193"/>
      <c r="T193"/>
      <c r="U193"/>
      <c r="V193"/>
      <c r="W193"/>
      <c r="X193"/>
      <c r="Y193"/>
      <c r="Z193"/>
      <c r="AA193"/>
      <c r="AB193"/>
      <c r="AC193"/>
      <c r="AD193"/>
      <c r="AE193"/>
    </row>
    <row r="194" spans="2:31" x14ac:dyDescent="0.2">
      <c r="B194"/>
      <c r="C194"/>
      <c r="D194"/>
      <c r="E194"/>
      <c r="F194"/>
      <c r="G194"/>
      <c r="H194"/>
      <c r="I194"/>
      <c r="J194"/>
      <c r="K194"/>
      <c r="L194"/>
      <c r="M194"/>
      <c r="N194"/>
      <c r="O194"/>
      <c r="P194"/>
      <c r="Q194"/>
      <c r="R194"/>
      <c r="S194"/>
      <c r="T194"/>
      <c r="U194"/>
      <c r="V194"/>
      <c r="W194"/>
      <c r="X194"/>
      <c r="Y194"/>
      <c r="Z194"/>
      <c r="AA194"/>
      <c r="AB194"/>
      <c r="AC194"/>
      <c r="AD194"/>
      <c r="AE194"/>
    </row>
    <row r="195" spans="2:31" x14ac:dyDescent="0.2">
      <c r="B195"/>
      <c r="C195"/>
      <c r="D195"/>
      <c r="E195"/>
      <c r="F195"/>
      <c r="G195"/>
      <c r="H195"/>
      <c r="I195"/>
      <c r="J195"/>
      <c r="K195"/>
      <c r="L195"/>
      <c r="M195"/>
      <c r="N195"/>
      <c r="O195"/>
      <c r="P195"/>
      <c r="Q195"/>
      <c r="R195"/>
      <c r="S195"/>
      <c r="T195"/>
      <c r="U195"/>
      <c r="V195"/>
      <c r="W195"/>
      <c r="X195"/>
      <c r="Y195"/>
      <c r="Z195"/>
      <c r="AA195"/>
      <c r="AB195"/>
      <c r="AC195"/>
      <c r="AD195"/>
      <c r="AE195"/>
    </row>
    <row r="196" spans="2:31" x14ac:dyDescent="0.2">
      <c r="B196"/>
      <c r="C196"/>
      <c r="D196"/>
      <c r="E196"/>
      <c r="F196"/>
      <c r="G196"/>
      <c r="H196"/>
      <c r="I196"/>
      <c r="J196"/>
      <c r="K196"/>
      <c r="L196"/>
      <c r="M196"/>
      <c r="N196"/>
      <c r="O196"/>
      <c r="P196"/>
      <c r="Q196"/>
      <c r="R196"/>
      <c r="S196"/>
      <c r="T196"/>
      <c r="U196"/>
      <c r="V196"/>
      <c r="W196"/>
      <c r="X196"/>
      <c r="Y196"/>
      <c r="Z196"/>
      <c r="AA196"/>
      <c r="AB196"/>
      <c r="AC196"/>
      <c r="AD196"/>
      <c r="AE196"/>
    </row>
    <row r="197" spans="2:31" x14ac:dyDescent="0.2">
      <c r="B197"/>
      <c r="C197"/>
      <c r="D197"/>
      <c r="E197"/>
      <c r="F197"/>
      <c r="G197"/>
      <c r="H197"/>
      <c r="I197"/>
      <c r="J197"/>
      <c r="K197"/>
      <c r="L197"/>
      <c r="M197"/>
      <c r="N197"/>
      <c r="O197"/>
      <c r="P197"/>
      <c r="Q197"/>
      <c r="R197"/>
      <c r="S197"/>
      <c r="T197"/>
      <c r="U197"/>
      <c r="V197"/>
      <c r="W197"/>
      <c r="X197"/>
      <c r="Y197"/>
      <c r="Z197"/>
      <c r="AA197"/>
      <c r="AB197"/>
      <c r="AC197"/>
      <c r="AD197"/>
      <c r="AE197"/>
    </row>
    <row r="198" spans="2:31" x14ac:dyDescent="0.2">
      <c r="B198"/>
      <c r="C198"/>
      <c r="D198"/>
      <c r="E198"/>
      <c r="F198"/>
      <c r="G198"/>
      <c r="H198"/>
      <c r="I198"/>
      <c r="J198"/>
      <c r="K198"/>
      <c r="L198"/>
      <c r="M198"/>
      <c r="N198"/>
      <c r="O198"/>
      <c r="P198"/>
      <c r="Q198"/>
      <c r="R198"/>
      <c r="S198"/>
      <c r="T198"/>
      <c r="U198"/>
      <c r="V198"/>
      <c r="W198"/>
      <c r="X198"/>
      <c r="Y198"/>
      <c r="Z198"/>
      <c r="AA198"/>
      <c r="AB198"/>
      <c r="AC198"/>
      <c r="AD198"/>
      <c r="AE198"/>
    </row>
    <row r="199" spans="2:31" x14ac:dyDescent="0.2">
      <c r="B199"/>
      <c r="C199"/>
      <c r="D199"/>
      <c r="E199"/>
      <c r="F199"/>
      <c r="G199"/>
      <c r="H199"/>
      <c r="I199"/>
      <c r="J199"/>
      <c r="K199"/>
      <c r="L199"/>
      <c r="M199"/>
      <c r="N199"/>
      <c r="O199"/>
      <c r="P199"/>
      <c r="Q199"/>
      <c r="R199"/>
      <c r="S199"/>
      <c r="T199"/>
      <c r="U199"/>
      <c r="V199"/>
      <c r="W199"/>
      <c r="X199"/>
      <c r="Y199"/>
      <c r="Z199"/>
      <c r="AA199"/>
      <c r="AB199"/>
      <c r="AC199"/>
      <c r="AD199"/>
      <c r="AE199"/>
    </row>
    <row r="200" spans="2:31" x14ac:dyDescent="0.2">
      <c r="B200"/>
      <c r="C200"/>
      <c r="D200"/>
      <c r="E200"/>
      <c r="F200"/>
      <c r="G200"/>
      <c r="H200"/>
      <c r="I200"/>
      <c r="J200"/>
      <c r="K200"/>
      <c r="L200"/>
      <c r="M200"/>
      <c r="N200"/>
      <c r="O200"/>
      <c r="P200"/>
      <c r="Q200"/>
      <c r="R200"/>
      <c r="S200"/>
      <c r="T200"/>
      <c r="U200"/>
      <c r="V200"/>
      <c r="W200"/>
      <c r="X200"/>
      <c r="Y200"/>
      <c r="Z200"/>
      <c r="AA200"/>
      <c r="AB200"/>
      <c r="AC200"/>
      <c r="AD200"/>
      <c r="AE200"/>
    </row>
    <row r="201" spans="2:31" x14ac:dyDescent="0.2">
      <c r="B201"/>
      <c r="C201"/>
      <c r="D201"/>
      <c r="E201"/>
      <c r="F201"/>
      <c r="G201"/>
      <c r="H201"/>
      <c r="I201"/>
      <c r="J201"/>
      <c r="K201"/>
      <c r="L201"/>
      <c r="M201"/>
      <c r="N201"/>
      <c r="O201"/>
      <c r="P201"/>
      <c r="Q201"/>
      <c r="R201"/>
      <c r="S201"/>
      <c r="T201"/>
      <c r="U201"/>
      <c r="V201"/>
      <c r="W201"/>
      <c r="X201"/>
      <c r="Y201"/>
      <c r="Z201"/>
      <c r="AA201"/>
      <c r="AB201"/>
      <c r="AC201"/>
      <c r="AD201"/>
      <c r="AE201"/>
    </row>
    <row r="202" spans="2:31" x14ac:dyDescent="0.2">
      <c r="B202"/>
      <c r="C202"/>
      <c r="D202"/>
      <c r="E202"/>
      <c r="F202"/>
      <c r="G202"/>
      <c r="H202"/>
      <c r="I202"/>
      <c r="J202"/>
      <c r="K202"/>
      <c r="L202"/>
      <c r="M202"/>
      <c r="N202"/>
      <c r="O202"/>
      <c r="P202"/>
      <c r="Q202"/>
      <c r="R202"/>
      <c r="S202"/>
      <c r="T202"/>
      <c r="U202"/>
      <c r="V202"/>
      <c r="W202"/>
      <c r="X202"/>
      <c r="Y202"/>
      <c r="Z202"/>
      <c r="AA202"/>
      <c r="AB202"/>
      <c r="AC202"/>
      <c r="AD202"/>
      <c r="AE202"/>
    </row>
    <row r="203" spans="2:31" x14ac:dyDescent="0.2">
      <c r="B203"/>
      <c r="C203"/>
      <c r="D203"/>
      <c r="E203"/>
      <c r="F203"/>
      <c r="G203"/>
      <c r="H203"/>
      <c r="I203"/>
      <c r="J203"/>
      <c r="K203"/>
      <c r="L203"/>
      <c r="M203"/>
      <c r="N203"/>
      <c r="O203"/>
      <c r="P203"/>
      <c r="Q203"/>
      <c r="R203"/>
      <c r="S203"/>
      <c r="T203"/>
      <c r="U203"/>
      <c r="V203"/>
      <c r="W203"/>
      <c r="X203"/>
      <c r="Y203"/>
      <c r="Z203"/>
      <c r="AA203"/>
      <c r="AB203"/>
      <c r="AC203"/>
      <c r="AD203"/>
      <c r="AE203"/>
    </row>
    <row r="204" spans="2:31" x14ac:dyDescent="0.2">
      <c r="B204"/>
      <c r="C204"/>
      <c r="D204"/>
      <c r="E204"/>
      <c r="F204"/>
      <c r="G204"/>
      <c r="H204"/>
      <c r="I204"/>
      <c r="J204"/>
      <c r="K204"/>
      <c r="L204"/>
      <c r="M204"/>
      <c r="N204"/>
      <c r="O204"/>
      <c r="P204"/>
      <c r="Q204"/>
      <c r="R204"/>
      <c r="S204"/>
      <c r="T204"/>
      <c r="U204"/>
      <c r="V204"/>
      <c r="W204"/>
      <c r="X204"/>
      <c r="Y204"/>
      <c r="Z204"/>
      <c r="AA204"/>
      <c r="AB204"/>
      <c r="AC204"/>
      <c r="AD204"/>
      <c r="AE204"/>
    </row>
    <row r="205" spans="2:31" x14ac:dyDescent="0.2">
      <c r="B205"/>
      <c r="C205"/>
      <c r="D205"/>
      <c r="E205"/>
      <c r="F205"/>
      <c r="G205"/>
      <c r="H205"/>
      <c r="I205"/>
      <c r="J205"/>
      <c r="K205"/>
      <c r="L205"/>
      <c r="M205"/>
      <c r="N205"/>
      <c r="O205"/>
      <c r="P205"/>
      <c r="Q205"/>
      <c r="R205"/>
      <c r="S205"/>
      <c r="T205"/>
      <c r="U205"/>
      <c r="V205"/>
      <c r="W205"/>
      <c r="X205"/>
      <c r="Y205"/>
      <c r="Z205"/>
      <c r="AA205"/>
      <c r="AB205"/>
      <c r="AC205"/>
      <c r="AD205"/>
      <c r="AE205"/>
    </row>
    <row r="206" spans="2:31" x14ac:dyDescent="0.2">
      <c r="B206"/>
      <c r="C206"/>
      <c r="D206"/>
      <c r="E206"/>
      <c r="F206"/>
      <c r="G206"/>
      <c r="H206"/>
      <c r="I206"/>
      <c r="J206"/>
      <c r="K206"/>
      <c r="L206"/>
      <c r="M206"/>
      <c r="N206"/>
      <c r="O206"/>
      <c r="P206"/>
      <c r="Q206"/>
      <c r="R206"/>
      <c r="S206"/>
      <c r="T206"/>
      <c r="U206"/>
      <c r="V206"/>
      <c r="W206"/>
      <c r="X206"/>
      <c r="Y206"/>
      <c r="Z206"/>
      <c r="AA206"/>
      <c r="AB206"/>
      <c r="AC206"/>
      <c r="AD206"/>
      <c r="AE206"/>
    </row>
    <row r="207" spans="2:31" x14ac:dyDescent="0.2">
      <c r="B207"/>
      <c r="C207"/>
      <c r="D207"/>
      <c r="E207"/>
      <c r="F207"/>
      <c r="G207"/>
      <c r="H207"/>
      <c r="I207"/>
      <c r="J207"/>
      <c r="K207"/>
      <c r="L207"/>
      <c r="M207"/>
      <c r="N207"/>
      <c r="O207"/>
      <c r="P207"/>
      <c r="Q207"/>
      <c r="R207"/>
      <c r="S207"/>
      <c r="T207"/>
      <c r="U207"/>
      <c r="V207"/>
      <c r="W207"/>
      <c r="X207"/>
      <c r="Y207"/>
      <c r="Z207"/>
      <c r="AA207"/>
      <c r="AB207"/>
      <c r="AC207"/>
      <c r="AD207"/>
      <c r="AE207"/>
    </row>
    <row r="208" spans="2:31" x14ac:dyDescent="0.2">
      <c r="B208"/>
      <c r="C208"/>
      <c r="D208"/>
      <c r="E208"/>
      <c r="F208"/>
      <c r="G208"/>
      <c r="H208"/>
      <c r="I208"/>
      <c r="J208"/>
      <c r="K208"/>
      <c r="L208"/>
      <c r="M208"/>
      <c r="N208"/>
      <c r="O208"/>
      <c r="P208"/>
      <c r="Q208"/>
      <c r="R208"/>
      <c r="S208"/>
      <c r="T208"/>
      <c r="U208"/>
      <c r="V208"/>
      <c r="W208"/>
      <c r="X208"/>
      <c r="Y208"/>
      <c r="Z208"/>
      <c r="AA208"/>
      <c r="AB208"/>
      <c r="AC208"/>
      <c r="AD208"/>
      <c r="AE208"/>
    </row>
    <row r="209" spans="2:31" x14ac:dyDescent="0.2">
      <c r="B209"/>
      <c r="C209"/>
      <c r="D209"/>
      <c r="E209"/>
      <c r="F209"/>
      <c r="G209"/>
      <c r="H209"/>
      <c r="I209"/>
      <c r="J209"/>
      <c r="K209"/>
      <c r="L209"/>
      <c r="M209"/>
      <c r="N209"/>
      <c r="O209"/>
      <c r="P209"/>
      <c r="Q209"/>
      <c r="R209"/>
      <c r="S209"/>
      <c r="T209"/>
      <c r="U209"/>
      <c r="V209"/>
      <c r="W209"/>
      <c r="X209"/>
      <c r="Y209"/>
      <c r="Z209"/>
      <c r="AA209"/>
      <c r="AB209"/>
      <c r="AC209"/>
      <c r="AD209"/>
      <c r="AE209"/>
    </row>
    <row r="210" spans="2:31" x14ac:dyDescent="0.2">
      <c r="B210"/>
      <c r="C210"/>
      <c r="D210"/>
      <c r="E210"/>
      <c r="F210"/>
      <c r="G210"/>
      <c r="H210"/>
      <c r="I210"/>
      <c r="J210"/>
      <c r="K210"/>
      <c r="L210"/>
      <c r="M210"/>
      <c r="N210"/>
      <c r="O210"/>
      <c r="P210"/>
      <c r="Q210"/>
      <c r="R210"/>
      <c r="S210"/>
      <c r="T210"/>
      <c r="U210"/>
      <c r="V210"/>
      <c r="W210"/>
      <c r="X210"/>
      <c r="Y210"/>
      <c r="Z210"/>
      <c r="AA210"/>
      <c r="AB210"/>
      <c r="AC210"/>
      <c r="AD210"/>
      <c r="AE210"/>
    </row>
    <row r="211" spans="2:31" x14ac:dyDescent="0.2">
      <c r="B211"/>
      <c r="C211"/>
      <c r="D211"/>
      <c r="E211"/>
      <c r="F211"/>
      <c r="G211"/>
      <c r="H211"/>
      <c r="I211"/>
      <c r="J211"/>
      <c r="K211"/>
      <c r="L211"/>
      <c r="M211"/>
      <c r="N211"/>
      <c r="O211"/>
      <c r="P211"/>
      <c r="Q211"/>
      <c r="R211"/>
      <c r="S211"/>
      <c r="T211"/>
      <c r="U211"/>
      <c r="V211"/>
      <c r="W211"/>
      <c r="X211"/>
      <c r="Y211"/>
      <c r="Z211"/>
      <c r="AA211"/>
      <c r="AB211"/>
      <c r="AC211"/>
      <c r="AD211"/>
      <c r="AE211"/>
    </row>
    <row r="212" spans="2:31" x14ac:dyDescent="0.2">
      <c r="B212"/>
      <c r="C212"/>
      <c r="D212"/>
      <c r="E212"/>
      <c r="F212"/>
      <c r="G212"/>
      <c r="H212"/>
      <c r="I212"/>
      <c r="J212"/>
      <c r="K212"/>
      <c r="L212"/>
      <c r="M212"/>
      <c r="N212"/>
      <c r="O212"/>
      <c r="P212"/>
      <c r="Q212"/>
      <c r="R212"/>
      <c r="S212"/>
      <c r="T212"/>
      <c r="U212"/>
      <c r="V212"/>
      <c r="W212"/>
      <c r="X212"/>
      <c r="Y212"/>
      <c r="Z212"/>
      <c r="AA212"/>
      <c r="AB212"/>
      <c r="AC212"/>
      <c r="AD212"/>
      <c r="AE212"/>
    </row>
    <row r="213" spans="2:31" x14ac:dyDescent="0.2">
      <c r="B213"/>
      <c r="C213"/>
      <c r="D213"/>
      <c r="E213"/>
      <c r="F213"/>
      <c r="G213"/>
      <c r="H213"/>
      <c r="I213"/>
      <c r="J213"/>
      <c r="K213"/>
      <c r="L213"/>
      <c r="M213"/>
      <c r="N213"/>
      <c r="O213"/>
      <c r="P213"/>
      <c r="Q213"/>
      <c r="R213"/>
      <c r="S213"/>
      <c r="T213"/>
      <c r="U213"/>
      <c r="V213"/>
      <c r="W213"/>
      <c r="X213"/>
      <c r="Y213"/>
      <c r="Z213"/>
      <c r="AA213"/>
      <c r="AB213"/>
      <c r="AC213"/>
      <c r="AD213"/>
      <c r="AE213"/>
    </row>
    <row r="214" spans="2:31" x14ac:dyDescent="0.2">
      <c r="B214"/>
      <c r="C214"/>
      <c r="D214"/>
      <c r="E214"/>
      <c r="F214"/>
      <c r="G214"/>
      <c r="H214"/>
      <c r="I214"/>
      <c r="J214"/>
      <c r="K214"/>
      <c r="L214"/>
      <c r="M214"/>
      <c r="N214"/>
      <c r="O214"/>
      <c r="P214"/>
      <c r="Q214"/>
      <c r="R214"/>
      <c r="S214"/>
      <c r="T214"/>
      <c r="U214"/>
      <c r="V214"/>
      <c r="W214"/>
      <c r="X214"/>
      <c r="Y214"/>
      <c r="Z214"/>
      <c r="AA214"/>
      <c r="AB214"/>
      <c r="AC214"/>
      <c r="AD214"/>
      <c r="AE214"/>
    </row>
    <row r="215" spans="2:31" x14ac:dyDescent="0.2">
      <c r="B215"/>
      <c r="C215"/>
      <c r="D215"/>
      <c r="E215"/>
      <c r="F215"/>
      <c r="G215"/>
      <c r="H215"/>
      <c r="I215"/>
      <c r="J215"/>
      <c r="K215"/>
      <c r="L215"/>
      <c r="M215"/>
      <c r="N215"/>
      <c r="O215"/>
      <c r="P215"/>
      <c r="Q215"/>
      <c r="R215"/>
      <c r="S215"/>
      <c r="T215"/>
      <c r="U215"/>
      <c r="V215"/>
      <c r="W215"/>
      <c r="X215"/>
      <c r="Y215"/>
      <c r="Z215"/>
      <c r="AA215"/>
      <c r="AB215"/>
      <c r="AC215"/>
      <c r="AD215"/>
      <c r="AE215"/>
    </row>
    <row r="216" spans="2:31" x14ac:dyDescent="0.2">
      <c r="B216"/>
      <c r="C216"/>
      <c r="D216"/>
      <c r="E216"/>
      <c r="F216"/>
      <c r="G216"/>
      <c r="H216"/>
      <c r="I216"/>
      <c r="J216"/>
      <c r="K216"/>
      <c r="L216"/>
      <c r="M216"/>
      <c r="N216"/>
      <c r="O216"/>
      <c r="P216"/>
      <c r="Q216"/>
      <c r="R216"/>
      <c r="S216"/>
      <c r="T216"/>
      <c r="U216"/>
      <c r="V216"/>
      <c r="W216"/>
      <c r="X216"/>
      <c r="Y216"/>
      <c r="Z216"/>
      <c r="AA216"/>
      <c r="AB216"/>
      <c r="AC216"/>
      <c r="AD216"/>
      <c r="AE216"/>
    </row>
    <row r="217" spans="2:31" x14ac:dyDescent="0.2">
      <c r="B217"/>
      <c r="C217"/>
      <c r="D217"/>
      <c r="E217"/>
      <c r="F217"/>
      <c r="G217"/>
      <c r="H217"/>
      <c r="I217"/>
      <c r="J217"/>
      <c r="K217"/>
      <c r="L217"/>
      <c r="M217"/>
      <c r="N217"/>
      <c r="O217"/>
      <c r="P217"/>
      <c r="Q217"/>
      <c r="R217"/>
      <c r="S217"/>
      <c r="T217"/>
      <c r="U217"/>
      <c r="V217"/>
      <c r="W217"/>
      <c r="X217"/>
      <c r="Y217"/>
      <c r="Z217"/>
      <c r="AA217"/>
      <c r="AB217"/>
      <c r="AC217"/>
      <c r="AD217"/>
      <c r="AE217"/>
    </row>
    <row r="218" spans="2:31" x14ac:dyDescent="0.2">
      <c r="B218"/>
      <c r="C218"/>
      <c r="D218"/>
      <c r="E218"/>
      <c r="F218"/>
      <c r="G218"/>
      <c r="H218"/>
      <c r="I218"/>
      <c r="J218"/>
      <c r="K218"/>
      <c r="L218"/>
      <c r="M218"/>
      <c r="N218"/>
      <c r="O218"/>
      <c r="P218"/>
      <c r="Q218"/>
      <c r="R218"/>
      <c r="S218"/>
      <c r="T218"/>
      <c r="U218"/>
      <c r="V218"/>
      <c r="W218"/>
      <c r="X218"/>
      <c r="Y218"/>
      <c r="Z218"/>
      <c r="AA218"/>
      <c r="AB218"/>
      <c r="AC218"/>
      <c r="AD218"/>
      <c r="AE218"/>
    </row>
    <row r="219" spans="2:31" x14ac:dyDescent="0.2">
      <c r="B219"/>
      <c r="C219"/>
      <c r="D219"/>
      <c r="E219"/>
      <c r="F219"/>
      <c r="G219"/>
      <c r="H219"/>
      <c r="I219"/>
      <c r="J219"/>
      <c r="K219"/>
      <c r="L219"/>
      <c r="M219"/>
      <c r="N219"/>
      <c r="O219"/>
      <c r="P219"/>
      <c r="Q219"/>
      <c r="R219"/>
      <c r="S219"/>
      <c r="T219"/>
      <c r="U219"/>
      <c r="V219"/>
      <c r="W219"/>
      <c r="X219"/>
      <c r="Y219"/>
      <c r="Z219"/>
      <c r="AA219"/>
      <c r="AB219"/>
      <c r="AC219"/>
      <c r="AD219"/>
      <c r="AE219"/>
    </row>
    <row r="220" spans="2:31" x14ac:dyDescent="0.2">
      <c r="B220"/>
      <c r="C220"/>
      <c r="D220"/>
      <c r="E220"/>
      <c r="F220"/>
      <c r="G220"/>
      <c r="H220"/>
      <c r="I220"/>
      <c r="J220"/>
      <c r="K220"/>
      <c r="L220"/>
      <c r="M220"/>
      <c r="N220"/>
      <c r="O220"/>
      <c r="P220"/>
      <c r="Q220"/>
      <c r="R220"/>
      <c r="S220"/>
      <c r="T220"/>
      <c r="U220"/>
      <c r="V220"/>
      <c r="W220"/>
      <c r="X220"/>
      <c r="Y220"/>
      <c r="Z220"/>
      <c r="AA220"/>
      <c r="AB220"/>
      <c r="AC220"/>
      <c r="AD220"/>
      <c r="AE220"/>
    </row>
    <row r="221" spans="2:31" x14ac:dyDescent="0.2">
      <c r="B221"/>
      <c r="C221"/>
      <c r="D221"/>
      <c r="E221"/>
      <c r="F221"/>
      <c r="G221"/>
      <c r="H221"/>
      <c r="I221"/>
      <c r="J221"/>
      <c r="K221"/>
      <c r="L221"/>
      <c r="M221"/>
      <c r="N221"/>
      <c r="O221"/>
      <c r="P221"/>
      <c r="Q221"/>
      <c r="R221"/>
      <c r="S221"/>
      <c r="T221"/>
      <c r="U221"/>
      <c r="V221"/>
      <c r="W221"/>
      <c r="X221"/>
      <c r="Y221"/>
      <c r="Z221"/>
      <c r="AA221"/>
      <c r="AB221"/>
      <c r="AC221"/>
      <c r="AD221"/>
      <c r="AE221"/>
    </row>
    <row r="222" spans="2:31" x14ac:dyDescent="0.2">
      <c r="B222"/>
      <c r="C222"/>
      <c r="D222"/>
      <c r="E222"/>
      <c r="F222"/>
      <c r="G222"/>
      <c r="H222"/>
      <c r="I222"/>
      <c r="J222"/>
      <c r="K222"/>
      <c r="L222"/>
      <c r="M222"/>
      <c r="N222"/>
      <c r="O222"/>
      <c r="P222"/>
      <c r="Q222"/>
      <c r="R222"/>
      <c r="S222"/>
      <c r="T222"/>
      <c r="U222"/>
      <c r="V222"/>
      <c r="W222"/>
      <c r="X222"/>
      <c r="Y222"/>
      <c r="Z222"/>
      <c r="AA222"/>
      <c r="AB222"/>
      <c r="AC222"/>
      <c r="AD222"/>
      <c r="AE222"/>
    </row>
    <row r="223" spans="2:31" x14ac:dyDescent="0.2">
      <c r="B223"/>
      <c r="C223"/>
      <c r="D223"/>
      <c r="E223"/>
      <c r="F223"/>
      <c r="G223"/>
      <c r="H223"/>
      <c r="I223"/>
      <c r="J223"/>
      <c r="K223"/>
      <c r="L223"/>
      <c r="M223"/>
      <c r="N223"/>
      <c r="O223"/>
      <c r="P223"/>
      <c r="Q223"/>
      <c r="R223"/>
      <c r="S223"/>
      <c r="T223"/>
      <c r="U223"/>
      <c r="V223"/>
      <c r="W223"/>
      <c r="X223"/>
      <c r="Y223"/>
      <c r="Z223"/>
      <c r="AA223"/>
      <c r="AB223"/>
      <c r="AC223"/>
      <c r="AD223"/>
      <c r="AE223"/>
    </row>
    <row r="224" spans="2:31" x14ac:dyDescent="0.2">
      <c r="B224"/>
      <c r="C224"/>
      <c r="D224"/>
      <c r="E224"/>
      <c r="F224"/>
      <c r="G224"/>
      <c r="H224"/>
      <c r="I224"/>
      <c r="J224"/>
      <c r="K224"/>
      <c r="L224"/>
      <c r="M224"/>
      <c r="N224"/>
      <c r="O224"/>
      <c r="P224"/>
      <c r="Q224"/>
      <c r="R224"/>
      <c r="S224"/>
      <c r="T224"/>
      <c r="U224"/>
      <c r="V224"/>
      <c r="W224"/>
      <c r="X224"/>
      <c r="Y224"/>
      <c r="Z224"/>
      <c r="AA224"/>
      <c r="AB224"/>
      <c r="AC224"/>
      <c r="AD224"/>
      <c r="AE224"/>
    </row>
    <row r="225" spans="2:31" x14ac:dyDescent="0.2">
      <c r="B225"/>
      <c r="C225"/>
      <c r="D225"/>
      <c r="E225"/>
      <c r="F225"/>
      <c r="G225"/>
      <c r="H225"/>
      <c r="I225"/>
      <c r="J225"/>
      <c r="K225"/>
      <c r="L225"/>
      <c r="M225"/>
      <c r="N225"/>
      <c r="O225"/>
      <c r="P225"/>
      <c r="Q225"/>
      <c r="R225"/>
      <c r="S225"/>
      <c r="T225"/>
      <c r="U225"/>
      <c r="V225"/>
      <c r="W225"/>
      <c r="X225"/>
      <c r="Y225"/>
      <c r="Z225"/>
      <c r="AA225"/>
      <c r="AB225"/>
      <c r="AC225"/>
      <c r="AD225"/>
      <c r="AE225"/>
    </row>
    <row r="226" spans="2:31" x14ac:dyDescent="0.2">
      <c r="B226"/>
      <c r="C226"/>
      <c r="D226"/>
      <c r="E226"/>
      <c r="F226"/>
      <c r="G226"/>
      <c r="H226"/>
      <c r="I226"/>
      <c r="J226"/>
      <c r="K226"/>
      <c r="L226"/>
      <c r="M226"/>
      <c r="N226"/>
      <c r="O226"/>
      <c r="P226"/>
      <c r="Q226"/>
      <c r="R226"/>
      <c r="S226"/>
      <c r="T226"/>
      <c r="U226"/>
      <c r="V226"/>
      <c r="W226"/>
      <c r="X226"/>
      <c r="Y226"/>
      <c r="Z226"/>
      <c r="AA226"/>
      <c r="AB226"/>
      <c r="AC226"/>
      <c r="AD226"/>
      <c r="AE226"/>
    </row>
    <row r="227" spans="2:31" x14ac:dyDescent="0.2">
      <c r="B227"/>
      <c r="C227"/>
      <c r="D227"/>
      <c r="E227"/>
      <c r="F227"/>
      <c r="G227"/>
      <c r="H227"/>
      <c r="I227"/>
      <c r="J227"/>
      <c r="K227"/>
      <c r="L227"/>
      <c r="M227"/>
      <c r="N227"/>
      <c r="O227"/>
      <c r="P227"/>
      <c r="Q227"/>
      <c r="R227"/>
      <c r="S227"/>
      <c r="T227"/>
      <c r="U227"/>
      <c r="V227"/>
      <c r="W227"/>
      <c r="X227"/>
      <c r="Y227"/>
      <c r="Z227"/>
      <c r="AA227"/>
      <c r="AB227"/>
      <c r="AC227"/>
      <c r="AD227"/>
      <c r="AE227"/>
    </row>
    <row r="228" spans="2:31" x14ac:dyDescent="0.2">
      <c r="B228"/>
      <c r="C228"/>
      <c r="D228"/>
      <c r="E228"/>
      <c r="F228"/>
      <c r="G228"/>
      <c r="H228"/>
      <c r="I228"/>
      <c r="J228"/>
      <c r="K228"/>
      <c r="L228"/>
      <c r="M228"/>
      <c r="N228"/>
      <c r="O228"/>
      <c r="P228"/>
      <c r="Q228"/>
      <c r="R228"/>
      <c r="S228"/>
      <c r="T228"/>
      <c r="U228"/>
      <c r="V228"/>
      <c r="W228"/>
      <c r="X228"/>
      <c r="Y228"/>
      <c r="Z228"/>
      <c r="AA228"/>
      <c r="AB228"/>
      <c r="AC228"/>
      <c r="AD228"/>
      <c r="AE228"/>
    </row>
    <row r="229" spans="2:31" x14ac:dyDescent="0.2">
      <c r="B229"/>
      <c r="C229"/>
      <c r="D229"/>
      <c r="E229"/>
      <c r="F229"/>
      <c r="G229"/>
      <c r="H229"/>
      <c r="I229"/>
      <c r="J229"/>
      <c r="K229"/>
      <c r="L229"/>
      <c r="M229"/>
      <c r="N229"/>
      <c r="O229"/>
      <c r="P229"/>
      <c r="Q229"/>
      <c r="R229"/>
      <c r="S229"/>
      <c r="T229"/>
      <c r="U229"/>
      <c r="V229"/>
      <c r="W229"/>
      <c r="X229"/>
      <c r="Y229"/>
      <c r="Z229"/>
      <c r="AA229"/>
      <c r="AB229"/>
      <c r="AC229"/>
      <c r="AD229"/>
      <c r="AE229"/>
    </row>
    <row r="230" spans="2:31" x14ac:dyDescent="0.2">
      <c r="B230"/>
      <c r="C230"/>
      <c r="D230"/>
      <c r="E230"/>
      <c r="F230"/>
      <c r="G230"/>
      <c r="H230"/>
      <c r="I230"/>
      <c r="J230"/>
      <c r="K230"/>
      <c r="L230"/>
      <c r="M230"/>
      <c r="N230"/>
      <c r="O230"/>
      <c r="P230"/>
      <c r="Q230"/>
      <c r="R230"/>
      <c r="S230"/>
      <c r="T230"/>
      <c r="U230"/>
      <c r="V230"/>
      <c r="W230"/>
      <c r="X230"/>
      <c r="Y230"/>
      <c r="Z230"/>
      <c r="AA230"/>
      <c r="AB230"/>
      <c r="AC230"/>
      <c r="AD230"/>
      <c r="AE230"/>
    </row>
    <row r="231" spans="2:31" x14ac:dyDescent="0.2">
      <c r="B231"/>
      <c r="C231"/>
      <c r="D231"/>
      <c r="E231"/>
      <c r="F231"/>
      <c r="G231"/>
      <c r="H231"/>
      <c r="I231"/>
      <c r="J231"/>
      <c r="K231"/>
      <c r="L231"/>
      <c r="M231"/>
      <c r="N231"/>
      <c r="O231"/>
      <c r="P231"/>
      <c r="Q231"/>
      <c r="R231"/>
      <c r="S231"/>
      <c r="T231"/>
      <c r="U231"/>
      <c r="V231"/>
      <c r="W231"/>
      <c r="X231"/>
      <c r="Y231"/>
      <c r="Z231"/>
      <c r="AA231"/>
      <c r="AB231"/>
      <c r="AC231"/>
      <c r="AD231"/>
      <c r="AE231"/>
    </row>
    <row r="232" spans="2:31" x14ac:dyDescent="0.2">
      <c r="B232"/>
      <c r="C232"/>
      <c r="D232"/>
      <c r="E232"/>
      <c r="F232"/>
      <c r="G232"/>
      <c r="H232"/>
      <c r="I232"/>
      <c r="J232"/>
      <c r="K232"/>
      <c r="L232"/>
      <c r="M232"/>
      <c r="N232"/>
      <c r="O232"/>
      <c r="P232"/>
      <c r="Q232"/>
      <c r="R232"/>
      <c r="S232"/>
      <c r="T232"/>
      <c r="U232"/>
      <c r="V232"/>
      <c r="W232"/>
      <c r="X232"/>
      <c r="Y232"/>
      <c r="Z232"/>
      <c r="AA232"/>
      <c r="AB232"/>
      <c r="AC232"/>
      <c r="AD232"/>
      <c r="AE232"/>
    </row>
    <row r="233" spans="2:31" x14ac:dyDescent="0.2">
      <c r="B233"/>
      <c r="C233"/>
      <c r="D233"/>
      <c r="E233"/>
      <c r="F233"/>
      <c r="G233"/>
      <c r="H233"/>
      <c r="I233"/>
      <c r="J233"/>
      <c r="K233"/>
      <c r="L233"/>
      <c r="M233"/>
      <c r="N233"/>
      <c r="O233"/>
      <c r="P233"/>
      <c r="Q233"/>
      <c r="R233"/>
      <c r="S233"/>
      <c r="T233"/>
      <c r="U233"/>
      <c r="V233"/>
      <c r="W233"/>
      <c r="X233"/>
      <c r="Y233"/>
      <c r="Z233"/>
      <c r="AA233"/>
      <c r="AB233"/>
      <c r="AC233"/>
      <c r="AD233"/>
      <c r="AE233"/>
    </row>
    <row r="234" spans="2:31" x14ac:dyDescent="0.2">
      <c r="B234"/>
      <c r="C234"/>
      <c r="D234"/>
      <c r="E234"/>
      <c r="F234"/>
      <c r="G234"/>
      <c r="H234"/>
      <c r="I234"/>
      <c r="J234"/>
      <c r="K234"/>
      <c r="L234"/>
      <c r="M234"/>
      <c r="N234"/>
      <c r="O234"/>
      <c r="P234"/>
      <c r="Q234"/>
      <c r="R234"/>
      <c r="S234"/>
      <c r="T234"/>
      <c r="U234"/>
      <c r="V234"/>
      <c r="W234"/>
      <c r="X234"/>
      <c r="Y234"/>
      <c r="Z234"/>
      <c r="AA234"/>
      <c r="AB234"/>
      <c r="AC234"/>
      <c r="AD234"/>
      <c r="AE234"/>
    </row>
    <row r="235" spans="2:31" x14ac:dyDescent="0.2">
      <c r="B235"/>
      <c r="C235"/>
      <c r="D235"/>
      <c r="E235"/>
      <c r="F235"/>
      <c r="G235"/>
      <c r="H235"/>
      <c r="I235"/>
      <c r="J235"/>
      <c r="K235"/>
      <c r="L235"/>
      <c r="M235"/>
      <c r="N235"/>
      <c r="O235"/>
      <c r="P235"/>
      <c r="Q235"/>
      <c r="R235"/>
      <c r="S235"/>
      <c r="T235"/>
      <c r="U235"/>
      <c r="V235"/>
      <c r="W235"/>
      <c r="X235"/>
      <c r="Y235"/>
      <c r="Z235"/>
      <c r="AA235"/>
      <c r="AB235"/>
      <c r="AC235"/>
      <c r="AD235"/>
      <c r="AE235"/>
    </row>
    <row r="236" spans="2:31" x14ac:dyDescent="0.2">
      <c r="B236"/>
      <c r="C236"/>
      <c r="D236"/>
      <c r="E236"/>
      <c r="F236"/>
      <c r="G236"/>
      <c r="H236"/>
      <c r="I236"/>
      <c r="J236"/>
      <c r="K236"/>
      <c r="L236"/>
      <c r="M236"/>
      <c r="N236"/>
      <c r="O236"/>
      <c r="P236"/>
      <c r="Q236"/>
      <c r="R236"/>
      <c r="S236"/>
      <c r="T236"/>
      <c r="U236"/>
      <c r="V236"/>
      <c r="W236"/>
      <c r="X236"/>
      <c r="Y236"/>
      <c r="Z236"/>
      <c r="AA236"/>
      <c r="AB236"/>
      <c r="AC236"/>
      <c r="AD236"/>
      <c r="AE236"/>
    </row>
    <row r="237" spans="2:31" x14ac:dyDescent="0.2">
      <c r="B237"/>
      <c r="C237"/>
      <c r="D237"/>
      <c r="E237"/>
      <c r="F237"/>
      <c r="G237"/>
      <c r="H237"/>
      <c r="I237"/>
      <c r="J237"/>
      <c r="K237"/>
      <c r="L237"/>
      <c r="M237"/>
      <c r="N237"/>
      <c r="O237"/>
      <c r="P237"/>
      <c r="Q237"/>
      <c r="R237"/>
      <c r="S237"/>
      <c r="T237"/>
      <c r="U237"/>
      <c r="V237"/>
      <c r="W237"/>
      <c r="X237"/>
      <c r="Y237"/>
      <c r="Z237"/>
      <c r="AA237"/>
      <c r="AB237"/>
      <c r="AC237"/>
      <c r="AD237"/>
      <c r="AE237"/>
    </row>
    <row r="238" spans="2:31" x14ac:dyDescent="0.2">
      <c r="B238"/>
      <c r="C238"/>
      <c r="D238"/>
      <c r="E238"/>
      <c r="F238"/>
      <c r="G238"/>
      <c r="H238"/>
      <c r="I238"/>
      <c r="J238"/>
      <c r="K238"/>
      <c r="L238"/>
      <c r="M238"/>
      <c r="N238"/>
      <c r="O238"/>
      <c r="P238"/>
      <c r="Q238"/>
      <c r="R238"/>
      <c r="S238"/>
      <c r="T238"/>
      <c r="U238"/>
      <c r="V238"/>
      <c r="W238"/>
      <c r="X238"/>
      <c r="Y238"/>
      <c r="Z238"/>
      <c r="AA238"/>
      <c r="AB238"/>
      <c r="AC238"/>
      <c r="AD238"/>
      <c r="AE238"/>
    </row>
    <row r="239" spans="2:31" x14ac:dyDescent="0.2">
      <c r="B239"/>
      <c r="C239"/>
      <c r="D239"/>
      <c r="E239"/>
      <c r="F239"/>
      <c r="G239"/>
      <c r="H239"/>
      <c r="I239"/>
      <c r="J239"/>
      <c r="K239"/>
      <c r="L239"/>
      <c r="M239"/>
      <c r="N239"/>
      <c r="O239"/>
      <c r="P239"/>
      <c r="Q239"/>
      <c r="R239"/>
      <c r="S239"/>
      <c r="T239"/>
      <c r="U239"/>
      <c r="V239"/>
      <c r="W239"/>
      <c r="X239"/>
      <c r="Y239"/>
      <c r="Z239"/>
      <c r="AA239"/>
      <c r="AB239"/>
      <c r="AC239"/>
      <c r="AD239"/>
      <c r="AE239"/>
    </row>
    <row r="240" spans="2:31" x14ac:dyDescent="0.2">
      <c r="B240"/>
      <c r="C240"/>
      <c r="D240"/>
      <c r="E240"/>
      <c r="F240"/>
      <c r="G240"/>
      <c r="H240"/>
      <c r="I240"/>
      <c r="J240"/>
      <c r="K240"/>
      <c r="L240"/>
      <c r="M240"/>
      <c r="N240"/>
      <c r="O240"/>
      <c r="P240"/>
      <c r="Q240"/>
      <c r="R240"/>
      <c r="S240"/>
      <c r="T240"/>
      <c r="U240"/>
      <c r="V240"/>
      <c r="W240"/>
      <c r="X240"/>
      <c r="Y240"/>
      <c r="Z240"/>
      <c r="AA240"/>
      <c r="AB240"/>
      <c r="AC240"/>
      <c r="AD240"/>
      <c r="AE240"/>
    </row>
    <row r="241" spans="2:31" x14ac:dyDescent="0.2">
      <c r="B241"/>
      <c r="C241"/>
      <c r="D241"/>
      <c r="E241"/>
      <c r="F241"/>
      <c r="G241"/>
      <c r="H241"/>
      <c r="I241"/>
      <c r="J241"/>
      <c r="K241"/>
      <c r="L241"/>
      <c r="M241"/>
      <c r="N241"/>
      <c r="O241"/>
      <c r="P241"/>
      <c r="Q241"/>
      <c r="R241"/>
      <c r="S241"/>
      <c r="T241"/>
      <c r="U241"/>
      <c r="V241"/>
      <c r="W241"/>
      <c r="X241"/>
      <c r="Y241"/>
      <c r="Z241"/>
      <c r="AA241"/>
      <c r="AB241"/>
      <c r="AC241"/>
      <c r="AD241"/>
      <c r="AE241"/>
    </row>
    <row r="242" spans="2:31" x14ac:dyDescent="0.2">
      <c r="B242"/>
      <c r="C242"/>
      <c r="D242"/>
      <c r="E242"/>
      <c r="F242"/>
      <c r="G242"/>
      <c r="H242"/>
      <c r="I242"/>
      <c r="J242"/>
      <c r="K242"/>
      <c r="L242"/>
      <c r="M242"/>
      <c r="N242"/>
      <c r="O242"/>
      <c r="P242"/>
      <c r="Q242"/>
      <c r="R242"/>
      <c r="S242"/>
      <c r="T242"/>
      <c r="U242"/>
      <c r="V242"/>
      <c r="W242"/>
      <c r="X242"/>
      <c r="Y242"/>
      <c r="Z242"/>
      <c r="AA242"/>
      <c r="AB242"/>
      <c r="AC242"/>
      <c r="AD242"/>
      <c r="AE242"/>
    </row>
    <row r="243" spans="2:31" x14ac:dyDescent="0.2">
      <c r="B243"/>
      <c r="C243"/>
      <c r="D243"/>
      <c r="E243"/>
      <c r="F243"/>
      <c r="G243"/>
      <c r="H243"/>
      <c r="I243"/>
      <c r="J243"/>
      <c r="K243"/>
      <c r="L243"/>
      <c r="M243"/>
      <c r="N243"/>
      <c r="O243"/>
      <c r="P243"/>
      <c r="Q243"/>
      <c r="R243"/>
      <c r="S243"/>
      <c r="T243"/>
      <c r="U243"/>
      <c r="V243"/>
      <c r="W243"/>
      <c r="X243"/>
      <c r="Y243"/>
      <c r="Z243"/>
      <c r="AA243"/>
      <c r="AB243"/>
      <c r="AC243"/>
      <c r="AD243"/>
      <c r="AE243"/>
    </row>
    <row r="244" spans="2:31" x14ac:dyDescent="0.2">
      <c r="B244"/>
      <c r="C244"/>
      <c r="D244"/>
      <c r="E244"/>
      <c r="F244"/>
      <c r="G244"/>
      <c r="H244"/>
      <c r="I244"/>
      <c r="J244"/>
      <c r="K244"/>
      <c r="L244"/>
      <c r="M244"/>
      <c r="N244"/>
      <c r="O244"/>
      <c r="P244"/>
      <c r="Q244"/>
      <c r="R244"/>
      <c r="S244"/>
      <c r="T244"/>
      <c r="U244"/>
      <c r="V244"/>
      <c r="W244"/>
      <c r="X244"/>
      <c r="Y244"/>
      <c r="Z244"/>
      <c r="AA244"/>
      <c r="AB244"/>
      <c r="AC244"/>
      <c r="AD244"/>
      <c r="AE244"/>
    </row>
    <row r="245" spans="2:31" x14ac:dyDescent="0.2">
      <c r="B245"/>
      <c r="C245"/>
      <c r="D245"/>
      <c r="E245"/>
      <c r="F245"/>
      <c r="G245"/>
      <c r="H245"/>
      <c r="I245"/>
      <c r="J245"/>
      <c r="K245"/>
      <c r="L245"/>
      <c r="M245"/>
      <c r="N245"/>
      <c r="O245"/>
      <c r="P245"/>
      <c r="Q245"/>
      <c r="R245"/>
      <c r="S245"/>
      <c r="T245"/>
      <c r="U245"/>
      <c r="V245"/>
      <c r="W245"/>
      <c r="X245"/>
      <c r="Y245"/>
      <c r="Z245"/>
      <c r="AA245"/>
      <c r="AB245"/>
      <c r="AC245"/>
      <c r="AD245"/>
      <c r="AE245"/>
    </row>
    <row r="246" spans="2:31" x14ac:dyDescent="0.2">
      <c r="B246"/>
      <c r="C246"/>
      <c r="D246"/>
      <c r="E246"/>
      <c r="F246"/>
      <c r="G246"/>
      <c r="H246"/>
      <c r="I246"/>
      <c r="J246"/>
      <c r="K246"/>
      <c r="L246"/>
      <c r="M246"/>
      <c r="N246"/>
      <c r="O246"/>
      <c r="P246"/>
      <c r="Q246"/>
      <c r="R246"/>
      <c r="S246"/>
      <c r="T246"/>
      <c r="U246"/>
      <c r="V246"/>
      <c r="W246"/>
      <c r="X246"/>
      <c r="Y246"/>
      <c r="Z246"/>
      <c r="AA246"/>
      <c r="AB246"/>
      <c r="AC246"/>
      <c r="AD246"/>
      <c r="AE246"/>
    </row>
    <row r="247" spans="2:31" x14ac:dyDescent="0.2">
      <c r="B247"/>
      <c r="C247"/>
      <c r="D247"/>
      <c r="E247"/>
      <c r="F247"/>
      <c r="G247"/>
      <c r="H247"/>
      <c r="I247"/>
      <c r="J247"/>
      <c r="K247"/>
      <c r="L247"/>
      <c r="M247"/>
      <c r="N247"/>
      <c r="O247"/>
      <c r="P247"/>
      <c r="Q247"/>
      <c r="R247"/>
      <c r="S247"/>
      <c r="T247"/>
      <c r="U247"/>
      <c r="V247"/>
      <c r="W247"/>
      <c r="X247"/>
      <c r="Y247"/>
      <c r="Z247"/>
      <c r="AA247"/>
      <c r="AB247"/>
      <c r="AC247"/>
      <c r="AD247"/>
      <c r="AE247"/>
    </row>
    <row r="248" spans="2:31" x14ac:dyDescent="0.2">
      <c r="B248"/>
      <c r="C248"/>
      <c r="D248"/>
      <c r="E248"/>
      <c r="F248"/>
      <c r="G248"/>
      <c r="H248"/>
      <c r="I248"/>
      <c r="J248"/>
      <c r="K248"/>
      <c r="L248"/>
      <c r="M248"/>
      <c r="N248"/>
      <c r="O248"/>
      <c r="P248"/>
      <c r="Q248"/>
      <c r="R248"/>
      <c r="S248"/>
      <c r="T248"/>
      <c r="U248"/>
      <c r="V248"/>
      <c r="W248"/>
      <c r="X248"/>
      <c r="Y248"/>
      <c r="Z248"/>
      <c r="AA248"/>
      <c r="AB248"/>
      <c r="AC248"/>
      <c r="AD248"/>
      <c r="AE248"/>
    </row>
    <row r="249" spans="2:31" x14ac:dyDescent="0.2">
      <c r="B249"/>
      <c r="C249"/>
      <c r="D249"/>
      <c r="E249"/>
      <c r="F249"/>
      <c r="G249"/>
      <c r="H249"/>
      <c r="I249"/>
      <c r="J249"/>
      <c r="K249"/>
      <c r="L249"/>
      <c r="M249"/>
      <c r="N249"/>
      <c r="O249"/>
      <c r="P249"/>
      <c r="Q249"/>
      <c r="R249"/>
      <c r="S249"/>
      <c r="T249"/>
      <c r="U249"/>
      <c r="V249"/>
      <c r="W249"/>
      <c r="X249"/>
      <c r="Y249"/>
      <c r="Z249"/>
      <c r="AA249"/>
      <c r="AB249"/>
      <c r="AC249"/>
      <c r="AD249"/>
      <c r="AE249"/>
    </row>
    <row r="250" spans="2:31" x14ac:dyDescent="0.2">
      <c r="B250"/>
      <c r="C250"/>
      <c r="D250"/>
      <c r="E250"/>
      <c r="F250"/>
      <c r="G250"/>
      <c r="H250"/>
      <c r="I250"/>
      <c r="J250"/>
      <c r="K250"/>
      <c r="L250"/>
      <c r="M250"/>
      <c r="N250"/>
      <c r="O250"/>
      <c r="P250"/>
      <c r="Q250"/>
      <c r="R250"/>
      <c r="S250"/>
      <c r="T250"/>
      <c r="U250"/>
      <c r="V250"/>
      <c r="W250"/>
      <c r="X250"/>
      <c r="Y250"/>
      <c r="Z250"/>
      <c r="AA250"/>
      <c r="AB250"/>
      <c r="AC250"/>
      <c r="AD250"/>
      <c r="AE250"/>
    </row>
    <row r="251" spans="2:31" x14ac:dyDescent="0.2">
      <c r="B251"/>
      <c r="C251"/>
      <c r="D251"/>
      <c r="E251"/>
      <c r="F251"/>
      <c r="G251"/>
      <c r="H251"/>
      <c r="I251"/>
      <c r="J251"/>
      <c r="K251"/>
      <c r="L251"/>
      <c r="M251"/>
      <c r="N251"/>
      <c r="O251"/>
      <c r="P251"/>
      <c r="Q251"/>
      <c r="R251"/>
      <c r="S251"/>
      <c r="T251"/>
      <c r="U251"/>
      <c r="V251"/>
      <c r="W251"/>
      <c r="X251"/>
      <c r="Y251"/>
      <c r="Z251"/>
      <c r="AA251"/>
      <c r="AB251"/>
      <c r="AC251"/>
      <c r="AD251"/>
      <c r="AE251"/>
    </row>
    <row r="252" spans="2:31" x14ac:dyDescent="0.2">
      <c r="B252"/>
      <c r="C252"/>
      <c r="D252"/>
      <c r="E252"/>
      <c r="F252"/>
      <c r="G252"/>
      <c r="H252"/>
      <c r="I252"/>
      <c r="J252"/>
      <c r="K252"/>
      <c r="L252"/>
      <c r="M252"/>
      <c r="N252"/>
      <c r="O252"/>
      <c r="P252"/>
      <c r="Q252"/>
      <c r="R252"/>
      <c r="S252"/>
      <c r="T252"/>
      <c r="U252"/>
      <c r="V252"/>
      <c r="W252"/>
      <c r="X252"/>
      <c r="Y252"/>
      <c r="Z252"/>
      <c r="AA252"/>
      <c r="AB252"/>
      <c r="AC252"/>
      <c r="AD252"/>
      <c r="AE252"/>
    </row>
    <row r="253" spans="2:31" x14ac:dyDescent="0.2">
      <c r="B253"/>
      <c r="C253"/>
      <c r="D253"/>
      <c r="E253"/>
      <c r="F253"/>
      <c r="G253"/>
      <c r="H253"/>
      <c r="I253"/>
      <c r="J253"/>
      <c r="K253"/>
      <c r="L253"/>
      <c r="M253"/>
      <c r="N253"/>
      <c r="O253"/>
      <c r="P253"/>
      <c r="Q253"/>
      <c r="R253"/>
      <c r="S253"/>
      <c r="T253"/>
      <c r="U253"/>
      <c r="V253"/>
      <c r="W253"/>
      <c r="X253"/>
      <c r="Y253"/>
      <c r="Z253"/>
      <c r="AA253"/>
      <c r="AB253"/>
      <c r="AC253"/>
      <c r="AD253"/>
      <c r="AE253"/>
    </row>
    <row r="254" spans="2:31" x14ac:dyDescent="0.2">
      <c r="B254"/>
      <c r="C254"/>
      <c r="D254"/>
      <c r="E254"/>
      <c r="F254"/>
      <c r="G254"/>
      <c r="H254"/>
      <c r="I254"/>
      <c r="J254"/>
      <c r="K254"/>
      <c r="L254"/>
      <c r="M254"/>
      <c r="N254"/>
      <c r="O254"/>
      <c r="P254"/>
      <c r="Q254"/>
      <c r="R254"/>
      <c r="S254"/>
      <c r="T254"/>
      <c r="U254"/>
      <c r="V254"/>
      <c r="W254"/>
      <c r="X254"/>
      <c r="Y254"/>
      <c r="Z254"/>
      <c r="AA254"/>
      <c r="AB254"/>
      <c r="AC254"/>
      <c r="AD254"/>
      <c r="AE254"/>
    </row>
    <row r="255" spans="2:31" x14ac:dyDescent="0.2">
      <c r="B255"/>
      <c r="C255"/>
      <c r="D255"/>
      <c r="E255"/>
      <c r="F255"/>
      <c r="G255"/>
      <c r="H255"/>
      <c r="I255"/>
      <c r="J255"/>
      <c r="K255"/>
      <c r="L255"/>
      <c r="M255"/>
      <c r="N255"/>
      <c r="O255"/>
      <c r="P255"/>
      <c r="Q255"/>
      <c r="R255"/>
      <c r="S255"/>
      <c r="T255"/>
      <c r="U255"/>
      <c r="V255"/>
      <c r="W255"/>
      <c r="X255"/>
      <c r="Y255"/>
      <c r="Z255"/>
      <c r="AA255"/>
      <c r="AB255"/>
      <c r="AC255"/>
      <c r="AD255"/>
      <c r="AE255"/>
    </row>
    <row r="256" spans="2:31" x14ac:dyDescent="0.2">
      <c r="B256"/>
      <c r="C256"/>
      <c r="D256"/>
      <c r="E256"/>
      <c r="F256"/>
      <c r="G256"/>
      <c r="H256"/>
      <c r="I256"/>
      <c r="J256"/>
      <c r="K256"/>
      <c r="L256"/>
      <c r="M256"/>
      <c r="N256"/>
      <c r="O256"/>
      <c r="P256"/>
      <c r="Q256"/>
      <c r="R256"/>
      <c r="S256"/>
      <c r="T256"/>
      <c r="U256"/>
      <c r="V256"/>
      <c r="W256"/>
      <c r="X256"/>
      <c r="Y256"/>
      <c r="Z256"/>
      <c r="AA256"/>
      <c r="AB256"/>
      <c r="AC256"/>
      <c r="AD256"/>
      <c r="AE256"/>
    </row>
    <row r="257" spans="2:31" x14ac:dyDescent="0.2">
      <c r="B257"/>
      <c r="C257"/>
      <c r="D257"/>
      <c r="E257"/>
      <c r="F257"/>
      <c r="G257"/>
      <c r="H257"/>
      <c r="I257"/>
      <c r="J257"/>
      <c r="K257"/>
      <c r="L257"/>
      <c r="M257"/>
      <c r="N257"/>
      <c r="O257"/>
      <c r="P257"/>
      <c r="Q257"/>
      <c r="R257"/>
      <c r="S257"/>
      <c r="T257"/>
      <c r="U257"/>
      <c r="V257"/>
      <c r="W257"/>
      <c r="X257"/>
      <c r="Y257"/>
      <c r="Z257"/>
      <c r="AA257"/>
      <c r="AB257"/>
      <c r="AC257"/>
      <c r="AD257"/>
      <c r="AE257"/>
    </row>
    <row r="258" spans="2:31" x14ac:dyDescent="0.2">
      <c r="B258"/>
      <c r="C258"/>
      <c r="D258"/>
      <c r="E258"/>
      <c r="F258"/>
      <c r="G258"/>
      <c r="H258"/>
      <c r="I258"/>
      <c r="J258"/>
      <c r="K258"/>
      <c r="L258"/>
      <c r="M258"/>
      <c r="N258"/>
      <c r="O258"/>
      <c r="P258"/>
      <c r="Q258"/>
      <c r="R258"/>
      <c r="S258"/>
      <c r="T258"/>
      <c r="U258"/>
      <c r="V258"/>
      <c r="W258"/>
      <c r="X258"/>
      <c r="Y258"/>
      <c r="Z258"/>
      <c r="AA258"/>
      <c r="AB258"/>
      <c r="AC258"/>
      <c r="AD258"/>
      <c r="AE258"/>
    </row>
    <row r="259" spans="2:31" x14ac:dyDescent="0.2">
      <c r="B259"/>
      <c r="C259"/>
      <c r="D259"/>
      <c r="E259"/>
      <c r="F259"/>
      <c r="G259"/>
      <c r="H259"/>
      <c r="I259"/>
      <c r="J259"/>
      <c r="K259"/>
      <c r="L259"/>
      <c r="M259"/>
      <c r="N259"/>
      <c r="O259"/>
      <c r="P259"/>
      <c r="Q259"/>
      <c r="R259"/>
      <c r="S259"/>
      <c r="T259"/>
      <c r="U259"/>
      <c r="V259"/>
      <c r="W259"/>
      <c r="X259"/>
      <c r="Y259"/>
      <c r="Z259"/>
      <c r="AA259"/>
      <c r="AB259"/>
      <c r="AC259"/>
      <c r="AD259"/>
      <c r="AE259"/>
    </row>
    <row r="260" spans="2:31" x14ac:dyDescent="0.2">
      <c r="B260"/>
      <c r="C260"/>
      <c r="D260"/>
      <c r="E260"/>
      <c r="F260"/>
      <c r="G260"/>
      <c r="H260"/>
      <c r="I260"/>
      <c r="J260"/>
      <c r="K260"/>
      <c r="L260"/>
      <c r="M260"/>
      <c r="N260"/>
      <c r="O260"/>
      <c r="P260"/>
      <c r="Q260"/>
      <c r="R260"/>
      <c r="S260"/>
      <c r="T260"/>
      <c r="U260"/>
      <c r="V260"/>
      <c r="W260"/>
      <c r="X260"/>
      <c r="Y260"/>
      <c r="Z260"/>
      <c r="AA260"/>
      <c r="AB260"/>
      <c r="AC260"/>
      <c r="AD260"/>
      <c r="AE260"/>
    </row>
    <row r="261" spans="2:31" x14ac:dyDescent="0.2">
      <c r="B261"/>
      <c r="C261"/>
      <c r="D261"/>
      <c r="E261"/>
      <c r="F261"/>
      <c r="G261"/>
      <c r="H261"/>
      <c r="I261"/>
      <c r="J261"/>
      <c r="K261"/>
      <c r="L261"/>
      <c r="M261"/>
      <c r="N261"/>
      <c r="O261"/>
      <c r="P261"/>
      <c r="Q261"/>
      <c r="R261"/>
      <c r="S261"/>
      <c r="T261"/>
      <c r="U261"/>
      <c r="V261"/>
      <c r="W261"/>
      <c r="X261"/>
      <c r="Y261"/>
      <c r="Z261"/>
      <c r="AA261"/>
      <c r="AB261"/>
      <c r="AC261"/>
      <c r="AD261"/>
      <c r="AE261"/>
    </row>
    <row r="262" spans="2:31" x14ac:dyDescent="0.2">
      <c r="B262"/>
      <c r="C262"/>
      <c r="D262"/>
      <c r="E262"/>
      <c r="F262"/>
      <c r="G262"/>
      <c r="H262"/>
      <c r="I262"/>
      <c r="J262"/>
      <c r="K262"/>
      <c r="L262"/>
      <c r="M262"/>
      <c r="N262"/>
      <c r="O262"/>
      <c r="P262"/>
      <c r="Q262"/>
      <c r="R262"/>
      <c r="S262"/>
      <c r="T262"/>
      <c r="U262"/>
      <c r="V262"/>
      <c r="W262"/>
      <c r="X262"/>
      <c r="Y262"/>
      <c r="Z262"/>
      <c r="AA262"/>
      <c r="AB262"/>
      <c r="AC262"/>
      <c r="AD262"/>
      <c r="AE262"/>
    </row>
    <row r="263" spans="2:31" x14ac:dyDescent="0.2">
      <c r="B263"/>
      <c r="C263"/>
      <c r="D263"/>
      <c r="E263"/>
      <c r="F263"/>
      <c r="G263"/>
      <c r="H263"/>
      <c r="I263"/>
      <c r="J263"/>
      <c r="K263"/>
      <c r="L263"/>
      <c r="M263"/>
      <c r="N263"/>
      <c r="O263"/>
      <c r="P263"/>
      <c r="Q263"/>
      <c r="R263"/>
      <c r="S263"/>
      <c r="T263"/>
      <c r="U263"/>
      <c r="V263"/>
      <c r="W263"/>
      <c r="X263"/>
      <c r="Y263"/>
      <c r="Z263"/>
      <c r="AA263"/>
      <c r="AB263"/>
      <c r="AC263"/>
      <c r="AD263"/>
      <c r="AE263"/>
    </row>
    <row r="264" spans="2:31" x14ac:dyDescent="0.2">
      <c r="B264"/>
      <c r="C264"/>
      <c r="D264"/>
      <c r="E264"/>
      <c r="F264"/>
      <c r="G264"/>
      <c r="H264"/>
      <c r="I264"/>
      <c r="J264"/>
      <c r="K264"/>
      <c r="L264"/>
      <c r="M264"/>
      <c r="N264"/>
      <c r="O264"/>
      <c r="P264"/>
      <c r="Q264"/>
      <c r="R264"/>
      <c r="S264"/>
      <c r="T264"/>
      <c r="U264"/>
      <c r="V264"/>
      <c r="W264"/>
      <c r="X264"/>
      <c r="Y264"/>
      <c r="Z264"/>
      <c r="AA264"/>
      <c r="AB264"/>
      <c r="AC264"/>
      <c r="AD264"/>
      <c r="AE264"/>
    </row>
    <row r="265" spans="2:31" x14ac:dyDescent="0.2">
      <c r="B265"/>
      <c r="C265"/>
      <c r="D265"/>
      <c r="E265"/>
      <c r="F265"/>
      <c r="G265"/>
      <c r="H265"/>
      <c r="I265"/>
      <c r="J265"/>
      <c r="K265"/>
      <c r="L265"/>
      <c r="M265"/>
      <c r="N265"/>
      <c r="O265"/>
      <c r="P265"/>
      <c r="Q265"/>
      <c r="R265"/>
      <c r="S265"/>
      <c r="T265"/>
      <c r="U265"/>
      <c r="V265"/>
      <c r="W265"/>
      <c r="X265"/>
      <c r="Y265"/>
      <c r="Z265"/>
      <c r="AA265"/>
      <c r="AB265"/>
      <c r="AC265"/>
      <c r="AD265"/>
      <c r="AE265"/>
    </row>
    <row r="266" spans="2:31" x14ac:dyDescent="0.2">
      <c r="B266"/>
      <c r="C266"/>
      <c r="D266"/>
      <c r="E266"/>
      <c r="F266"/>
      <c r="G266"/>
      <c r="H266"/>
      <c r="I266"/>
      <c r="J266"/>
      <c r="K266"/>
      <c r="L266"/>
      <c r="M266"/>
      <c r="N266"/>
      <c r="O266"/>
      <c r="P266"/>
      <c r="Q266"/>
      <c r="R266"/>
      <c r="S266"/>
      <c r="T266"/>
      <c r="U266"/>
      <c r="V266"/>
      <c r="W266"/>
      <c r="X266"/>
      <c r="Y266"/>
      <c r="Z266"/>
      <c r="AA266"/>
      <c r="AB266"/>
      <c r="AC266"/>
      <c r="AD266"/>
      <c r="AE266"/>
    </row>
    <row r="267" spans="2:31" x14ac:dyDescent="0.2">
      <c r="B267"/>
      <c r="C267"/>
      <c r="D267"/>
      <c r="E267"/>
      <c r="F267"/>
      <c r="G267"/>
      <c r="H267"/>
      <c r="I267"/>
      <c r="J267"/>
      <c r="K267"/>
      <c r="L267"/>
      <c r="M267"/>
      <c r="N267"/>
      <c r="O267"/>
      <c r="P267"/>
      <c r="Q267"/>
      <c r="R267"/>
      <c r="S267"/>
      <c r="T267"/>
      <c r="U267"/>
      <c r="V267"/>
      <c r="W267"/>
      <c r="X267"/>
      <c r="Y267"/>
      <c r="Z267"/>
      <c r="AA267"/>
      <c r="AB267"/>
      <c r="AC267"/>
      <c r="AD267"/>
      <c r="AE267"/>
    </row>
    <row r="268" spans="2:31" x14ac:dyDescent="0.2">
      <c r="B268"/>
      <c r="C268"/>
      <c r="D268"/>
      <c r="E268"/>
      <c r="F268"/>
      <c r="G268"/>
      <c r="H268"/>
      <c r="I268"/>
      <c r="J268"/>
      <c r="K268"/>
      <c r="L268"/>
      <c r="M268"/>
      <c r="N268"/>
      <c r="O268"/>
      <c r="P268"/>
      <c r="Q268"/>
      <c r="R268"/>
      <c r="S268"/>
      <c r="T268"/>
      <c r="U268"/>
      <c r="V268"/>
      <c r="W268"/>
      <c r="X268"/>
      <c r="Y268"/>
      <c r="Z268"/>
      <c r="AA268"/>
      <c r="AB268"/>
      <c r="AC268"/>
      <c r="AD268"/>
      <c r="AE268"/>
    </row>
    <row r="269" spans="2:31" x14ac:dyDescent="0.2">
      <c r="B269"/>
      <c r="C269"/>
      <c r="D269"/>
      <c r="E269"/>
      <c r="F269"/>
      <c r="G269"/>
      <c r="H269"/>
      <c r="I269"/>
      <c r="J269"/>
      <c r="K269"/>
      <c r="L269"/>
      <c r="M269"/>
      <c r="N269"/>
      <c r="O269"/>
      <c r="P269"/>
      <c r="Q269"/>
      <c r="R269"/>
      <c r="S269"/>
      <c r="T269"/>
      <c r="U269"/>
      <c r="V269"/>
      <c r="W269"/>
      <c r="X269"/>
      <c r="Y269"/>
      <c r="Z269"/>
      <c r="AA269"/>
      <c r="AB269"/>
      <c r="AC269"/>
      <c r="AD269"/>
      <c r="AE269"/>
    </row>
    <row r="270" spans="2:31" x14ac:dyDescent="0.2">
      <c r="B270"/>
      <c r="C270"/>
      <c r="D270"/>
      <c r="E270"/>
      <c r="F270"/>
      <c r="G270"/>
      <c r="H270"/>
      <c r="I270"/>
      <c r="J270"/>
      <c r="K270"/>
      <c r="L270"/>
      <c r="M270"/>
      <c r="N270"/>
      <c r="O270"/>
      <c r="P270"/>
      <c r="Q270"/>
      <c r="R270"/>
      <c r="S270"/>
      <c r="T270"/>
      <c r="U270"/>
      <c r="V270"/>
      <c r="W270"/>
      <c r="X270"/>
      <c r="Y270"/>
      <c r="Z270"/>
      <c r="AA270"/>
      <c r="AB270"/>
      <c r="AC270"/>
      <c r="AD270"/>
      <c r="AE270"/>
    </row>
    <row r="271" spans="2:31" x14ac:dyDescent="0.2">
      <c r="B271"/>
      <c r="C271"/>
      <c r="D271"/>
      <c r="E271"/>
      <c r="F271"/>
      <c r="G271"/>
      <c r="H271"/>
      <c r="I271"/>
      <c r="J271"/>
      <c r="K271"/>
      <c r="L271"/>
      <c r="M271"/>
      <c r="N271"/>
      <c r="O271"/>
      <c r="P271"/>
      <c r="Q271"/>
      <c r="R271"/>
      <c r="S271"/>
      <c r="T271"/>
      <c r="U271"/>
      <c r="V271"/>
      <c r="W271"/>
      <c r="X271"/>
      <c r="Y271"/>
      <c r="Z271"/>
      <c r="AA271"/>
      <c r="AB271"/>
      <c r="AC271"/>
      <c r="AD271"/>
      <c r="AE271"/>
    </row>
    <row r="272" spans="2:31" x14ac:dyDescent="0.2">
      <c r="B272"/>
      <c r="C272"/>
      <c r="D272"/>
      <c r="E272"/>
      <c r="F272"/>
      <c r="G272"/>
      <c r="H272"/>
      <c r="I272"/>
      <c r="J272"/>
      <c r="K272"/>
      <c r="L272"/>
      <c r="M272"/>
      <c r="N272"/>
      <c r="O272"/>
      <c r="P272"/>
      <c r="Q272"/>
      <c r="R272"/>
      <c r="S272"/>
      <c r="T272"/>
      <c r="U272"/>
      <c r="V272"/>
      <c r="W272"/>
      <c r="X272"/>
      <c r="Y272"/>
      <c r="Z272"/>
      <c r="AA272"/>
      <c r="AB272"/>
      <c r="AC272"/>
      <c r="AD272"/>
      <c r="AE272"/>
    </row>
    <row r="273" spans="2:31" x14ac:dyDescent="0.2">
      <c r="B273"/>
      <c r="C273"/>
      <c r="D273"/>
      <c r="E273"/>
      <c r="F273"/>
      <c r="G273"/>
      <c r="H273"/>
      <c r="I273"/>
      <c r="J273"/>
      <c r="K273"/>
      <c r="L273"/>
      <c r="M273"/>
      <c r="N273"/>
      <c r="O273"/>
      <c r="P273"/>
      <c r="Q273"/>
      <c r="R273"/>
      <c r="S273"/>
      <c r="T273"/>
      <c r="U273"/>
      <c r="V273"/>
      <c r="W273"/>
      <c r="X273"/>
      <c r="Y273"/>
      <c r="Z273"/>
      <c r="AA273"/>
      <c r="AB273"/>
      <c r="AC273"/>
      <c r="AD273"/>
      <c r="AE273"/>
    </row>
    <row r="274" spans="2:31" x14ac:dyDescent="0.2">
      <c r="B274"/>
      <c r="C274"/>
      <c r="D274"/>
      <c r="E274"/>
      <c r="F274"/>
      <c r="G274"/>
      <c r="H274"/>
      <c r="I274"/>
      <c r="J274"/>
      <c r="K274"/>
      <c r="L274"/>
      <c r="M274"/>
      <c r="N274"/>
      <c r="O274"/>
      <c r="P274"/>
      <c r="Q274"/>
      <c r="R274"/>
      <c r="S274"/>
      <c r="T274"/>
      <c r="U274"/>
      <c r="V274"/>
      <c r="W274"/>
      <c r="X274"/>
      <c r="Y274"/>
      <c r="Z274"/>
      <c r="AA274"/>
      <c r="AB274"/>
      <c r="AC274"/>
      <c r="AD274"/>
      <c r="AE274"/>
    </row>
    <row r="275" spans="2:31" x14ac:dyDescent="0.2">
      <c r="B275"/>
      <c r="C275"/>
      <c r="D275"/>
      <c r="E275"/>
      <c r="F275"/>
      <c r="G275"/>
      <c r="H275"/>
      <c r="I275"/>
      <c r="J275"/>
      <c r="K275"/>
      <c r="L275"/>
      <c r="M275"/>
      <c r="N275"/>
      <c r="O275"/>
      <c r="P275"/>
      <c r="Q275"/>
      <c r="R275"/>
      <c r="S275"/>
      <c r="T275"/>
      <c r="U275"/>
      <c r="V275"/>
      <c r="W275"/>
      <c r="X275"/>
      <c r="Y275"/>
      <c r="Z275"/>
      <c r="AA275"/>
      <c r="AB275"/>
      <c r="AC275"/>
      <c r="AD275"/>
      <c r="AE275"/>
    </row>
    <row r="276" spans="2:31" x14ac:dyDescent="0.2">
      <c r="B276"/>
      <c r="C276"/>
      <c r="D276"/>
      <c r="E276"/>
      <c r="F276"/>
      <c r="G276"/>
      <c r="H276"/>
      <c r="I276"/>
      <c r="J276"/>
      <c r="K276"/>
      <c r="L276"/>
      <c r="M276"/>
      <c r="N276"/>
      <c r="O276"/>
      <c r="P276"/>
      <c r="Q276"/>
      <c r="R276"/>
      <c r="S276"/>
      <c r="T276"/>
      <c r="U276"/>
      <c r="V276"/>
      <c r="W276"/>
      <c r="X276"/>
      <c r="Y276"/>
      <c r="Z276"/>
      <c r="AA276"/>
      <c r="AB276"/>
      <c r="AC276"/>
      <c r="AD276"/>
      <c r="AE276"/>
    </row>
    <row r="277" spans="2:31" x14ac:dyDescent="0.2">
      <c r="B277"/>
      <c r="C277"/>
      <c r="D277"/>
      <c r="E277"/>
      <c r="F277"/>
      <c r="G277"/>
      <c r="H277"/>
      <c r="I277"/>
      <c r="J277"/>
      <c r="K277"/>
      <c r="L277"/>
      <c r="M277"/>
      <c r="N277"/>
      <c r="O277"/>
      <c r="P277"/>
      <c r="Q277"/>
      <c r="R277"/>
      <c r="S277"/>
      <c r="T277"/>
      <c r="U277"/>
      <c r="V277"/>
      <c r="W277"/>
      <c r="X277"/>
      <c r="Y277"/>
      <c r="Z277"/>
      <c r="AA277"/>
      <c r="AB277"/>
      <c r="AC277"/>
      <c r="AD277"/>
      <c r="AE277"/>
    </row>
    <row r="278" spans="2:31" x14ac:dyDescent="0.2">
      <c r="B278"/>
      <c r="C278"/>
      <c r="D278"/>
      <c r="E278"/>
      <c r="F278"/>
      <c r="G278"/>
      <c r="H278"/>
      <c r="I278"/>
      <c r="J278"/>
      <c r="K278"/>
      <c r="L278"/>
      <c r="M278"/>
      <c r="N278"/>
      <c r="O278"/>
      <c r="P278"/>
      <c r="Q278"/>
      <c r="R278"/>
      <c r="S278"/>
      <c r="T278"/>
      <c r="U278"/>
      <c r="V278"/>
      <c r="W278"/>
      <c r="X278"/>
      <c r="Y278"/>
      <c r="Z278"/>
      <c r="AA278"/>
      <c r="AB278"/>
      <c r="AC278"/>
      <c r="AD278"/>
      <c r="AE278"/>
    </row>
    <row r="279" spans="2:31" x14ac:dyDescent="0.2">
      <c r="B279"/>
      <c r="C279"/>
      <c r="D279"/>
      <c r="E279"/>
      <c r="F279"/>
      <c r="G279"/>
      <c r="H279"/>
      <c r="I279"/>
      <c r="J279"/>
      <c r="K279"/>
      <c r="L279"/>
      <c r="M279"/>
      <c r="N279"/>
      <c r="O279"/>
      <c r="P279"/>
      <c r="Q279"/>
      <c r="R279"/>
      <c r="S279"/>
      <c r="T279"/>
      <c r="U279"/>
      <c r="V279"/>
      <c r="W279"/>
      <c r="X279"/>
      <c r="Y279"/>
      <c r="Z279"/>
      <c r="AA279"/>
      <c r="AB279"/>
      <c r="AC279"/>
      <c r="AD279"/>
      <c r="AE279"/>
    </row>
    <row r="280" spans="2:31" x14ac:dyDescent="0.2">
      <c r="B280"/>
      <c r="C280"/>
      <c r="D280"/>
      <c r="E280"/>
      <c r="F280"/>
      <c r="G280"/>
      <c r="H280"/>
      <c r="I280"/>
      <c r="J280"/>
      <c r="K280"/>
      <c r="L280"/>
      <c r="M280"/>
      <c r="N280"/>
      <c r="O280"/>
      <c r="P280"/>
      <c r="Q280"/>
      <c r="R280"/>
      <c r="S280"/>
      <c r="T280"/>
      <c r="U280"/>
      <c r="V280"/>
      <c r="W280"/>
      <c r="X280"/>
      <c r="Y280"/>
      <c r="Z280"/>
      <c r="AA280"/>
      <c r="AB280"/>
      <c r="AC280"/>
      <c r="AD280"/>
      <c r="AE280"/>
    </row>
    <row r="281" spans="2:31" x14ac:dyDescent="0.2">
      <c r="B281"/>
      <c r="C281"/>
      <c r="D281"/>
      <c r="E281"/>
      <c r="F281"/>
      <c r="G281"/>
      <c r="H281"/>
      <c r="I281"/>
      <c r="J281"/>
      <c r="K281"/>
      <c r="L281"/>
      <c r="M281"/>
      <c r="N281"/>
      <c r="O281"/>
      <c r="P281"/>
      <c r="Q281"/>
      <c r="R281"/>
      <c r="S281"/>
      <c r="T281"/>
      <c r="U281"/>
      <c r="V281"/>
      <c r="W281"/>
      <c r="X281"/>
      <c r="Y281"/>
      <c r="Z281"/>
      <c r="AA281"/>
      <c r="AB281"/>
      <c r="AC281"/>
      <c r="AD281"/>
      <c r="AE281"/>
    </row>
    <row r="282" spans="2:31" x14ac:dyDescent="0.2">
      <c r="B282"/>
      <c r="C282"/>
      <c r="D282"/>
      <c r="E282"/>
      <c r="F282"/>
      <c r="G282"/>
      <c r="H282"/>
      <c r="I282"/>
      <c r="J282"/>
      <c r="K282"/>
      <c r="L282"/>
      <c r="M282"/>
      <c r="N282"/>
      <c r="O282"/>
      <c r="P282"/>
      <c r="Q282"/>
      <c r="R282"/>
      <c r="S282"/>
      <c r="T282"/>
      <c r="U282"/>
      <c r="V282"/>
      <c r="W282"/>
      <c r="X282"/>
      <c r="Y282"/>
      <c r="Z282"/>
      <c r="AA282"/>
      <c r="AB282"/>
      <c r="AC282"/>
      <c r="AD282"/>
      <c r="AE282"/>
    </row>
    <row r="283" spans="2:31" x14ac:dyDescent="0.2">
      <c r="B283"/>
      <c r="C283"/>
      <c r="D283"/>
      <c r="E283"/>
      <c r="F283"/>
      <c r="G283"/>
      <c r="H283"/>
      <c r="I283"/>
      <c r="J283"/>
      <c r="K283"/>
      <c r="L283"/>
      <c r="M283"/>
      <c r="N283"/>
      <c r="O283"/>
      <c r="P283"/>
      <c r="Q283"/>
      <c r="R283"/>
      <c r="S283"/>
      <c r="T283"/>
      <c r="U283"/>
      <c r="V283"/>
      <c r="W283"/>
      <c r="X283"/>
      <c r="Y283"/>
      <c r="Z283"/>
      <c r="AA283"/>
      <c r="AB283"/>
      <c r="AC283"/>
      <c r="AD283"/>
      <c r="AE283"/>
    </row>
    <row r="284" spans="2:31" x14ac:dyDescent="0.2">
      <c r="B284"/>
      <c r="C284"/>
      <c r="D284"/>
      <c r="E284"/>
      <c r="F284"/>
      <c r="G284"/>
      <c r="H284"/>
      <c r="I284"/>
      <c r="J284"/>
      <c r="K284"/>
      <c r="L284"/>
      <c r="M284"/>
      <c r="N284"/>
      <c r="O284"/>
      <c r="P284"/>
      <c r="Q284"/>
      <c r="R284"/>
      <c r="S284"/>
      <c r="T284"/>
      <c r="U284"/>
      <c r="V284"/>
      <c r="W284"/>
      <c r="X284"/>
      <c r="Y284"/>
      <c r="Z284"/>
      <c r="AA284"/>
      <c r="AB284"/>
      <c r="AC284"/>
      <c r="AD284"/>
      <c r="AE284"/>
    </row>
    <row r="285" spans="2:31" x14ac:dyDescent="0.2">
      <c r="B285"/>
      <c r="C285"/>
      <c r="D285"/>
      <c r="E285"/>
      <c r="F285"/>
      <c r="G285"/>
      <c r="H285"/>
      <c r="I285"/>
      <c r="J285"/>
      <c r="K285"/>
      <c r="L285"/>
      <c r="M285"/>
      <c r="N285"/>
      <c r="O285"/>
      <c r="P285"/>
      <c r="Q285"/>
      <c r="R285"/>
      <c r="S285"/>
      <c r="T285"/>
      <c r="U285"/>
      <c r="V285"/>
      <c r="W285"/>
      <c r="X285"/>
      <c r="Y285"/>
      <c r="Z285"/>
      <c r="AA285"/>
      <c r="AB285"/>
      <c r="AC285"/>
      <c r="AD285"/>
      <c r="AE285"/>
    </row>
    <row r="286" spans="2:31" x14ac:dyDescent="0.2">
      <c r="B286"/>
      <c r="C286"/>
      <c r="D286"/>
      <c r="E286"/>
      <c r="F286"/>
      <c r="G286"/>
      <c r="H286"/>
      <c r="I286"/>
      <c r="J286"/>
      <c r="K286"/>
      <c r="L286"/>
      <c r="M286"/>
      <c r="N286"/>
      <c r="O286"/>
      <c r="P286"/>
      <c r="Q286"/>
      <c r="R286"/>
      <c r="S286"/>
      <c r="T286"/>
      <c r="U286"/>
      <c r="V286"/>
      <c r="W286"/>
      <c r="X286"/>
      <c r="Y286"/>
      <c r="Z286"/>
      <c r="AA286"/>
      <c r="AB286"/>
      <c r="AC286"/>
      <c r="AD286"/>
      <c r="AE286"/>
    </row>
    <row r="287" spans="2:31" x14ac:dyDescent="0.2">
      <c r="B287"/>
      <c r="C287"/>
      <c r="D287"/>
      <c r="E287"/>
      <c r="F287"/>
      <c r="G287"/>
      <c r="H287"/>
      <c r="I287"/>
      <c r="J287"/>
      <c r="K287"/>
      <c r="L287"/>
      <c r="M287"/>
      <c r="N287"/>
      <c r="O287"/>
      <c r="P287"/>
      <c r="Q287"/>
      <c r="R287"/>
      <c r="S287"/>
      <c r="T287"/>
      <c r="U287"/>
      <c r="V287"/>
      <c r="W287"/>
      <c r="X287"/>
      <c r="Y287"/>
      <c r="Z287"/>
      <c r="AA287"/>
      <c r="AB287"/>
      <c r="AC287"/>
      <c r="AD287"/>
      <c r="AE287"/>
    </row>
    <row r="288" spans="2:31" x14ac:dyDescent="0.2">
      <c r="B288"/>
      <c r="C288"/>
      <c r="D288"/>
      <c r="E288"/>
      <c r="F288"/>
      <c r="G288"/>
      <c r="H288"/>
      <c r="I288"/>
      <c r="J288"/>
      <c r="K288"/>
      <c r="L288"/>
      <c r="M288"/>
      <c r="N288"/>
      <c r="O288"/>
      <c r="P288"/>
      <c r="Q288"/>
      <c r="R288"/>
      <c r="S288"/>
      <c r="T288"/>
      <c r="U288"/>
      <c r="V288"/>
      <c r="W288"/>
      <c r="X288"/>
      <c r="Y288"/>
      <c r="Z288"/>
      <c r="AA288"/>
      <c r="AB288"/>
      <c r="AC288"/>
      <c r="AD288"/>
      <c r="AE288"/>
    </row>
    <row r="289" spans="2:31" x14ac:dyDescent="0.2">
      <c r="B289"/>
      <c r="C289"/>
      <c r="D289"/>
      <c r="E289"/>
      <c r="F289"/>
      <c r="G289"/>
      <c r="H289"/>
      <c r="I289"/>
      <c r="J289"/>
      <c r="K289"/>
      <c r="L289"/>
      <c r="M289"/>
      <c r="N289"/>
      <c r="O289"/>
      <c r="P289"/>
      <c r="Q289"/>
      <c r="R289"/>
      <c r="S289"/>
      <c r="T289"/>
      <c r="U289"/>
      <c r="V289"/>
      <c r="W289"/>
      <c r="X289"/>
      <c r="Y289"/>
      <c r="Z289"/>
      <c r="AA289"/>
      <c r="AB289"/>
      <c r="AC289"/>
      <c r="AD289"/>
      <c r="AE289"/>
    </row>
    <row r="290" spans="2:31" x14ac:dyDescent="0.2">
      <c r="B290"/>
      <c r="C290"/>
      <c r="D290"/>
      <c r="E290"/>
      <c r="F290"/>
      <c r="G290"/>
      <c r="H290"/>
      <c r="I290"/>
      <c r="J290"/>
      <c r="K290"/>
      <c r="L290"/>
      <c r="M290"/>
      <c r="N290"/>
      <c r="O290"/>
      <c r="P290"/>
      <c r="Q290"/>
      <c r="R290"/>
      <c r="S290"/>
      <c r="T290"/>
      <c r="U290"/>
      <c r="V290"/>
      <c r="W290"/>
      <c r="X290"/>
      <c r="Y290"/>
      <c r="Z290"/>
      <c r="AA290"/>
      <c r="AB290"/>
      <c r="AC290"/>
      <c r="AD290"/>
      <c r="AE290"/>
    </row>
    <row r="291" spans="2:31" x14ac:dyDescent="0.2">
      <c r="B291"/>
      <c r="C291"/>
      <c r="D291"/>
      <c r="E291"/>
      <c r="F291"/>
      <c r="G291"/>
      <c r="H291"/>
      <c r="I291"/>
      <c r="J291"/>
      <c r="K291"/>
      <c r="L291"/>
      <c r="M291"/>
      <c r="N291"/>
      <c r="O291"/>
      <c r="P291"/>
      <c r="Q291"/>
      <c r="R291"/>
      <c r="S291"/>
      <c r="T291"/>
      <c r="U291"/>
      <c r="V291"/>
      <c r="W291"/>
      <c r="X291"/>
      <c r="Y291"/>
      <c r="Z291"/>
      <c r="AA291"/>
      <c r="AB291"/>
      <c r="AC291"/>
      <c r="AD291"/>
    </row>
    <row r="292" spans="2:31" x14ac:dyDescent="0.2">
      <c r="B292"/>
      <c r="C292"/>
      <c r="D292"/>
      <c r="E292"/>
      <c r="F292"/>
      <c r="G292"/>
      <c r="H292"/>
      <c r="I292"/>
      <c r="J292"/>
      <c r="K292"/>
      <c r="L292"/>
      <c r="M292"/>
      <c r="N292"/>
      <c r="O292"/>
      <c r="P292"/>
      <c r="Q292"/>
      <c r="R292"/>
      <c r="S292"/>
      <c r="T292"/>
      <c r="U292"/>
      <c r="V292"/>
      <c r="W292"/>
      <c r="X292"/>
      <c r="Y292"/>
      <c r="Z292"/>
      <c r="AA292"/>
      <c r="AB292"/>
      <c r="AC292"/>
      <c r="AD292"/>
    </row>
    <row r="293" spans="2:31" x14ac:dyDescent="0.2">
      <c r="B293"/>
      <c r="C293"/>
      <c r="D293"/>
      <c r="E293"/>
      <c r="F293"/>
      <c r="G293"/>
      <c r="H293"/>
      <c r="I293"/>
      <c r="J293"/>
      <c r="K293"/>
      <c r="L293"/>
      <c r="M293"/>
      <c r="N293"/>
      <c r="O293"/>
      <c r="P293"/>
      <c r="Q293"/>
      <c r="R293"/>
      <c r="S293"/>
      <c r="T293"/>
      <c r="U293"/>
      <c r="V293"/>
      <c r="W293"/>
      <c r="X293"/>
      <c r="Y293"/>
      <c r="Z293"/>
      <c r="AA293"/>
      <c r="AB293"/>
      <c r="AC293"/>
      <c r="AD293"/>
    </row>
    <row r="294" spans="2:31" x14ac:dyDescent="0.2">
      <c r="B294"/>
      <c r="C294"/>
      <c r="D294"/>
      <c r="E294"/>
      <c r="F294"/>
      <c r="G294"/>
      <c r="H294"/>
      <c r="I294"/>
      <c r="J294"/>
      <c r="K294"/>
      <c r="L294"/>
      <c r="M294"/>
      <c r="N294"/>
      <c r="O294"/>
      <c r="P294"/>
      <c r="Q294"/>
      <c r="R294"/>
      <c r="S294"/>
      <c r="T294"/>
      <c r="U294"/>
      <c r="V294"/>
      <c r="W294"/>
      <c r="X294"/>
      <c r="Y294"/>
      <c r="Z294"/>
      <c r="AA294"/>
      <c r="AB294"/>
      <c r="AC294"/>
      <c r="AD294"/>
    </row>
    <row r="295" spans="2:31" x14ac:dyDescent="0.2">
      <c r="B295"/>
      <c r="C295"/>
      <c r="D295"/>
      <c r="E295"/>
      <c r="F295"/>
      <c r="G295"/>
      <c r="H295"/>
      <c r="I295"/>
      <c r="J295"/>
      <c r="K295"/>
      <c r="L295"/>
      <c r="M295"/>
      <c r="N295"/>
      <c r="O295"/>
      <c r="P295"/>
      <c r="Q295"/>
      <c r="R295"/>
      <c r="S295"/>
      <c r="T295"/>
      <c r="U295"/>
      <c r="V295"/>
      <c r="W295"/>
      <c r="X295"/>
      <c r="Y295"/>
      <c r="Z295"/>
      <c r="AA295"/>
      <c r="AB295"/>
      <c r="AC295"/>
      <c r="AD295"/>
    </row>
    <row r="296" spans="2:31" x14ac:dyDescent="0.2">
      <c r="B296"/>
      <c r="C296"/>
      <c r="D296"/>
      <c r="E296"/>
      <c r="F296"/>
      <c r="G296"/>
      <c r="H296"/>
      <c r="I296"/>
      <c r="J296"/>
      <c r="K296"/>
      <c r="L296"/>
      <c r="M296"/>
      <c r="N296"/>
      <c r="O296"/>
      <c r="P296"/>
      <c r="Q296"/>
      <c r="R296"/>
      <c r="S296"/>
      <c r="T296"/>
      <c r="U296"/>
      <c r="V296"/>
      <c r="W296"/>
      <c r="X296"/>
      <c r="Y296"/>
      <c r="Z296"/>
      <c r="AA296"/>
      <c r="AB296"/>
      <c r="AC296"/>
      <c r="AD296"/>
    </row>
    <row r="297" spans="2:31" x14ac:dyDescent="0.2">
      <c r="B297"/>
      <c r="C297"/>
      <c r="D297"/>
      <c r="E297"/>
      <c r="F297"/>
      <c r="G297"/>
      <c r="H297"/>
      <c r="I297"/>
      <c r="J297"/>
      <c r="K297"/>
      <c r="L297"/>
      <c r="M297"/>
      <c r="N297"/>
      <c r="O297"/>
      <c r="P297"/>
      <c r="Q297"/>
      <c r="R297"/>
      <c r="S297"/>
      <c r="T297"/>
      <c r="U297"/>
      <c r="V297"/>
      <c r="W297"/>
      <c r="X297"/>
      <c r="Y297"/>
      <c r="Z297"/>
      <c r="AA297"/>
      <c r="AB297"/>
      <c r="AC297"/>
      <c r="AD297"/>
    </row>
    <row r="298" spans="2:31" x14ac:dyDescent="0.2">
      <c r="B298"/>
      <c r="C298"/>
      <c r="D298"/>
      <c r="E298"/>
      <c r="F298"/>
      <c r="G298"/>
      <c r="H298"/>
      <c r="I298"/>
      <c r="J298"/>
      <c r="K298"/>
      <c r="L298"/>
      <c r="M298"/>
      <c r="N298"/>
      <c r="O298"/>
      <c r="P298"/>
      <c r="Q298"/>
      <c r="R298"/>
      <c r="S298"/>
      <c r="T298"/>
      <c r="U298"/>
      <c r="V298"/>
      <c r="W298"/>
      <c r="X298"/>
      <c r="Y298"/>
      <c r="Z298"/>
      <c r="AA298"/>
      <c r="AB298"/>
      <c r="AC298"/>
      <c r="AD298"/>
    </row>
    <row r="299" spans="2:31" x14ac:dyDescent="0.2">
      <c r="B299"/>
      <c r="C299"/>
      <c r="D299"/>
      <c r="E299"/>
      <c r="F299"/>
      <c r="G299"/>
      <c r="H299"/>
      <c r="I299"/>
      <c r="J299"/>
      <c r="K299"/>
      <c r="L299"/>
      <c r="M299"/>
      <c r="N299"/>
      <c r="O299"/>
      <c r="P299"/>
      <c r="Q299"/>
      <c r="R299"/>
      <c r="S299"/>
      <c r="T299"/>
      <c r="U299"/>
      <c r="V299"/>
      <c r="W299"/>
      <c r="X299"/>
      <c r="Y299"/>
      <c r="Z299"/>
      <c r="AA299"/>
      <c r="AB299"/>
      <c r="AC299"/>
      <c r="AD299"/>
    </row>
    <row r="300" spans="2:31" x14ac:dyDescent="0.2">
      <c r="B300"/>
      <c r="C300"/>
      <c r="D300"/>
      <c r="E300"/>
      <c r="F300"/>
      <c r="G300"/>
      <c r="H300"/>
      <c r="I300"/>
      <c r="J300"/>
      <c r="K300"/>
      <c r="L300"/>
      <c r="M300"/>
      <c r="N300"/>
      <c r="O300"/>
      <c r="P300"/>
      <c r="Q300"/>
      <c r="R300"/>
      <c r="S300"/>
      <c r="T300"/>
      <c r="U300"/>
      <c r="V300"/>
      <c r="W300"/>
      <c r="X300"/>
      <c r="Y300"/>
      <c r="Z300"/>
      <c r="AA300"/>
      <c r="AB300"/>
      <c r="AC300"/>
      <c r="AD300"/>
    </row>
    <row r="301" spans="2:31" x14ac:dyDescent="0.2">
      <c r="B301"/>
      <c r="C301"/>
      <c r="D301"/>
      <c r="E301"/>
      <c r="F301"/>
      <c r="G301"/>
      <c r="H301"/>
      <c r="I301"/>
      <c r="J301"/>
      <c r="K301"/>
      <c r="L301"/>
      <c r="M301"/>
      <c r="N301"/>
      <c r="O301"/>
      <c r="P301"/>
      <c r="Q301"/>
      <c r="R301"/>
      <c r="S301"/>
      <c r="T301"/>
      <c r="U301"/>
      <c r="V301"/>
      <c r="W301"/>
      <c r="X301"/>
      <c r="Y301"/>
      <c r="Z301"/>
      <c r="AA301"/>
      <c r="AB301"/>
      <c r="AC301"/>
      <c r="AD301"/>
    </row>
    <row r="302" spans="2:31" x14ac:dyDescent="0.2">
      <c r="B302"/>
      <c r="C302"/>
      <c r="D302"/>
      <c r="E302"/>
      <c r="F302"/>
      <c r="G302"/>
      <c r="H302"/>
      <c r="I302"/>
      <c r="J302"/>
      <c r="K302"/>
      <c r="L302"/>
      <c r="M302"/>
      <c r="N302"/>
      <c r="O302"/>
      <c r="P302"/>
      <c r="Q302"/>
      <c r="R302"/>
      <c r="S302"/>
      <c r="T302"/>
      <c r="U302"/>
      <c r="V302"/>
      <c r="W302"/>
      <c r="X302"/>
      <c r="Y302"/>
      <c r="Z302"/>
      <c r="AA302"/>
      <c r="AB302"/>
      <c r="AC302"/>
      <c r="AD302"/>
    </row>
    <row r="303" spans="2:31" x14ac:dyDescent="0.2">
      <c r="B303"/>
      <c r="C303"/>
      <c r="D303"/>
      <c r="E303"/>
      <c r="F303"/>
      <c r="G303"/>
      <c r="H303"/>
      <c r="I303"/>
      <c r="J303"/>
      <c r="K303"/>
      <c r="L303"/>
      <c r="M303"/>
      <c r="N303"/>
      <c r="O303"/>
      <c r="P303"/>
      <c r="Q303"/>
      <c r="R303"/>
      <c r="S303"/>
      <c r="T303"/>
      <c r="U303"/>
      <c r="V303"/>
      <c r="W303"/>
      <c r="X303"/>
      <c r="Y303"/>
      <c r="Z303"/>
      <c r="AA303"/>
      <c r="AB303"/>
      <c r="AC303"/>
      <c r="AD303"/>
    </row>
    <row r="304" spans="2:31" x14ac:dyDescent="0.2">
      <c r="B304"/>
      <c r="C304"/>
      <c r="D304"/>
      <c r="E304"/>
      <c r="F304"/>
      <c r="G304"/>
      <c r="H304"/>
      <c r="I304"/>
      <c r="J304"/>
      <c r="K304"/>
      <c r="L304"/>
      <c r="M304"/>
      <c r="N304"/>
      <c r="O304"/>
      <c r="P304"/>
      <c r="Q304"/>
      <c r="R304"/>
      <c r="S304"/>
      <c r="T304"/>
      <c r="U304"/>
      <c r="V304"/>
      <c r="W304"/>
      <c r="X304"/>
      <c r="Y304"/>
      <c r="Z304"/>
      <c r="AA304"/>
      <c r="AB304"/>
      <c r="AC304"/>
      <c r="AD304"/>
    </row>
    <row r="305" spans="2:30" x14ac:dyDescent="0.2">
      <c r="B305"/>
      <c r="C305"/>
      <c r="D305"/>
      <c r="E305"/>
      <c r="F305"/>
      <c r="G305"/>
      <c r="H305"/>
      <c r="I305"/>
      <c r="J305"/>
      <c r="K305"/>
      <c r="L305"/>
      <c r="M305"/>
      <c r="N305"/>
      <c r="O305"/>
      <c r="P305"/>
      <c r="Q305"/>
      <c r="R305"/>
      <c r="S305"/>
      <c r="T305"/>
      <c r="U305"/>
      <c r="V305"/>
      <c r="W305"/>
      <c r="X305"/>
      <c r="Y305"/>
      <c r="Z305"/>
      <c r="AA305"/>
      <c r="AB305"/>
      <c r="AC305"/>
      <c r="AD305"/>
    </row>
    <row r="306" spans="2:30" x14ac:dyDescent="0.2">
      <c r="B306"/>
      <c r="C306"/>
      <c r="D306"/>
      <c r="E306"/>
      <c r="F306"/>
      <c r="G306"/>
      <c r="H306"/>
      <c r="I306"/>
      <c r="J306"/>
      <c r="K306"/>
      <c r="L306"/>
      <c r="M306"/>
      <c r="N306"/>
      <c r="O306"/>
      <c r="P306"/>
      <c r="Q306"/>
      <c r="R306"/>
      <c r="S306"/>
      <c r="T306"/>
      <c r="U306"/>
      <c r="V306"/>
      <c r="W306"/>
      <c r="X306"/>
      <c r="Y306"/>
      <c r="Z306"/>
      <c r="AA306"/>
      <c r="AB306"/>
      <c r="AC306"/>
      <c r="AD306"/>
    </row>
    <row r="307" spans="2:30" x14ac:dyDescent="0.2">
      <c r="B307"/>
      <c r="C307"/>
      <c r="D307"/>
      <c r="E307"/>
      <c r="F307"/>
      <c r="G307"/>
      <c r="H307"/>
      <c r="I307"/>
      <c r="J307"/>
      <c r="K307"/>
      <c r="L307"/>
      <c r="M307"/>
      <c r="N307"/>
      <c r="O307"/>
      <c r="P307"/>
      <c r="Q307"/>
      <c r="R307"/>
      <c r="S307"/>
      <c r="T307"/>
      <c r="U307"/>
      <c r="V307"/>
      <c r="W307"/>
      <c r="X307"/>
      <c r="Y307"/>
      <c r="Z307"/>
      <c r="AA307"/>
      <c r="AB307"/>
      <c r="AC307"/>
      <c r="AD307"/>
    </row>
    <row r="308" spans="2:30" x14ac:dyDescent="0.2">
      <c r="B308"/>
      <c r="C308"/>
      <c r="D308"/>
      <c r="E308"/>
      <c r="F308"/>
      <c r="G308"/>
      <c r="H308"/>
      <c r="I308"/>
      <c r="J308"/>
      <c r="K308"/>
      <c r="L308"/>
      <c r="M308"/>
      <c r="N308"/>
      <c r="O308"/>
      <c r="P308"/>
      <c r="Q308"/>
      <c r="R308"/>
      <c r="S308"/>
      <c r="T308"/>
      <c r="U308"/>
      <c r="V308"/>
      <c r="W308"/>
      <c r="X308"/>
      <c r="Y308"/>
      <c r="Z308"/>
      <c r="AA308"/>
      <c r="AB308"/>
      <c r="AC308"/>
      <c r="AD308"/>
    </row>
    <row r="309" spans="2:30" x14ac:dyDescent="0.2">
      <c r="B309"/>
      <c r="C309"/>
      <c r="D309"/>
      <c r="E309"/>
      <c r="F309"/>
      <c r="G309"/>
      <c r="H309"/>
      <c r="I309"/>
      <c r="J309"/>
      <c r="K309"/>
      <c r="L309"/>
      <c r="M309"/>
      <c r="N309"/>
      <c r="O309"/>
      <c r="P309"/>
      <c r="Q309"/>
      <c r="R309"/>
      <c r="S309"/>
      <c r="T309"/>
      <c r="U309"/>
      <c r="V309"/>
      <c r="W309"/>
      <c r="X309"/>
      <c r="Y309"/>
      <c r="Z309"/>
      <c r="AA309"/>
      <c r="AB309"/>
      <c r="AC309"/>
      <c r="AD309"/>
    </row>
    <row r="310" spans="2:30" x14ac:dyDescent="0.2">
      <c r="B310"/>
      <c r="C310"/>
      <c r="D310"/>
      <c r="E310"/>
      <c r="F310"/>
      <c r="G310"/>
      <c r="H310"/>
      <c r="I310"/>
      <c r="J310"/>
      <c r="K310"/>
      <c r="L310"/>
      <c r="M310"/>
      <c r="N310"/>
      <c r="O310"/>
      <c r="P310"/>
      <c r="Q310"/>
      <c r="R310"/>
      <c r="S310"/>
      <c r="T310"/>
      <c r="U310"/>
      <c r="V310"/>
      <c r="W310"/>
      <c r="X310"/>
      <c r="Y310"/>
      <c r="Z310"/>
      <c r="AA310"/>
      <c r="AB310"/>
      <c r="AC310"/>
      <c r="AD310"/>
    </row>
    <row r="311" spans="2:30" x14ac:dyDescent="0.2">
      <c r="B311"/>
      <c r="C311"/>
      <c r="D311"/>
      <c r="E311"/>
      <c r="F311"/>
      <c r="G311"/>
      <c r="H311"/>
      <c r="I311"/>
      <c r="J311"/>
      <c r="K311"/>
      <c r="L311"/>
      <c r="M311"/>
      <c r="N311"/>
      <c r="O311"/>
      <c r="P311"/>
      <c r="Q311"/>
      <c r="R311"/>
      <c r="S311"/>
      <c r="T311"/>
      <c r="U311"/>
      <c r="V311"/>
      <c r="W311"/>
      <c r="X311"/>
      <c r="Y311"/>
      <c r="Z311"/>
      <c r="AA311"/>
      <c r="AB311"/>
      <c r="AC311"/>
      <c r="AD311"/>
    </row>
    <row r="312" spans="2:30" x14ac:dyDescent="0.2">
      <c r="B312"/>
      <c r="C312"/>
      <c r="D312"/>
      <c r="E312"/>
      <c r="F312"/>
      <c r="G312"/>
      <c r="H312"/>
      <c r="I312"/>
      <c r="J312"/>
      <c r="K312"/>
      <c r="L312"/>
      <c r="M312"/>
      <c r="N312"/>
      <c r="O312"/>
      <c r="P312"/>
      <c r="Q312"/>
      <c r="R312"/>
      <c r="S312"/>
      <c r="T312"/>
      <c r="U312"/>
      <c r="V312"/>
      <c r="W312"/>
      <c r="X312"/>
      <c r="Y312"/>
      <c r="Z312"/>
      <c r="AA312"/>
      <c r="AB312"/>
      <c r="AC312"/>
      <c r="AD312"/>
    </row>
    <row r="313" spans="2:30" x14ac:dyDescent="0.2">
      <c r="B313"/>
      <c r="C313"/>
      <c r="D313"/>
      <c r="E313"/>
      <c r="F313"/>
      <c r="G313"/>
      <c r="H313"/>
      <c r="I313"/>
      <c r="J313"/>
      <c r="K313"/>
      <c r="L313"/>
      <c r="M313"/>
      <c r="N313"/>
      <c r="O313"/>
      <c r="P313"/>
      <c r="Q313"/>
      <c r="R313"/>
      <c r="S313"/>
      <c r="T313"/>
      <c r="U313"/>
      <c r="V313"/>
      <c r="W313"/>
      <c r="X313"/>
      <c r="Y313"/>
      <c r="Z313"/>
      <c r="AA313"/>
      <c r="AB313"/>
      <c r="AC313"/>
      <c r="AD313"/>
    </row>
    <row r="314" spans="2:30" x14ac:dyDescent="0.2">
      <c r="B314"/>
      <c r="C314"/>
      <c r="D314"/>
      <c r="E314"/>
      <c r="F314"/>
      <c r="G314"/>
      <c r="H314"/>
      <c r="I314"/>
      <c r="J314"/>
      <c r="K314"/>
      <c r="L314"/>
      <c r="M314"/>
      <c r="N314"/>
      <c r="O314"/>
      <c r="P314"/>
      <c r="Q314"/>
      <c r="R314"/>
      <c r="S314"/>
      <c r="T314"/>
      <c r="U314"/>
      <c r="V314"/>
      <c r="W314"/>
      <c r="X314"/>
      <c r="Y314"/>
      <c r="Z314"/>
      <c r="AA314"/>
      <c r="AB314"/>
      <c r="AC314"/>
      <c r="AD314"/>
    </row>
    <row r="315" spans="2:30" x14ac:dyDescent="0.2">
      <c r="B315"/>
      <c r="C315"/>
      <c r="D315"/>
      <c r="E315"/>
      <c r="F315"/>
      <c r="G315"/>
      <c r="H315"/>
      <c r="I315"/>
      <c r="J315"/>
      <c r="K315"/>
      <c r="L315"/>
      <c r="M315"/>
      <c r="N315"/>
      <c r="O315"/>
      <c r="P315"/>
      <c r="Q315"/>
      <c r="R315"/>
      <c r="S315"/>
      <c r="T315"/>
      <c r="U315"/>
      <c r="V315"/>
      <c r="W315"/>
      <c r="X315"/>
      <c r="Y315"/>
      <c r="Z315"/>
      <c r="AA315"/>
      <c r="AB315"/>
      <c r="AC315"/>
      <c r="AD315"/>
    </row>
    <row r="316" spans="2:30" x14ac:dyDescent="0.2">
      <c r="B316"/>
      <c r="C316"/>
      <c r="D316"/>
      <c r="E316"/>
      <c r="F316"/>
      <c r="G316"/>
      <c r="H316"/>
      <c r="I316"/>
      <c r="J316"/>
      <c r="K316"/>
      <c r="L316"/>
      <c r="M316"/>
      <c r="N316"/>
      <c r="O316"/>
      <c r="P316"/>
      <c r="Q316"/>
      <c r="R316"/>
      <c r="S316"/>
      <c r="T316"/>
      <c r="U316"/>
      <c r="V316"/>
      <c r="W316"/>
      <c r="X316"/>
      <c r="Y316"/>
      <c r="Z316"/>
      <c r="AA316"/>
      <c r="AB316"/>
      <c r="AC316"/>
      <c r="AD316"/>
    </row>
    <row r="317" spans="2:30" x14ac:dyDescent="0.2">
      <c r="B317"/>
      <c r="C317"/>
      <c r="D317"/>
      <c r="E317"/>
      <c r="F317"/>
      <c r="G317"/>
      <c r="H317"/>
      <c r="I317"/>
      <c r="J317"/>
      <c r="K317"/>
      <c r="L317"/>
      <c r="M317"/>
      <c r="N317"/>
      <c r="O317"/>
      <c r="P317"/>
      <c r="Q317"/>
      <c r="R317"/>
      <c r="S317"/>
      <c r="T317"/>
      <c r="U317"/>
      <c r="V317"/>
      <c r="W317"/>
      <c r="X317"/>
      <c r="Y317"/>
      <c r="Z317"/>
      <c r="AA317"/>
      <c r="AB317"/>
      <c r="AC317"/>
      <c r="AD317"/>
    </row>
    <row r="318" spans="2:30" x14ac:dyDescent="0.2">
      <c r="B318"/>
      <c r="C318"/>
      <c r="D318"/>
      <c r="E318"/>
      <c r="F318"/>
      <c r="G318"/>
      <c r="H318"/>
      <c r="I318"/>
      <c r="J318"/>
      <c r="K318"/>
      <c r="L318"/>
      <c r="M318"/>
      <c r="N318"/>
      <c r="O318"/>
      <c r="P318"/>
      <c r="Q318"/>
      <c r="R318"/>
      <c r="S318"/>
      <c r="T318"/>
      <c r="U318"/>
      <c r="V318"/>
      <c r="W318"/>
      <c r="X318"/>
      <c r="Y318"/>
      <c r="Z318"/>
      <c r="AA318"/>
      <c r="AB318"/>
      <c r="AC318"/>
      <c r="AD318"/>
    </row>
    <row r="319" spans="2:30" x14ac:dyDescent="0.2">
      <c r="B319"/>
      <c r="C319"/>
      <c r="D319"/>
      <c r="E319"/>
      <c r="F319"/>
      <c r="G319"/>
      <c r="H319"/>
      <c r="I319"/>
      <c r="J319"/>
      <c r="K319"/>
      <c r="L319"/>
      <c r="M319"/>
      <c r="N319"/>
      <c r="O319"/>
      <c r="P319"/>
      <c r="Q319"/>
      <c r="R319"/>
      <c r="S319"/>
      <c r="T319"/>
      <c r="U319"/>
      <c r="V319"/>
      <c r="W319"/>
      <c r="X319"/>
      <c r="Y319"/>
      <c r="Z319"/>
      <c r="AA319"/>
      <c r="AB319"/>
      <c r="AC319"/>
      <c r="AD319"/>
    </row>
    <row r="320" spans="2:30" x14ac:dyDescent="0.2">
      <c r="B320"/>
      <c r="C320"/>
      <c r="D320"/>
      <c r="E320"/>
      <c r="F320"/>
      <c r="G320"/>
      <c r="H320"/>
      <c r="I320"/>
      <c r="J320"/>
      <c r="K320"/>
      <c r="L320"/>
      <c r="M320"/>
      <c r="N320"/>
      <c r="O320"/>
      <c r="P320"/>
      <c r="Q320"/>
      <c r="R320"/>
      <c r="S320"/>
      <c r="T320"/>
      <c r="U320"/>
      <c r="V320"/>
      <c r="W320"/>
      <c r="X320"/>
      <c r="Y320"/>
      <c r="Z320"/>
      <c r="AA320"/>
      <c r="AB320"/>
      <c r="AC320"/>
      <c r="AD320"/>
    </row>
    <row r="321" spans="2:30" x14ac:dyDescent="0.2">
      <c r="B321"/>
      <c r="C321"/>
      <c r="D321"/>
      <c r="E321"/>
      <c r="F321"/>
      <c r="G321"/>
      <c r="H321"/>
      <c r="I321"/>
      <c r="J321"/>
      <c r="K321"/>
      <c r="L321"/>
      <c r="M321"/>
      <c r="N321"/>
      <c r="O321"/>
      <c r="P321"/>
      <c r="Q321"/>
      <c r="R321"/>
      <c r="S321"/>
      <c r="T321"/>
      <c r="U321"/>
      <c r="V321"/>
      <c r="W321"/>
      <c r="X321"/>
      <c r="Y321"/>
      <c r="Z321"/>
      <c r="AA321"/>
      <c r="AB321"/>
      <c r="AC321"/>
      <c r="AD321"/>
    </row>
    <row r="322" spans="2:30" x14ac:dyDescent="0.2">
      <c r="B322"/>
      <c r="C322"/>
      <c r="D322"/>
      <c r="E322"/>
      <c r="F322"/>
      <c r="G322"/>
      <c r="H322"/>
      <c r="I322"/>
      <c r="J322"/>
      <c r="K322"/>
      <c r="L322"/>
      <c r="M322"/>
      <c r="N322"/>
      <c r="O322"/>
      <c r="P322"/>
      <c r="Q322"/>
      <c r="R322"/>
      <c r="S322"/>
      <c r="T322"/>
      <c r="U322"/>
      <c r="V322"/>
      <c r="W322"/>
      <c r="X322"/>
      <c r="Y322"/>
      <c r="Z322"/>
      <c r="AA322"/>
      <c r="AB322"/>
      <c r="AC322"/>
      <c r="AD322"/>
    </row>
    <row r="323" spans="2:30" x14ac:dyDescent="0.2">
      <c r="B323"/>
      <c r="C323"/>
      <c r="D323"/>
      <c r="E323"/>
      <c r="F323"/>
      <c r="G323"/>
      <c r="H323"/>
      <c r="I323"/>
      <c r="J323"/>
      <c r="K323"/>
      <c r="L323"/>
      <c r="M323"/>
      <c r="N323"/>
      <c r="O323"/>
      <c r="P323"/>
      <c r="Q323"/>
      <c r="R323"/>
      <c r="S323"/>
      <c r="T323"/>
      <c r="U323"/>
      <c r="V323"/>
      <c r="W323"/>
      <c r="X323"/>
      <c r="Y323"/>
      <c r="Z323"/>
      <c r="AA323"/>
      <c r="AB323"/>
      <c r="AC323"/>
      <c r="AD323"/>
    </row>
    <row r="324" spans="2:30" x14ac:dyDescent="0.2">
      <c r="B324"/>
      <c r="C324"/>
      <c r="D324"/>
      <c r="E324"/>
      <c r="F324"/>
      <c r="G324"/>
      <c r="H324"/>
      <c r="I324"/>
      <c r="J324"/>
      <c r="K324"/>
      <c r="L324"/>
      <c r="M324"/>
      <c r="N324"/>
      <c r="O324"/>
      <c r="P324"/>
      <c r="Q324"/>
      <c r="R324"/>
      <c r="S324"/>
      <c r="T324"/>
      <c r="U324"/>
      <c r="V324"/>
      <c r="W324"/>
      <c r="X324"/>
      <c r="Y324"/>
      <c r="Z324"/>
      <c r="AA324"/>
      <c r="AB324"/>
      <c r="AC324"/>
      <c r="AD324"/>
    </row>
    <row r="325" spans="2:30" x14ac:dyDescent="0.2">
      <c r="B325"/>
      <c r="C325"/>
      <c r="D325"/>
      <c r="E325"/>
      <c r="F325"/>
      <c r="G325"/>
      <c r="H325"/>
      <c r="I325"/>
      <c r="J325"/>
      <c r="K325"/>
      <c r="L325"/>
      <c r="M325"/>
      <c r="N325"/>
      <c r="O325"/>
      <c r="P325"/>
      <c r="Q325"/>
      <c r="R325"/>
      <c r="S325"/>
      <c r="T325"/>
      <c r="U325"/>
      <c r="V325"/>
      <c r="W325"/>
      <c r="X325"/>
      <c r="Y325"/>
      <c r="Z325"/>
      <c r="AA325"/>
      <c r="AB325"/>
      <c r="AC325"/>
      <c r="AD325"/>
    </row>
    <row r="326" spans="2:30" x14ac:dyDescent="0.2">
      <c r="B326"/>
      <c r="C326"/>
      <c r="D326"/>
      <c r="E326"/>
      <c r="F326"/>
      <c r="G326"/>
      <c r="H326"/>
      <c r="I326"/>
      <c r="J326"/>
      <c r="K326"/>
      <c r="L326"/>
      <c r="M326"/>
      <c r="N326"/>
      <c r="O326"/>
      <c r="P326"/>
      <c r="Q326"/>
      <c r="R326"/>
      <c r="S326"/>
      <c r="T326"/>
      <c r="U326"/>
      <c r="V326"/>
      <c r="W326"/>
      <c r="X326"/>
      <c r="Y326"/>
      <c r="Z326"/>
      <c r="AA326"/>
      <c r="AB326"/>
      <c r="AC326"/>
      <c r="AD326"/>
    </row>
    <row r="327" spans="2:30" x14ac:dyDescent="0.2">
      <c r="B327"/>
      <c r="C327"/>
      <c r="D327"/>
      <c r="E327"/>
      <c r="F327"/>
      <c r="G327"/>
      <c r="H327"/>
      <c r="I327"/>
      <c r="J327"/>
      <c r="K327"/>
      <c r="L327"/>
      <c r="M327"/>
      <c r="N327"/>
      <c r="O327"/>
      <c r="P327"/>
      <c r="Q327"/>
      <c r="R327"/>
      <c r="S327"/>
      <c r="T327"/>
      <c r="U327"/>
      <c r="V327"/>
      <c r="W327"/>
      <c r="X327"/>
      <c r="Y327"/>
      <c r="Z327"/>
      <c r="AA327"/>
      <c r="AB327"/>
      <c r="AC327"/>
      <c r="AD327"/>
    </row>
    <row r="328" spans="2:30" x14ac:dyDescent="0.2">
      <c r="B328"/>
      <c r="C328"/>
      <c r="D328"/>
      <c r="E328"/>
      <c r="F328"/>
      <c r="G328"/>
      <c r="H328"/>
      <c r="I328"/>
      <c r="J328"/>
      <c r="K328"/>
      <c r="L328"/>
      <c r="M328"/>
      <c r="N328"/>
      <c r="O328"/>
      <c r="P328"/>
      <c r="Q328"/>
      <c r="R328"/>
      <c r="S328"/>
      <c r="T328"/>
      <c r="U328"/>
      <c r="V328"/>
      <c r="W328"/>
      <c r="X328"/>
      <c r="Y328"/>
      <c r="Z328"/>
      <c r="AA328"/>
      <c r="AB328"/>
      <c r="AC328"/>
      <c r="AD328"/>
    </row>
    <row r="329" spans="2:30" x14ac:dyDescent="0.2">
      <c r="B329"/>
      <c r="C329"/>
      <c r="D329"/>
      <c r="E329"/>
      <c r="F329"/>
      <c r="G329"/>
      <c r="H329"/>
      <c r="I329"/>
      <c r="J329"/>
      <c r="K329"/>
      <c r="L329"/>
      <c r="M329"/>
      <c r="N329"/>
      <c r="O329"/>
      <c r="P329"/>
      <c r="Q329"/>
      <c r="R329"/>
      <c r="S329"/>
      <c r="T329"/>
      <c r="U329"/>
      <c r="V329"/>
      <c r="W329"/>
      <c r="X329"/>
      <c r="Y329"/>
      <c r="Z329"/>
      <c r="AA329"/>
      <c r="AB329"/>
      <c r="AC329"/>
      <c r="AD329"/>
    </row>
    <row r="330" spans="2:30" x14ac:dyDescent="0.2">
      <c r="B330"/>
      <c r="C330"/>
      <c r="D330"/>
      <c r="E330"/>
      <c r="F330"/>
      <c r="G330"/>
      <c r="H330"/>
      <c r="I330"/>
      <c r="J330"/>
      <c r="K330"/>
      <c r="L330"/>
      <c r="M330"/>
      <c r="N330"/>
      <c r="O330"/>
      <c r="P330"/>
      <c r="Q330"/>
      <c r="R330"/>
      <c r="S330"/>
      <c r="T330"/>
      <c r="U330"/>
      <c r="V330"/>
      <c r="W330"/>
      <c r="X330"/>
      <c r="Y330"/>
      <c r="Z330"/>
      <c r="AA330"/>
      <c r="AB330"/>
      <c r="AC330"/>
      <c r="AD330"/>
    </row>
    <row r="331" spans="2:30" x14ac:dyDescent="0.2">
      <c r="B331"/>
      <c r="C331"/>
      <c r="D331"/>
      <c r="E331"/>
      <c r="F331"/>
      <c r="G331"/>
      <c r="H331"/>
      <c r="I331"/>
      <c r="J331"/>
      <c r="K331"/>
      <c r="L331"/>
      <c r="M331"/>
      <c r="N331"/>
      <c r="O331"/>
      <c r="P331"/>
      <c r="Q331"/>
      <c r="R331"/>
      <c r="S331"/>
      <c r="T331"/>
      <c r="U331"/>
      <c r="V331"/>
      <c r="W331"/>
      <c r="X331"/>
      <c r="Y331"/>
      <c r="Z331"/>
      <c r="AA331"/>
      <c r="AB331"/>
      <c r="AC331"/>
      <c r="AD331"/>
    </row>
    <row r="332" spans="2:30" x14ac:dyDescent="0.2">
      <c r="B332"/>
      <c r="C332"/>
      <c r="D332"/>
      <c r="E332"/>
      <c r="F332"/>
      <c r="G332"/>
      <c r="H332"/>
      <c r="I332"/>
      <c r="J332"/>
      <c r="K332"/>
      <c r="L332"/>
      <c r="M332"/>
      <c r="N332"/>
      <c r="O332"/>
      <c r="P332"/>
      <c r="Q332"/>
      <c r="R332"/>
      <c r="S332"/>
      <c r="T332"/>
      <c r="U332"/>
      <c r="V332"/>
      <c r="W332"/>
      <c r="X332"/>
      <c r="Y332"/>
      <c r="Z332"/>
      <c r="AA332"/>
      <c r="AB332"/>
      <c r="AC332"/>
      <c r="AD332"/>
    </row>
    <row r="333" spans="2:30" x14ac:dyDescent="0.2">
      <c r="B333"/>
      <c r="C333"/>
      <c r="D333"/>
      <c r="E333"/>
      <c r="F333"/>
      <c r="G333"/>
      <c r="H333"/>
      <c r="I333"/>
      <c r="J333"/>
      <c r="K333"/>
      <c r="L333"/>
      <c r="M333"/>
      <c r="N333"/>
      <c r="O333"/>
      <c r="P333"/>
      <c r="Q333"/>
      <c r="R333"/>
      <c r="S333"/>
      <c r="T333"/>
      <c r="U333"/>
      <c r="V333"/>
      <c r="W333"/>
      <c r="X333"/>
      <c r="Y333"/>
      <c r="Z333"/>
      <c r="AA333"/>
      <c r="AB333"/>
      <c r="AC333"/>
      <c r="AD333"/>
    </row>
    <row r="334" spans="2:30" x14ac:dyDescent="0.2">
      <c r="B334"/>
      <c r="C334"/>
      <c r="D334"/>
      <c r="E334"/>
      <c r="F334"/>
      <c r="G334"/>
      <c r="H334"/>
      <c r="I334"/>
      <c r="J334"/>
      <c r="K334"/>
      <c r="L334"/>
      <c r="M334"/>
      <c r="N334"/>
      <c r="O334"/>
      <c r="P334"/>
      <c r="Q334"/>
      <c r="R334"/>
      <c r="S334"/>
      <c r="T334"/>
      <c r="U334"/>
      <c r="V334"/>
      <c r="W334"/>
      <c r="X334"/>
      <c r="Y334"/>
      <c r="Z334"/>
      <c r="AA334"/>
      <c r="AB334"/>
      <c r="AC334"/>
      <c r="AD334"/>
    </row>
    <row r="335" spans="2:30" x14ac:dyDescent="0.2">
      <c r="B335"/>
      <c r="C335"/>
      <c r="D335"/>
      <c r="E335"/>
      <c r="F335"/>
      <c r="G335"/>
      <c r="H335"/>
      <c r="I335"/>
      <c r="J335"/>
      <c r="K335"/>
      <c r="L335"/>
      <c r="M335"/>
      <c r="N335"/>
      <c r="O335"/>
      <c r="P335"/>
      <c r="Q335"/>
      <c r="R335"/>
      <c r="S335"/>
      <c r="T335"/>
      <c r="U335"/>
      <c r="V335"/>
      <c r="W335"/>
      <c r="X335"/>
      <c r="Y335"/>
      <c r="Z335"/>
      <c r="AA335"/>
      <c r="AB335"/>
      <c r="AC335"/>
      <c r="AD335"/>
    </row>
    <row r="336" spans="2:30" x14ac:dyDescent="0.2">
      <c r="B336"/>
      <c r="C336"/>
      <c r="D336"/>
      <c r="E336"/>
      <c r="F336"/>
      <c r="G336"/>
      <c r="H336"/>
      <c r="I336"/>
      <c r="J336"/>
      <c r="K336"/>
      <c r="L336"/>
      <c r="M336"/>
      <c r="N336"/>
      <c r="O336"/>
      <c r="P336"/>
      <c r="Q336"/>
      <c r="R336"/>
      <c r="S336"/>
      <c r="T336"/>
      <c r="U336"/>
      <c r="V336"/>
      <c r="W336"/>
      <c r="X336"/>
      <c r="Y336"/>
      <c r="Z336"/>
      <c r="AA336"/>
      <c r="AB336"/>
      <c r="AC336"/>
      <c r="AD336"/>
    </row>
    <row r="337" spans="2:30" x14ac:dyDescent="0.2">
      <c r="B337"/>
      <c r="C337"/>
      <c r="D337"/>
      <c r="E337"/>
      <c r="F337"/>
      <c r="G337"/>
      <c r="H337"/>
      <c r="I337"/>
      <c r="J337"/>
      <c r="K337"/>
      <c r="L337"/>
      <c r="M337"/>
      <c r="N337"/>
      <c r="O337"/>
      <c r="P337"/>
      <c r="Q337"/>
      <c r="R337"/>
      <c r="S337"/>
      <c r="T337"/>
      <c r="U337"/>
      <c r="V337"/>
      <c r="W337"/>
      <c r="X337"/>
      <c r="Y337"/>
      <c r="Z337"/>
      <c r="AA337"/>
      <c r="AB337"/>
      <c r="AC337"/>
      <c r="AD337"/>
    </row>
    <row r="338" spans="2:30" x14ac:dyDescent="0.2">
      <c r="B338"/>
      <c r="C338"/>
      <c r="D338"/>
      <c r="E338"/>
      <c r="F338"/>
      <c r="G338"/>
      <c r="H338"/>
      <c r="I338"/>
      <c r="J338"/>
      <c r="K338"/>
      <c r="L338"/>
      <c r="M338"/>
      <c r="N338"/>
      <c r="O338"/>
      <c r="P338"/>
      <c r="Q338"/>
      <c r="R338"/>
      <c r="S338"/>
      <c r="T338"/>
      <c r="U338"/>
      <c r="V338"/>
      <c r="W338"/>
      <c r="X338"/>
      <c r="Y338"/>
      <c r="Z338"/>
      <c r="AA338"/>
      <c r="AB338"/>
      <c r="AC338"/>
      <c r="AD338"/>
    </row>
    <row r="339" spans="2:30" x14ac:dyDescent="0.2">
      <c r="B339"/>
      <c r="C339"/>
      <c r="D339"/>
      <c r="E339"/>
      <c r="F339"/>
      <c r="G339"/>
      <c r="H339"/>
      <c r="I339"/>
      <c r="J339"/>
      <c r="K339"/>
      <c r="L339"/>
      <c r="M339"/>
      <c r="N339"/>
      <c r="O339"/>
      <c r="P339"/>
      <c r="Q339"/>
      <c r="R339"/>
      <c r="S339"/>
      <c r="T339"/>
      <c r="U339"/>
      <c r="V339"/>
      <c r="W339"/>
      <c r="X339"/>
      <c r="Y339"/>
      <c r="Z339"/>
      <c r="AA339"/>
      <c r="AB339"/>
      <c r="AC339"/>
      <c r="AD339"/>
    </row>
    <row r="340" spans="2:30" x14ac:dyDescent="0.2">
      <c r="B340"/>
      <c r="C340"/>
      <c r="D340"/>
      <c r="E340"/>
      <c r="F340"/>
      <c r="G340"/>
      <c r="H340"/>
      <c r="I340"/>
      <c r="J340"/>
      <c r="K340"/>
      <c r="L340"/>
      <c r="M340"/>
      <c r="N340"/>
      <c r="O340"/>
      <c r="P340"/>
      <c r="Q340"/>
      <c r="R340"/>
      <c r="S340"/>
      <c r="T340"/>
      <c r="U340"/>
      <c r="V340"/>
      <c r="W340"/>
      <c r="X340"/>
      <c r="Y340"/>
      <c r="Z340"/>
      <c r="AA340"/>
      <c r="AB340"/>
      <c r="AC340"/>
      <c r="AD340"/>
    </row>
    <row r="341" spans="2:30" x14ac:dyDescent="0.2">
      <c r="B341"/>
      <c r="C341"/>
      <c r="D341"/>
      <c r="E341"/>
      <c r="F341"/>
      <c r="G341"/>
      <c r="H341"/>
      <c r="I341"/>
      <c r="J341"/>
      <c r="K341"/>
      <c r="L341"/>
      <c r="M341"/>
      <c r="N341"/>
      <c r="O341"/>
      <c r="P341"/>
      <c r="Q341"/>
      <c r="R341"/>
      <c r="S341"/>
      <c r="T341"/>
      <c r="U341"/>
      <c r="V341"/>
      <c r="W341"/>
      <c r="X341"/>
      <c r="Y341"/>
      <c r="Z341"/>
      <c r="AA341"/>
      <c r="AB341"/>
      <c r="AC341"/>
      <c r="AD341"/>
    </row>
    <row r="342" spans="2:30" x14ac:dyDescent="0.2">
      <c r="B342"/>
      <c r="C342"/>
      <c r="D342"/>
      <c r="E342"/>
      <c r="F342"/>
      <c r="G342"/>
      <c r="H342"/>
      <c r="I342"/>
      <c r="J342"/>
      <c r="K342"/>
      <c r="L342"/>
      <c r="M342"/>
      <c r="N342"/>
      <c r="O342"/>
      <c r="P342"/>
      <c r="Q342"/>
      <c r="R342"/>
      <c r="S342"/>
      <c r="T342"/>
      <c r="U342"/>
      <c r="V342"/>
      <c r="W342"/>
      <c r="X342"/>
      <c r="Y342"/>
      <c r="Z342"/>
      <c r="AA342"/>
      <c r="AB342"/>
      <c r="AC342"/>
      <c r="AD342"/>
    </row>
    <row r="343" spans="2:30" x14ac:dyDescent="0.2">
      <c r="B343"/>
      <c r="C343"/>
      <c r="D343"/>
      <c r="E343"/>
      <c r="F343"/>
      <c r="G343"/>
      <c r="H343"/>
      <c r="I343"/>
      <c r="J343"/>
      <c r="K343"/>
      <c r="L343"/>
      <c r="M343"/>
      <c r="N343"/>
      <c r="O343"/>
      <c r="P343"/>
      <c r="Q343"/>
      <c r="R343"/>
      <c r="S343"/>
      <c r="T343"/>
      <c r="U343"/>
      <c r="V343"/>
      <c r="W343"/>
      <c r="X343"/>
      <c r="Y343"/>
      <c r="Z343"/>
      <c r="AA343"/>
      <c r="AB343"/>
      <c r="AC343"/>
      <c r="AD343"/>
    </row>
    <row r="344" spans="2:30" x14ac:dyDescent="0.2">
      <c r="B344"/>
      <c r="C344"/>
      <c r="D344"/>
      <c r="E344"/>
      <c r="F344"/>
      <c r="G344"/>
      <c r="H344"/>
      <c r="I344"/>
      <c r="J344"/>
      <c r="K344"/>
      <c r="L344"/>
      <c r="M344"/>
      <c r="N344"/>
      <c r="O344"/>
      <c r="P344"/>
      <c r="Q344"/>
      <c r="R344"/>
      <c r="S344"/>
      <c r="T344"/>
      <c r="U344"/>
      <c r="V344"/>
      <c r="W344"/>
      <c r="X344"/>
      <c r="Y344"/>
      <c r="Z344"/>
      <c r="AA344"/>
      <c r="AB344"/>
      <c r="AC344"/>
      <c r="AD344"/>
    </row>
    <row r="345" spans="2:30" x14ac:dyDescent="0.2">
      <c r="B345"/>
      <c r="C345"/>
      <c r="D345"/>
      <c r="E345"/>
      <c r="F345"/>
      <c r="G345"/>
      <c r="H345"/>
      <c r="I345"/>
      <c r="J345"/>
      <c r="K345"/>
      <c r="L345"/>
      <c r="M345"/>
      <c r="N345"/>
      <c r="O345"/>
      <c r="P345"/>
      <c r="Q345"/>
      <c r="R345"/>
      <c r="S345"/>
      <c r="T345"/>
      <c r="U345"/>
      <c r="V345"/>
      <c r="W345"/>
      <c r="X345"/>
      <c r="Y345"/>
      <c r="Z345"/>
      <c r="AA345"/>
      <c r="AB345"/>
      <c r="AC345"/>
      <c r="AD345"/>
    </row>
    <row r="346" spans="2:30" x14ac:dyDescent="0.2">
      <c r="B346"/>
      <c r="C346"/>
      <c r="D346"/>
      <c r="E346"/>
      <c r="F346"/>
      <c r="G346"/>
      <c r="H346"/>
      <c r="I346"/>
      <c r="J346"/>
      <c r="K346"/>
      <c r="L346"/>
      <c r="M346"/>
      <c r="N346"/>
      <c r="O346"/>
      <c r="P346"/>
      <c r="Q346"/>
      <c r="R346"/>
      <c r="S346"/>
      <c r="T346"/>
      <c r="U346"/>
      <c r="V346"/>
      <c r="W346"/>
      <c r="X346"/>
      <c r="Y346"/>
      <c r="Z346"/>
      <c r="AA346"/>
      <c r="AB346"/>
      <c r="AC346"/>
      <c r="AD346"/>
    </row>
  </sheetData>
  <mergeCells count="1">
    <mergeCell ref="A1:S1"/>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16C65-A3AB-4473-8C56-CA6D7F56D594}">
  <sheetPr>
    <tabColor theme="4"/>
  </sheetPr>
  <dimension ref="A1:AE120"/>
  <sheetViews>
    <sheetView showGridLines="0" zoomScale="80" zoomScaleNormal="80" workbookViewId="0">
      <selection sqref="A1:W1"/>
    </sheetView>
  </sheetViews>
  <sheetFormatPr baseColWidth="10" defaultColWidth="11.42578125" defaultRowHeight="12.75" x14ac:dyDescent="0.2"/>
  <cols>
    <col min="1" max="1" width="4.7109375" style="44" customWidth="1"/>
    <col min="2" max="2" width="29.140625" style="44" bestFit="1" customWidth="1"/>
    <col min="3" max="3" width="60.5703125" style="44" bestFit="1" customWidth="1"/>
    <col min="4" max="4" width="8.85546875" style="44" bestFit="1" customWidth="1"/>
    <col min="5" max="6" width="9.85546875" style="44" bestFit="1" customWidth="1"/>
    <col min="7" max="7" width="12.85546875" style="44" customWidth="1"/>
    <col min="8" max="8" width="14.140625" style="44" customWidth="1"/>
    <col min="9" max="11" width="8.7109375" style="44" bestFit="1" customWidth="1"/>
    <col min="12" max="21" width="9.28515625" style="44" bestFit="1" customWidth="1"/>
    <col min="22" max="22" width="8.7109375" style="44" bestFit="1" customWidth="1"/>
    <col min="23" max="23" width="9.28515625" style="44" bestFit="1" customWidth="1"/>
    <col min="24" max="27" width="8.7109375" style="44" bestFit="1" customWidth="1"/>
    <col min="28" max="28" width="9.85546875" style="44" bestFit="1" customWidth="1"/>
    <col min="29" max="30" width="8.7109375" style="44" bestFit="1" customWidth="1"/>
    <col min="31" max="31" width="14.140625" style="44" bestFit="1" customWidth="1"/>
    <col min="32" max="32" width="7.42578125" style="44" bestFit="1" customWidth="1"/>
    <col min="33" max="33" width="8.5703125" style="44" bestFit="1" customWidth="1"/>
    <col min="34" max="34" width="8.42578125" style="44" bestFit="1" customWidth="1"/>
    <col min="35" max="37" width="5.85546875" style="44" bestFit="1" customWidth="1"/>
    <col min="38" max="38" width="7.28515625" style="44" bestFit="1" customWidth="1"/>
    <col min="39" max="48" width="8.5703125" style="44" bestFit="1" customWidth="1"/>
    <col min="49" max="49" width="7.42578125" style="44" bestFit="1" customWidth="1"/>
    <col min="50" max="50" width="8.5703125" style="44" bestFit="1" customWidth="1"/>
    <col min="51" max="57" width="7.42578125" style="44" bestFit="1" customWidth="1"/>
    <col min="58" max="58" width="11" style="44" bestFit="1" customWidth="1"/>
    <col min="59" max="84" width="9.85546875" style="44" bestFit="1" customWidth="1"/>
    <col min="85" max="85" width="11.42578125" style="44"/>
    <col min="86" max="88" width="8.5703125" style="44" bestFit="1" customWidth="1"/>
    <col min="89" max="91" width="5.85546875" style="44" bestFit="1" customWidth="1"/>
    <col min="92" max="92" width="7.42578125" style="44" bestFit="1" customWidth="1"/>
    <col min="93" max="102" width="8.5703125" style="44" bestFit="1" customWidth="1"/>
    <col min="103" max="103" width="7.42578125" style="44" bestFit="1" customWidth="1"/>
    <col min="104" max="104" width="8.5703125" style="44" bestFit="1" customWidth="1"/>
    <col min="105" max="111" width="7.42578125" style="44" bestFit="1" customWidth="1"/>
    <col min="112" max="112" width="10.7109375" style="44" bestFit="1" customWidth="1"/>
    <col min="113" max="113" width="11.140625" style="44" bestFit="1" customWidth="1"/>
    <col min="114" max="114" width="11.28515625" style="44" bestFit="1" customWidth="1"/>
    <col min="115" max="16384" width="11.42578125" style="44"/>
  </cols>
  <sheetData>
    <row r="1" spans="1:30" ht="28.5" x14ac:dyDescent="0.45">
      <c r="A1" s="188" t="s">
        <v>445</v>
      </c>
      <c r="B1" s="189"/>
      <c r="C1" s="189"/>
      <c r="D1" s="189"/>
      <c r="E1" s="189"/>
      <c r="F1" s="189"/>
      <c r="G1" s="189"/>
      <c r="H1" s="189"/>
      <c r="I1" s="189"/>
      <c r="J1" s="189"/>
      <c r="K1" s="189"/>
      <c r="L1" s="189"/>
      <c r="M1" s="189"/>
      <c r="N1" s="189"/>
      <c r="O1" s="189"/>
      <c r="P1" s="189"/>
      <c r="Q1" s="189"/>
      <c r="R1" s="189"/>
      <c r="S1" s="189"/>
      <c r="T1" s="189"/>
      <c r="U1" s="189"/>
      <c r="V1" s="189"/>
      <c r="W1" s="189"/>
      <c r="X1" s="95"/>
      <c r="Y1" s="95"/>
      <c r="Z1" s="95"/>
      <c r="AA1" s="95"/>
      <c r="AB1" s="95"/>
      <c r="AC1" s="95"/>
      <c r="AD1" s="95"/>
    </row>
    <row r="2" spans="1:30" x14ac:dyDescent="0.2">
      <c r="B2" s="47"/>
      <c r="C2" s="47"/>
    </row>
    <row r="3" spans="1:30" ht="13.5" customHeight="1" x14ac:dyDescent="0.2">
      <c r="B3" s="47"/>
      <c r="C3" s="47"/>
      <c r="D3" s="47"/>
      <c r="E3" s="47"/>
      <c r="F3" s="47"/>
      <c r="G3" s="47"/>
      <c r="H3" s="47"/>
      <c r="I3" s="47"/>
    </row>
    <row r="4" spans="1:30" ht="25.5" x14ac:dyDescent="0.2">
      <c r="C4" s="103" t="s">
        <v>427</v>
      </c>
      <c r="D4" s="103" t="s">
        <v>436</v>
      </c>
      <c r="L4" s="187" t="s">
        <v>435</v>
      </c>
      <c r="M4" s="187"/>
      <c r="N4" s="187"/>
      <c r="O4" s="187"/>
    </row>
    <row r="5" spans="1:30" x14ac:dyDescent="0.2">
      <c r="C5" s="104" t="str">
        <f>REF_ER!B31</f>
        <v>Incapacité à réaliser le processus Concevoir des voitures</v>
      </c>
      <c r="D5" s="42">
        <f>REF_ER!C31</f>
        <v>3</v>
      </c>
      <c r="L5" s="105" t="s">
        <v>185</v>
      </c>
      <c r="M5" s="105" t="s">
        <v>186</v>
      </c>
      <c r="N5" s="105" t="s">
        <v>187</v>
      </c>
      <c r="O5" s="105" t="s">
        <v>188</v>
      </c>
    </row>
    <row r="6" spans="1:30" ht="25.5" x14ac:dyDescent="0.2">
      <c r="C6" s="104" t="str">
        <f>REF_ER!B32</f>
        <v>Altération du processus Contruire des voitures</v>
      </c>
      <c r="D6" s="42">
        <f>REF_ER!C32</f>
        <v>4</v>
      </c>
      <c r="K6" s="134" t="s">
        <v>433</v>
      </c>
      <c r="L6" s="44" cm="1">
        <f t="array" ref="L6:O8">REF_ER!C48:F50</f>
        <v>3</v>
      </c>
      <c r="M6" s="44">
        <v>4</v>
      </c>
      <c r="N6" s="44">
        <v>4</v>
      </c>
      <c r="O6" s="44">
        <v>2</v>
      </c>
    </row>
    <row r="7" spans="1:30" x14ac:dyDescent="0.2">
      <c r="C7" s="104" t="str">
        <f>REF_ER!B33</f>
        <v>Fuite de données Données R&amp;D</v>
      </c>
      <c r="D7" s="42">
        <f>REF_ER!C33</f>
        <v>4</v>
      </c>
      <c r="K7" s="134" t="s">
        <v>421</v>
      </c>
      <c r="L7" s="135">
        <v>2</v>
      </c>
      <c r="M7" s="135">
        <v>3</v>
      </c>
      <c r="N7" s="135">
        <v>3</v>
      </c>
      <c r="O7" s="135">
        <v>3</v>
      </c>
    </row>
    <row r="8" spans="1:30" ht="13.5" thickBot="1" x14ac:dyDescent="0.25">
      <c r="C8" s="104" t="str">
        <f>REF_ER!B34</f>
        <v>Incapacité à tracer les données Données marché</v>
      </c>
      <c r="D8" s="42">
        <f>REF_ER!C34</f>
        <v>2</v>
      </c>
      <c r="K8" s="134" t="s">
        <v>422</v>
      </c>
      <c r="L8" s="135">
        <v>0</v>
      </c>
      <c r="M8" s="135">
        <v>0</v>
      </c>
      <c r="N8" s="135">
        <v>0</v>
      </c>
      <c r="O8" s="135">
        <v>0</v>
      </c>
    </row>
    <row r="9" spans="1:30" ht="31.5" customHeight="1" thickBot="1" x14ac:dyDescent="0.25">
      <c r="C9" s="103" t="s">
        <v>428</v>
      </c>
      <c r="D9" s="103"/>
      <c r="K9" s="134" t="s">
        <v>424</v>
      </c>
      <c r="L9" s="106">
        <f>REF_ER!C51</f>
        <v>3</v>
      </c>
      <c r="M9" s="107">
        <f>REF_ER!D51</f>
        <v>4</v>
      </c>
      <c r="N9" s="107">
        <f>REF_ER!E51</f>
        <v>4</v>
      </c>
      <c r="O9" s="108">
        <f>REF_ER!F51</f>
        <v>3</v>
      </c>
    </row>
    <row r="10" spans="1:30" x14ac:dyDescent="0.2">
      <c r="C10" s="104" t="s">
        <v>429</v>
      </c>
      <c r="D10" s="42">
        <f>REF_ER!G49</f>
        <v>3</v>
      </c>
      <c r="I10" s="84"/>
      <c r="J10" s="84"/>
      <c r="K10" s="84"/>
      <c r="L10" s="84"/>
    </row>
    <row r="11" spans="1:30" x14ac:dyDescent="0.2">
      <c r="C11" s="104" t="s">
        <v>431</v>
      </c>
      <c r="D11" s="42">
        <f>REF_ER!G50</f>
        <v>0</v>
      </c>
      <c r="I11"/>
      <c r="J11"/>
      <c r="K11"/>
      <c r="L11"/>
    </row>
    <row r="12" spans="1:30" x14ac:dyDescent="0.2">
      <c r="I12" s="84"/>
      <c r="J12" s="84"/>
      <c r="K12" s="84"/>
      <c r="L12" s="84"/>
    </row>
    <row r="13" spans="1:30" x14ac:dyDescent="0.2">
      <c r="I13"/>
      <c r="J13"/>
      <c r="K13"/>
      <c r="L13"/>
    </row>
    <row r="14" spans="1:30" ht="38.25" x14ac:dyDescent="0.2">
      <c r="B14" s="46" t="s">
        <v>352</v>
      </c>
      <c r="C14" s="46" t="s">
        <v>180</v>
      </c>
      <c r="D14" s="46" t="s">
        <v>419</v>
      </c>
      <c r="E14" s="46" t="s">
        <v>446</v>
      </c>
      <c r="F14" s="47" t="s">
        <v>426</v>
      </c>
      <c r="G14" s="47" t="s">
        <v>415</v>
      </c>
      <c r="H14" s="47" t="s">
        <v>447</v>
      </c>
      <c r="I14"/>
      <c r="J14"/>
      <c r="K14"/>
      <c r="L14"/>
    </row>
    <row r="15" spans="1:30" ht="25.5" x14ac:dyDescent="0.2">
      <c r="B15" s="47" t="s">
        <v>75</v>
      </c>
      <c r="C15" s="47" t="s">
        <v>233</v>
      </c>
      <c r="D15" s="47" t="s">
        <v>344</v>
      </c>
      <c r="E15" s="47" t="s">
        <v>36</v>
      </c>
      <c r="F15" s="42">
        <v>3</v>
      </c>
      <c r="G15" s="91">
        <v>1</v>
      </c>
      <c r="H15" s="82">
        <v>62496.750364984306</v>
      </c>
      <c r="I15"/>
      <c r="J15"/>
      <c r="K15"/>
      <c r="L15"/>
    </row>
    <row r="16" spans="1:30" ht="25.5" x14ac:dyDescent="0.2">
      <c r="B16" s="47" t="s">
        <v>76</v>
      </c>
      <c r="C16" s="47" t="s">
        <v>235</v>
      </c>
      <c r="D16" s="47" t="s">
        <v>345</v>
      </c>
      <c r="E16" s="47" t="s">
        <v>36</v>
      </c>
      <c r="F16" s="42">
        <v>4</v>
      </c>
      <c r="G16" s="91">
        <v>1</v>
      </c>
      <c r="H16" s="82">
        <v>117092.57264079335</v>
      </c>
      <c r="I16"/>
      <c r="J16"/>
      <c r="K16"/>
      <c r="L16"/>
    </row>
    <row r="17" spans="2:12" x14ac:dyDescent="0.2">
      <c r="B17" s="47" t="s">
        <v>77</v>
      </c>
      <c r="C17" s="47" t="s">
        <v>236</v>
      </c>
      <c r="D17" s="47" t="s">
        <v>344</v>
      </c>
      <c r="E17" s="47" t="s">
        <v>36</v>
      </c>
      <c r="F17" s="42">
        <v>4</v>
      </c>
      <c r="G17" s="91">
        <v>1</v>
      </c>
      <c r="H17" s="82">
        <v>103427.33220592352</v>
      </c>
      <c r="I17"/>
      <c r="J17"/>
      <c r="K17"/>
      <c r="L17"/>
    </row>
    <row r="18" spans="2:12" ht="25.5" x14ac:dyDescent="0.2">
      <c r="B18" s="47" t="s">
        <v>78</v>
      </c>
      <c r="C18" s="47" t="s">
        <v>237</v>
      </c>
      <c r="D18" s="47" t="s">
        <v>344</v>
      </c>
      <c r="E18" s="47" t="s">
        <v>36</v>
      </c>
      <c r="F18" s="42">
        <v>3</v>
      </c>
      <c r="G18" s="91">
        <v>1</v>
      </c>
      <c r="H18" s="82">
        <v>33256.827118618443</v>
      </c>
      <c r="I18"/>
      <c r="J18"/>
      <c r="K18"/>
      <c r="L18"/>
    </row>
    <row r="19" spans="2:12" x14ac:dyDescent="0.2">
      <c r="B19" s="47" t="s">
        <v>72</v>
      </c>
      <c r="C19" s="47" t="s">
        <v>230</v>
      </c>
      <c r="D19" s="47" t="s">
        <v>344</v>
      </c>
      <c r="E19" s="47" t="s">
        <v>36</v>
      </c>
      <c r="F19" s="42">
        <v>3</v>
      </c>
      <c r="G19" s="91">
        <v>1</v>
      </c>
      <c r="H19" s="82">
        <v>53365.806155048413</v>
      </c>
      <c r="I19"/>
      <c r="J19"/>
      <c r="K19"/>
      <c r="L19"/>
    </row>
    <row r="20" spans="2:12" x14ac:dyDescent="0.2">
      <c r="B20" s="47" t="s">
        <v>73</v>
      </c>
      <c r="C20" s="47" t="s">
        <v>231</v>
      </c>
      <c r="D20" s="47" t="s">
        <v>345</v>
      </c>
      <c r="E20" s="47" t="s">
        <v>36</v>
      </c>
      <c r="F20" s="42">
        <v>4</v>
      </c>
      <c r="G20" s="91">
        <v>1</v>
      </c>
      <c r="H20" s="82">
        <v>43441.923144575936</v>
      </c>
      <c r="I20"/>
      <c r="J20"/>
      <c r="K20"/>
      <c r="L20"/>
    </row>
    <row r="21" spans="2:12" x14ac:dyDescent="0.2">
      <c r="B21" s="47" t="s">
        <v>74</v>
      </c>
      <c r="C21" s="47" t="s">
        <v>232</v>
      </c>
      <c r="D21" s="47" t="s">
        <v>345</v>
      </c>
      <c r="E21" s="47" t="s">
        <v>36</v>
      </c>
      <c r="F21" s="42">
        <v>4</v>
      </c>
      <c r="G21" s="91">
        <v>0.9</v>
      </c>
      <c r="H21" s="82">
        <v>78541.988643283505</v>
      </c>
      <c r="I21"/>
      <c r="J21"/>
      <c r="K21"/>
      <c r="L21"/>
    </row>
    <row r="22" spans="2:12" x14ac:dyDescent="0.2">
      <c r="B22" s="47" t="s">
        <v>52</v>
      </c>
      <c r="C22" s="47" t="s">
        <v>189</v>
      </c>
      <c r="D22" s="47" t="s">
        <v>345</v>
      </c>
      <c r="E22" s="47" t="s">
        <v>36</v>
      </c>
      <c r="F22" s="42">
        <v>4</v>
      </c>
      <c r="G22" s="91">
        <v>0.9</v>
      </c>
      <c r="H22" s="82">
        <v>14698.364608425511</v>
      </c>
      <c r="I22"/>
      <c r="J22"/>
      <c r="K22"/>
      <c r="L22"/>
    </row>
    <row r="23" spans="2:12" ht="25.5" x14ac:dyDescent="0.2">
      <c r="B23" s="47" t="s">
        <v>61</v>
      </c>
      <c r="C23" s="47" t="s">
        <v>207</v>
      </c>
      <c r="D23" s="47" t="s">
        <v>345</v>
      </c>
      <c r="E23" s="47" t="s">
        <v>344</v>
      </c>
      <c r="F23" s="42">
        <v>4</v>
      </c>
      <c r="G23" s="91">
        <v>0.56999999999999995</v>
      </c>
      <c r="H23" s="82">
        <v>14919.050140243173</v>
      </c>
      <c r="I23"/>
      <c r="J23"/>
      <c r="K23"/>
      <c r="L23"/>
    </row>
    <row r="24" spans="2:12" ht="25.5" x14ac:dyDescent="0.2">
      <c r="B24" s="47" t="s">
        <v>62</v>
      </c>
      <c r="C24" s="47" t="s">
        <v>208</v>
      </c>
      <c r="D24" s="47" t="s">
        <v>345</v>
      </c>
      <c r="E24" s="47" t="s">
        <v>36</v>
      </c>
      <c r="F24" s="42">
        <v>4</v>
      </c>
      <c r="G24" s="91">
        <v>1</v>
      </c>
      <c r="H24" s="82">
        <v>39942.941774025567</v>
      </c>
      <c r="I24"/>
      <c r="J24"/>
      <c r="K24"/>
      <c r="L24"/>
    </row>
    <row r="25" spans="2:12" ht="25.5" x14ac:dyDescent="0.2">
      <c r="B25" s="47" t="s">
        <v>63</v>
      </c>
      <c r="C25" s="47" t="s">
        <v>211</v>
      </c>
      <c r="D25" s="47" t="s">
        <v>345</v>
      </c>
      <c r="E25" s="47" t="s">
        <v>36</v>
      </c>
      <c r="F25" s="42">
        <v>4</v>
      </c>
      <c r="G25" s="91">
        <v>1</v>
      </c>
      <c r="H25" s="82">
        <v>42259.260210232162</v>
      </c>
      <c r="I25"/>
      <c r="J25"/>
      <c r="K25"/>
      <c r="L25"/>
    </row>
    <row r="26" spans="2:12" ht="25.5" x14ac:dyDescent="0.2">
      <c r="B26" s="47" t="s">
        <v>64</v>
      </c>
      <c r="C26" s="47" t="s">
        <v>213</v>
      </c>
      <c r="D26" s="47" t="s">
        <v>345</v>
      </c>
      <c r="E26" s="47" t="s">
        <v>36</v>
      </c>
      <c r="F26" s="42">
        <v>4</v>
      </c>
      <c r="G26" s="91">
        <v>1</v>
      </c>
      <c r="H26" s="82">
        <v>53419.175504669969</v>
      </c>
      <c r="I26"/>
      <c r="J26"/>
      <c r="K26"/>
      <c r="L26"/>
    </row>
    <row r="27" spans="2:12" x14ac:dyDescent="0.2">
      <c r="B27" s="47" t="s">
        <v>65</v>
      </c>
      <c r="C27" s="47" t="s">
        <v>215</v>
      </c>
      <c r="D27" s="47" t="s">
        <v>345</v>
      </c>
      <c r="E27" s="47" t="s">
        <v>36</v>
      </c>
      <c r="F27" s="42">
        <v>4</v>
      </c>
      <c r="G27" s="91">
        <v>0.96</v>
      </c>
      <c r="H27" s="82">
        <v>30873.660911968327</v>
      </c>
      <c r="I27"/>
      <c r="J27"/>
      <c r="K27"/>
      <c r="L27"/>
    </row>
    <row r="28" spans="2:12" ht="25.5" x14ac:dyDescent="0.2">
      <c r="B28" s="47" t="s">
        <v>66</v>
      </c>
      <c r="C28" s="47" t="s">
        <v>217</v>
      </c>
      <c r="D28" s="47" t="s">
        <v>345</v>
      </c>
      <c r="E28" s="47" t="s">
        <v>36</v>
      </c>
      <c r="F28" s="42">
        <v>4</v>
      </c>
      <c r="G28" s="91">
        <v>1</v>
      </c>
      <c r="H28" s="82">
        <v>42266.141363241819</v>
      </c>
      <c r="I28"/>
      <c r="J28"/>
      <c r="K28"/>
      <c r="L28"/>
    </row>
    <row r="29" spans="2:12" x14ac:dyDescent="0.2">
      <c r="B29" s="47" t="s">
        <v>67</v>
      </c>
      <c r="C29" s="47" t="s">
        <v>219</v>
      </c>
      <c r="D29" s="47" t="s">
        <v>345</v>
      </c>
      <c r="E29" s="47" t="s">
        <v>36</v>
      </c>
      <c r="F29" s="42">
        <v>4</v>
      </c>
      <c r="G29" s="91">
        <v>0.95</v>
      </c>
      <c r="H29" s="82">
        <v>55971.371461181152</v>
      </c>
      <c r="I29"/>
      <c r="J29"/>
      <c r="K29"/>
      <c r="L29"/>
    </row>
    <row r="30" spans="2:12" x14ac:dyDescent="0.2">
      <c r="B30" s="47" t="s">
        <v>68</v>
      </c>
      <c r="C30" s="47" t="s">
        <v>221</v>
      </c>
      <c r="D30" s="47" t="s">
        <v>345</v>
      </c>
      <c r="E30" s="47" t="s">
        <v>36</v>
      </c>
      <c r="F30" s="42">
        <v>4</v>
      </c>
      <c r="G30" s="91">
        <v>1.03</v>
      </c>
      <c r="H30" s="82">
        <v>33638.674153906279</v>
      </c>
      <c r="I30"/>
      <c r="J30"/>
      <c r="K30"/>
      <c r="L30"/>
    </row>
    <row r="31" spans="2:12" x14ac:dyDescent="0.2">
      <c r="B31" s="47" t="s">
        <v>69</v>
      </c>
      <c r="C31" s="47" t="s">
        <v>224</v>
      </c>
      <c r="D31" s="47" t="s">
        <v>345</v>
      </c>
      <c r="E31" s="47" t="s">
        <v>36</v>
      </c>
      <c r="F31" s="42">
        <v>4</v>
      </c>
      <c r="G31" s="91">
        <v>1</v>
      </c>
      <c r="H31" s="82">
        <v>77811.41764304736</v>
      </c>
      <c r="I31"/>
      <c r="J31"/>
      <c r="K31"/>
      <c r="L31"/>
    </row>
    <row r="32" spans="2:12" x14ac:dyDescent="0.2">
      <c r="B32" s="47" t="s">
        <v>70</v>
      </c>
      <c r="C32" s="47" t="s">
        <v>226</v>
      </c>
      <c r="D32" s="47" t="s">
        <v>345</v>
      </c>
      <c r="E32" s="47" t="s">
        <v>36</v>
      </c>
      <c r="F32" s="42">
        <v>3</v>
      </c>
      <c r="G32" s="91">
        <v>0.91</v>
      </c>
      <c r="H32" s="82">
        <v>39782.517569878575</v>
      </c>
      <c r="I32"/>
      <c r="J32"/>
      <c r="K32"/>
      <c r="L32"/>
    </row>
    <row r="33" spans="2:31" ht="25.5" x14ac:dyDescent="0.2">
      <c r="B33" s="47" t="s">
        <v>53</v>
      </c>
      <c r="C33" s="47" t="s">
        <v>192</v>
      </c>
      <c r="D33" s="47" t="s">
        <v>345</v>
      </c>
      <c r="E33" s="47" t="s">
        <v>36</v>
      </c>
      <c r="F33" s="42">
        <v>4</v>
      </c>
      <c r="G33" s="91">
        <v>0.94</v>
      </c>
      <c r="H33" s="82">
        <v>29432.517025037174</v>
      </c>
      <c r="I33"/>
      <c r="J33"/>
      <c r="K33"/>
      <c r="L33"/>
    </row>
    <row r="34" spans="2:31" x14ac:dyDescent="0.2">
      <c r="B34" s="47" t="s">
        <v>71</v>
      </c>
      <c r="C34" s="47" t="s">
        <v>228</v>
      </c>
      <c r="D34" s="47" t="s">
        <v>344</v>
      </c>
      <c r="E34" s="47" t="s">
        <v>36</v>
      </c>
      <c r="F34" s="42">
        <v>4</v>
      </c>
      <c r="G34" s="91">
        <v>1</v>
      </c>
      <c r="H34" s="82">
        <v>53262.265630669855</v>
      </c>
      <c r="I34"/>
      <c r="J34"/>
      <c r="K34"/>
      <c r="L34"/>
    </row>
    <row r="35" spans="2:31" ht="25.5" x14ac:dyDescent="0.2">
      <c r="B35" s="47" t="s">
        <v>54</v>
      </c>
      <c r="C35" s="47" t="s">
        <v>194</v>
      </c>
      <c r="D35" s="47" t="s">
        <v>345</v>
      </c>
      <c r="E35" s="47" t="s">
        <v>36</v>
      </c>
      <c r="F35" s="42">
        <v>4</v>
      </c>
      <c r="G35" s="91">
        <v>1.06</v>
      </c>
      <c r="H35" s="82">
        <v>66384.783951671678</v>
      </c>
      <c r="I35"/>
      <c r="J35"/>
      <c r="K35"/>
    </row>
    <row r="36" spans="2:31" x14ac:dyDescent="0.2">
      <c r="B36" s="47" t="s">
        <v>55</v>
      </c>
      <c r="C36" s="47" t="s">
        <v>196</v>
      </c>
      <c r="D36" s="47" t="s">
        <v>345</v>
      </c>
      <c r="E36" s="47" t="s">
        <v>36</v>
      </c>
      <c r="F36" s="42">
        <v>4</v>
      </c>
      <c r="G36" s="91">
        <v>1.01</v>
      </c>
      <c r="H36" s="82">
        <v>88076.192779646954</v>
      </c>
      <c r="I36"/>
      <c r="J36"/>
      <c r="K36"/>
    </row>
    <row r="37" spans="2:31" x14ac:dyDescent="0.2">
      <c r="B37" s="47" t="s">
        <v>56</v>
      </c>
      <c r="C37" s="47" t="s">
        <v>198</v>
      </c>
      <c r="D37" s="47" t="s">
        <v>345</v>
      </c>
      <c r="E37" s="47" t="s">
        <v>36</v>
      </c>
      <c r="F37" s="42">
        <v>4</v>
      </c>
      <c r="G37" s="91">
        <v>1</v>
      </c>
      <c r="H37" s="82">
        <v>27264.012860512987</v>
      </c>
      <c r="I37"/>
      <c r="J37"/>
      <c r="K37"/>
    </row>
    <row r="38" spans="2:31" x14ac:dyDescent="0.2">
      <c r="B38" s="47" t="s">
        <v>57</v>
      </c>
      <c r="C38" s="47" t="s">
        <v>200</v>
      </c>
      <c r="D38" s="47" t="s">
        <v>345</v>
      </c>
      <c r="E38" s="47" t="s">
        <v>344</v>
      </c>
      <c r="F38" s="42">
        <v>4</v>
      </c>
      <c r="G38" s="91">
        <v>0.72</v>
      </c>
      <c r="H38" s="82">
        <v>15422.94104770487</v>
      </c>
      <c r="I38"/>
      <c r="J38"/>
      <c r="K38"/>
    </row>
    <row r="39" spans="2:31" x14ac:dyDescent="0.2">
      <c r="B39" s="47" t="s">
        <v>58</v>
      </c>
      <c r="C39" s="47" t="s">
        <v>202</v>
      </c>
      <c r="D39" s="47" t="s">
        <v>345</v>
      </c>
      <c r="E39" s="47" t="s">
        <v>36</v>
      </c>
      <c r="F39" s="42">
        <v>4</v>
      </c>
      <c r="G39" s="91">
        <v>0.91</v>
      </c>
      <c r="H39" s="82">
        <v>111167.40140770431</v>
      </c>
      <c r="I39"/>
      <c r="J39"/>
      <c r="K39"/>
    </row>
    <row r="40" spans="2:31" x14ac:dyDescent="0.2">
      <c r="B40" s="47" t="s">
        <v>59</v>
      </c>
      <c r="C40" s="47" t="s">
        <v>204</v>
      </c>
      <c r="D40" s="47" t="s">
        <v>345</v>
      </c>
      <c r="E40" s="47" t="s">
        <v>36</v>
      </c>
      <c r="F40" s="42">
        <v>4</v>
      </c>
      <c r="G40" s="91">
        <v>1</v>
      </c>
      <c r="H40" s="82">
        <v>28721.914551487858</v>
      </c>
      <c r="I40"/>
      <c r="J40"/>
      <c r="K40"/>
    </row>
    <row r="41" spans="2:31" ht="25.5" x14ac:dyDescent="0.2">
      <c r="B41" s="47" t="s">
        <v>60</v>
      </c>
      <c r="C41" s="47" t="s">
        <v>206</v>
      </c>
      <c r="D41" s="47" t="s">
        <v>345</v>
      </c>
      <c r="E41" s="47" t="s">
        <v>344</v>
      </c>
      <c r="F41" s="42">
        <v>4</v>
      </c>
      <c r="G41" s="91">
        <v>0.67</v>
      </c>
      <c r="H41" s="82">
        <v>16062.195131516935</v>
      </c>
      <c r="I41"/>
      <c r="J41"/>
      <c r="K41"/>
    </row>
    <row r="42" spans="2:31" x14ac:dyDescent="0.2">
      <c r="B42"/>
      <c r="C42"/>
      <c r="D42"/>
      <c r="E42"/>
      <c r="F42"/>
      <c r="G42"/>
      <c r="H42"/>
      <c r="I42"/>
      <c r="J42"/>
      <c r="K42"/>
    </row>
    <row r="43" spans="2:31" x14ac:dyDescent="0.2">
      <c r="B43"/>
      <c r="C43"/>
      <c r="D43"/>
      <c r="E43"/>
      <c r="F43"/>
      <c r="G43"/>
      <c r="H43"/>
      <c r="I43"/>
      <c r="J43"/>
      <c r="K43"/>
    </row>
    <row r="44" spans="2:31" x14ac:dyDescent="0.2">
      <c r="B44" s="85" t="s">
        <v>414</v>
      </c>
      <c r="C44"/>
      <c r="D44"/>
      <c r="E44"/>
      <c r="F44"/>
      <c r="G44"/>
      <c r="H44"/>
      <c r="I44"/>
      <c r="J44"/>
      <c r="K44"/>
      <c r="L44"/>
      <c r="M44"/>
      <c r="N44"/>
      <c r="O44"/>
      <c r="P44"/>
      <c r="Q44"/>
      <c r="R44"/>
      <c r="S44"/>
      <c r="T44"/>
      <c r="U44"/>
      <c r="V44"/>
      <c r="W44"/>
      <c r="X44"/>
      <c r="Y44"/>
      <c r="Z44"/>
      <c r="AA44"/>
      <c r="AB44"/>
      <c r="AC44"/>
      <c r="AD44"/>
      <c r="AE44"/>
    </row>
    <row r="45" spans="2:31" x14ac:dyDescent="0.2">
      <c r="B45"/>
      <c r="C45"/>
      <c r="D45" s="154" t="s">
        <v>75</v>
      </c>
      <c r="E45" s="154" t="s">
        <v>76</v>
      </c>
      <c r="F45" s="154" t="s">
        <v>77</v>
      </c>
      <c r="G45" s="154" t="s">
        <v>78</v>
      </c>
      <c r="H45" s="154" t="s">
        <v>72</v>
      </c>
      <c r="I45" s="154" t="s">
        <v>73</v>
      </c>
      <c r="J45" s="154" t="s">
        <v>74</v>
      </c>
      <c r="K45" s="154" t="s">
        <v>52</v>
      </c>
      <c r="L45" s="154" t="s">
        <v>61</v>
      </c>
      <c r="M45" s="154" t="s">
        <v>62</v>
      </c>
      <c r="N45" s="154" t="s">
        <v>63</v>
      </c>
      <c r="O45" s="154" t="s">
        <v>64</v>
      </c>
      <c r="P45" s="154" t="s">
        <v>65</v>
      </c>
      <c r="Q45" s="154" t="s">
        <v>66</v>
      </c>
      <c r="R45" s="154" t="s">
        <v>67</v>
      </c>
      <c r="S45" s="154" t="s">
        <v>68</v>
      </c>
      <c r="T45" s="154" t="s">
        <v>69</v>
      </c>
      <c r="U45" s="154" t="s">
        <v>70</v>
      </c>
      <c r="V45" s="154" t="s">
        <v>53</v>
      </c>
      <c r="W45" s="154" t="s">
        <v>71</v>
      </c>
      <c r="X45" s="154" t="s">
        <v>54</v>
      </c>
      <c r="Y45" s="154" t="s">
        <v>55</v>
      </c>
      <c r="Z45" s="154" t="s">
        <v>56</v>
      </c>
      <c r="AA45" s="154" t="s">
        <v>57</v>
      </c>
      <c r="AB45" s="154" t="s">
        <v>58</v>
      </c>
      <c r="AC45" s="154" t="s">
        <v>59</v>
      </c>
      <c r="AD45" s="154" t="s">
        <v>60</v>
      </c>
      <c r="AE45"/>
    </row>
    <row r="46" spans="2:31" x14ac:dyDescent="0.2">
      <c r="B46" s="154" t="s">
        <v>282</v>
      </c>
      <c r="C46" s="154" t="s">
        <v>167</v>
      </c>
      <c r="D46" s="93">
        <v>0.13636363636363635</v>
      </c>
      <c r="E46" s="93">
        <v>0.12</v>
      </c>
      <c r="F46" s="93">
        <v>7.6923076923076927E-2</v>
      </c>
      <c r="G46" s="93">
        <v>0.26470588235294118</v>
      </c>
      <c r="H46" s="93">
        <v>9.0909090909090912E-2</v>
      </c>
      <c r="I46" s="93">
        <v>7.8947368421052627E-2</v>
      </c>
      <c r="J46" s="93">
        <v>7.4999999999999997E-2</v>
      </c>
      <c r="K46" s="93">
        <v>4.8387096774193547E-2</v>
      </c>
      <c r="L46" s="93">
        <v>0.14285714285714285</v>
      </c>
      <c r="M46" s="93">
        <v>7.1428571428571425E-2</v>
      </c>
      <c r="N46" s="93">
        <v>0.14285714285714285</v>
      </c>
      <c r="O46" s="93">
        <v>7.4999999999999997E-2</v>
      </c>
      <c r="P46" s="93">
        <v>4.4117647058823532E-2</v>
      </c>
      <c r="Q46" s="93">
        <v>8.8235294117647065E-2</v>
      </c>
      <c r="R46" s="93">
        <v>6.5217391304347824E-2</v>
      </c>
      <c r="S46" s="93">
        <v>6.3829787234042548E-2</v>
      </c>
      <c r="T46" s="93">
        <v>0.10714285714285715</v>
      </c>
      <c r="U46" s="93">
        <v>0.06</v>
      </c>
      <c r="V46" s="93">
        <v>4.8387096774193547E-2</v>
      </c>
      <c r="W46" s="93">
        <v>0.125</v>
      </c>
      <c r="X46" s="93">
        <v>4.6874999999999993E-2</v>
      </c>
      <c r="Y46" s="93">
        <v>5.4545454545454543E-2</v>
      </c>
      <c r="Z46" s="93">
        <v>6.8181818181818177E-2</v>
      </c>
      <c r="AA46" s="93">
        <v>0.12000000000000002</v>
      </c>
      <c r="AB46" s="93">
        <v>7.6923076923076927E-2</v>
      </c>
      <c r="AC46" s="93">
        <v>0.10344827586206896</v>
      </c>
      <c r="AD46" s="93">
        <v>0.1111111111111111</v>
      </c>
      <c r="AE46"/>
    </row>
    <row r="47" spans="2:31" x14ac:dyDescent="0.2">
      <c r="B47" s="154" t="s">
        <v>283</v>
      </c>
      <c r="C47" s="154" t="s">
        <v>159</v>
      </c>
      <c r="D47" s="93">
        <v>0.13636363636363635</v>
      </c>
      <c r="E47" s="93">
        <v>0.24</v>
      </c>
      <c r="F47" s="93">
        <v>7.6923076923076927E-2</v>
      </c>
      <c r="G47" s="93">
        <v>0.17647058823529413</v>
      </c>
      <c r="H47" s="93">
        <v>0.15151515151515152</v>
      </c>
      <c r="I47" s="93">
        <v>0.2105263157894737</v>
      </c>
      <c r="J47" s="93">
        <v>7.4999999999999997E-2</v>
      </c>
      <c r="K47" s="93">
        <v>8.0645161290322578E-2</v>
      </c>
      <c r="L47" s="93">
        <v>0.14285714285714285</v>
      </c>
      <c r="M47" s="93">
        <v>7.1428571428571425E-2</v>
      </c>
      <c r="N47" s="93">
        <v>7.1428571428571425E-2</v>
      </c>
      <c r="O47" s="93">
        <v>0.2</v>
      </c>
      <c r="P47" s="93">
        <v>4.4117647058823532E-2</v>
      </c>
      <c r="Q47" s="93">
        <v>8.8235294117647065E-2</v>
      </c>
      <c r="R47" s="93">
        <v>6.5217391304347824E-2</v>
      </c>
      <c r="S47" s="93">
        <v>0.10638297872340426</v>
      </c>
      <c r="T47" s="93">
        <v>0.10714285714285715</v>
      </c>
      <c r="U47" s="93">
        <v>0.16</v>
      </c>
      <c r="V47" s="93">
        <v>4.8387096774193547E-2</v>
      </c>
      <c r="W47" s="93">
        <v>0.125</v>
      </c>
      <c r="X47" s="93">
        <v>0.125</v>
      </c>
      <c r="Y47" s="93">
        <v>0.14545454545454548</v>
      </c>
      <c r="Z47" s="93">
        <v>0.18181818181818182</v>
      </c>
      <c r="AA47" s="93">
        <v>0.12000000000000002</v>
      </c>
      <c r="AB47" s="93">
        <v>7.6923076923076927E-2</v>
      </c>
      <c r="AC47" s="93">
        <v>0.10344827586206896</v>
      </c>
      <c r="AD47" s="93">
        <v>0.1111111111111111</v>
      </c>
      <c r="AE47"/>
    </row>
    <row r="48" spans="2:31" x14ac:dyDescent="0.2">
      <c r="B48" s="154" t="s">
        <v>284</v>
      </c>
      <c r="C48" s="154" t="s">
        <v>285</v>
      </c>
      <c r="D48" s="93"/>
      <c r="E48" s="93"/>
      <c r="F48" s="93">
        <v>0.15384615384615385</v>
      </c>
      <c r="G48" s="93">
        <v>0.23529411764705885</v>
      </c>
      <c r="H48" s="93"/>
      <c r="I48" s="93"/>
      <c r="J48" s="93"/>
      <c r="K48" s="93"/>
      <c r="L48" s="93"/>
      <c r="M48" s="93">
        <v>7.1428571428571425E-2</v>
      </c>
      <c r="N48" s="93">
        <v>0.11904761904761904</v>
      </c>
      <c r="O48" s="93">
        <v>7.4999999999999997E-2</v>
      </c>
      <c r="P48" s="93">
        <v>4.4117647058823532E-2</v>
      </c>
      <c r="Q48" s="93"/>
      <c r="R48" s="93"/>
      <c r="S48" s="93"/>
      <c r="T48" s="93">
        <v>0.17857142857142858</v>
      </c>
      <c r="U48" s="93">
        <v>0.1</v>
      </c>
      <c r="V48" s="93">
        <v>8.0645162000000006E-2</v>
      </c>
      <c r="W48" s="93"/>
      <c r="X48" s="93"/>
      <c r="Y48" s="93">
        <v>5.4545454545454543E-2</v>
      </c>
      <c r="Z48" s="93">
        <v>6.8181818181818177E-2</v>
      </c>
      <c r="AA48" s="93">
        <v>0.12000000000000002</v>
      </c>
      <c r="AB48" s="93">
        <v>7.6923076923076927E-2</v>
      </c>
      <c r="AC48" s="93"/>
      <c r="AD48" s="93"/>
      <c r="AE48"/>
    </row>
    <row r="49" spans="2:31" x14ac:dyDescent="0.2">
      <c r="B49" s="154" t="s">
        <v>286</v>
      </c>
      <c r="C49" s="154" t="s">
        <v>287</v>
      </c>
      <c r="D49" s="93"/>
      <c r="E49" s="93">
        <v>0.2</v>
      </c>
      <c r="F49" s="93">
        <v>0.20512820512820515</v>
      </c>
      <c r="G49" s="93"/>
      <c r="H49" s="93"/>
      <c r="I49" s="93">
        <v>7.8947368421052627E-2</v>
      </c>
      <c r="J49" s="93">
        <v>7.4999999999999997E-2</v>
      </c>
      <c r="K49" s="93"/>
      <c r="L49" s="93"/>
      <c r="M49" s="93">
        <v>7.1428571428571425E-2</v>
      </c>
      <c r="N49" s="93">
        <v>7.1428571428571425E-2</v>
      </c>
      <c r="O49" s="93">
        <v>0.125</v>
      </c>
      <c r="P49" s="93">
        <v>4.4117647058823532E-2</v>
      </c>
      <c r="Q49" s="93">
        <v>0.14705882352941177</v>
      </c>
      <c r="R49" s="93">
        <v>6.5217391304347824E-2</v>
      </c>
      <c r="S49" s="93">
        <v>6.3829787234042548E-2</v>
      </c>
      <c r="T49" s="93">
        <v>0.10714285714285715</v>
      </c>
      <c r="U49" s="93">
        <v>0.06</v>
      </c>
      <c r="V49" s="93"/>
      <c r="W49" s="93">
        <v>0.125</v>
      </c>
      <c r="X49" s="93">
        <v>7.8125E-2</v>
      </c>
      <c r="Y49" s="93">
        <v>9.0909090909090912E-2</v>
      </c>
      <c r="Z49" s="93"/>
      <c r="AA49" s="93"/>
      <c r="AB49" s="93"/>
      <c r="AC49" s="93"/>
      <c r="AD49" s="93"/>
      <c r="AE49"/>
    </row>
    <row r="50" spans="2:31" x14ac:dyDescent="0.2">
      <c r="B50" s="154" t="s">
        <v>288</v>
      </c>
      <c r="C50" s="154" t="s">
        <v>175</v>
      </c>
      <c r="D50" s="93">
        <v>0.27272727272727271</v>
      </c>
      <c r="E50" s="93">
        <v>0.12</v>
      </c>
      <c r="F50" s="93">
        <v>7.6923076923076927E-2</v>
      </c>
      <c r="G50" s="93">
        <v>8.8235294117647065E-2</v>
      </c>
      <c r="H50" s="93"/>
      <c r="I50" s="93"/>
      <c r="J50" s="93"/>
      <c r="K50" s="93"/>
      <c r="L50" s="93">
        <v>9.5238095238095233E-2</v>
      </c>
      <c r="M50" s="93"/>
      <c r="N50" s="93"/>
      <c r="O50" s="93">
        <v>0.15</v>
      </c>
      <c r="P50" s="93"/>
      <c r="Q50" s="93"/>
      <c r="R50" s="93"/>
      <c r="S50" s="93"/>
      <c r="T50" s="93"/>
      <c r="U50" s="93"/>
      <c r="V50" s="93"/>
      <c r="W50" s="93"/>
      <c r="X50" s="93"/>
      <c r="Y50" s="93"/>
      <c r="Z50" s="93"/>
      <c r="AA50" s="93"/>
      <c r="AB50" s="93"/>
      <c r="AC50" s="93"/>
      <c r="AD50" s="93">
        <v>7.407407407407407E-2</v>
      </c>
      <c r="AE50"/>
    </row>
    <row r="51" spans="2:31" x14ac:dyDescent="0.2">
      <c r="B51" s="154" t="s">
        <v>289</v>
      </c>
      <c r="C51" s="154" t="s">
        <v>178</v>
      </c>
      <c r="D51" s="93"/>
      <c r="E51" s="93"/>
      <c r="F51" s="93"/>
      <c r="G51" s="93"/>
      <c r="H51" s="93">
        <v>0.24242424242424246</v>
      </c>
      <c r="I51" s="93"/>
      <c r="J51" s="93"/>
      <c r="K51" s="93"/>
      <c r="L51" s="93"/>
      <c r="M51" s="93"/>
      <c r="N51" s="93"/>
      <c r="O51" s="93"/>
      <c r="P51" s="93"/>
      <c r="Q51" s="93"/>
      <c r="R51" s="93"/>
      <c r="S51" s="93"/>
      <c r="T51" s="93">
        <v>7.1428571428571438E-2</v>
      </c>
      <c r="U51" s="93">
        <v>0.16</v>
      </c>
      <c r="V51" s="93"/>
      <c r="W51" s="93"/>
      <c r="X51" s="93"/>
      <c r="Y51" s="93"/>
      <c r="Z51" s="93"/>
      <c r="AA51" s="93"/>
      <c r="AB51" s="93"/>
      <c r="AC51" s="93"/>
      <c r="AD51" s="93"/>
      <c r="AE51"/>
    </row>
    <row r="52" spans="2:31" x14ac:dyDescent="0.2">
      <c r="B52" s="154" t="s">
        <v>265</v>
      </c>
      <c r="C52" s="154" t="s">
        <v>141</v>
      </c>
      <c r="D52" s="93"/>
      <c r="E52" s="93"/>
      <c r="F52" s="93">
        <v>0.15384615384615385</v>
      </c>
      <c r="G52" s="93"/>
      <c r="H52" s="93"/>
      <c r="I52" s="93"/>
      <c r="J52" s="93"/>
      <c r="K52" s="93"/>
      <c r="L52" s="93"/>
      <c r="M52" s="93"/>
      <c r="N52" s="93"/>
      <c r="O52" s="93"/>
      <c r="P52" s="93"/>
      <c r="Q52" s="93"/>
      <c r="R52" s="93">
        <v>0.10869565217391305</v>
      </c>
      <c r="S52" s="93"/>
      <c r="T52" s="93"/>
      <c r="U52" s="93"/>
      <c r="V52" s="93"/>
      <c r="W52" s="93"/>
      <c r="X52" s="93">
        <v>0.125</v>
      </c>
      <c r="Y52" s="93">
        <v>0.10909090909090909</v>
      </c>
      <c r="Z52" s="93"/>
      <c r="AA52" s="93"/>
      <c r="AB52" s="93"/>
      <c r="AC52" s="93"/>
      <c r="AD52" s="93"/>
      <c r="AE52"/>
    </row>
    <row r="53" spans="2:31" x14ac:dyDescent="0.2">
      <c r="B53" s="154" t="s">
        <v>266</v>
      </c>
      <c r="C53" s="154" t="s">
        <v>143</v>
      </c>
      <c r="D53" s="93"/>
      <c r="E53" s="93"/>
      <c r="F53" s="93">
        <v>0.20512820512820515</v>
      </c>
      <c r="G53" s="93"/>
      <c r="H53" s="93"/>
      <c r="I53" s="93"/>
      <c r="J53" s="93"/>
      <c r="K53" s="93"/>
      <c r="L53" s="93"/>
      <c r="M53" s="93"/>
      <c r="N53" s="93"/>
      <c r="O53" s="93"/>
      <c r="P53" s="93"/>
      <c r="Q53" s="93"/>
      <c r="R53" s="93"/>
      <c r="S53" s="93"/>
      <c r="T53" s="93"/>
      <c r="U53" s="93"/>
      <c r="V53" s="93"/>
      <c r="W53" s="93"/>
      <c r="X53" s="93"/>
      <c r="Y53" s="93">
        <v>0.14545454545454548</v>
      </c>
      <c r="Z53" s="93"/>
      <c r="AA53" s="93"/>
      <c r="AB53" s="93"/>
      <c r="AC53" s="93"/>
      <c r="AD53" s="93"/>
      <c r="AE53"/>
    </row>
    <row r="54" spans="2:31" x14ac:dyDescent="0.2">
      <c r="B54" s="154" t="s">
        <v>269</v>
      </c>
      <c r="C54" s="154" t="s">
        <v>270</v>
      </c>
      <c r="D54" s="93"/>
      <c r="E54" s="93"/>
      <c r="F54" s="93"/>
      <c r="G54" s="93"/>
      <c r="H54" s="93"/>
      <c r="I54" s="93"/>
      <c r="J54" s="93">
        <v>0.15000000000000002</v>
      </c>
      <c r="K54" s="93"/>
      <c r="L54" s="93"/>
      <c r="M54" s="93"/>
      <c r="N54" s="93"/>
      <c r="O54" s="93"/>
      <c r="P54" s="93"/>
      <c r="Q54" s="93"/>
      <c r="R54" s="93"/>
      <c r="S54" s="93"/>
      <c r="T54" s="93"/>
      <c r="U54" s="93"/>
      <c r="V54" s="93">
        <v>0.24193548387096769</v>
      </c>
      <c r="W54" s="93"/>
      <c r="X54" s="93"/>
      <c r="Y54" s="93"/>
      <c r="Z54" s="93"/>
      <c r="AA54" s="93"/>
      <c r="AB54" s="93"/>
      <c r="AC54" s="93"/>
      <c r="AD54" s="93"/>
      <c r="AE54"/>
    </row>
    <row r="55" spans="2:31" x14ac:dyDescent="0.2">
      <c r="B55" s="154" t="s">
        <v>267</v>
      </c>
      <c r="C55" s="154" t="s">
        <v>268</v>
      </c>
      <c r="D55" s="93"/>
      <c r="E55" s="93"/>
      <c r="F55" s="93"/>
      <c r="G55" s="93"/>
      <c r="H55" s="93"/>
      <c r="I55" s="93"/>
      <c r="J55" s="93"/>
      <c r="K55" s="93"/>
      <c r="L55" s="93"/>
      <c r="M55" s="93"/>
      <c r="N55" s="93"/>
      <c r="O55" s="93"/>
      <c r="P55" s="93"/>
      <c r="Q55" s="93"/>
      <c r="R55" s="93"/>
      <c r="S55" s="93"/>
      <c r="T55" s="93"/>
      <c r="U55" s="93"/>
      <c r="V55" s="93">
        <v>0</v>
      </c>
      <c r="W55" s="93"/>
      <c r="X55" s="93"/>
      <c r="Y55" s="93"/>
      <c r="Z55" s="93"/>
      <c r="AA55" s="93"/>
      <c r="AB55" s="93"/>
      <c r="AC55" s="93"/>
      <c r="AD55" s="93"/>
      <c r="AE55"/>
    </row>
    <row r="56" spans="2:31" x14ac:dyDescent="0.2">
      <c r="B56" s="154" t="s">
        <v>271</v>
      </c>
      <c r="C56" s="154" t="s">
        <v>146</v>
      </c>
      <c r="D56" s="93">
        <v>0.36363636363636365</v>
      </c>
      <c r="E56" s="93"/>
      <c r="F56" s="93"/>
      <c r="G56" s="93"/>
      <c r="H56" s="93"/>
      <c r="I56" s="93"/>
      <c r="J56" s="93"/>
      <c r="K56" s="93"/>
      <c r="L56" s="93"/>
      <c r="M56" s="93"/>
      <c r="N56" s="93"/>
      <c r="O56" s="93"/>
      <c r="P56" s="93">
        <v>7.3529411764705885E-2</v>
      </c>
      <c r="Q56" s="93"/>
      <c r="R56" s="93"/>
      <c r="S56" s="93"/>
      <c r="T56" s="93"/>
      <c r="U56" s="93"/>
      <c r="V56" s="93"/>
      <c r="W56" s="93"/>
      <c r="X56" s="93"/>
      <c r="Y56" s="93"/>
      <c r="Z56" s="93">
        <v>0.11363636363636363</v>
      </c>
      <c r="AA56" s="93"/>
      <c r="AB56" s="93"/>
      <c r="AC56" s="93">
        <v>0.17241379310344829</v>
      </c>
      <c r="AD56" s="93"/>
      <c r="AE56"/>
    </row>
    <row r="57" spans="2:31" x14ac:dyDescent="0.2">
      <c r="B57" s="154" t="s">
        <v>273</v>
      </c>
      <c r="C57" s="154" t="s">
        <v>274</v>
      </c>
      <c r="D57" s="93"/>
      <c r="E57" s="93"/>
      <c r="F57" s="93"/>
      <c r="G57" s="93"/>
      <c r="H57" s="93"/>
      <c r="I57" s="93"/>
      <c r="J57" s="93"/>
      <c r="K57" s="93">
        <v>0.14516129032258063</v>
      </c>
      <c r="L57" s="93"/>
      <c r="M57" s="93">
        <v>0.23809523809523808</v>
      </c>
      <c r="N57" s="93">
        <v>0.23809523809523808</v>
      </c>
      <c r="O57" s="93"/>
      <c r="P57" s="93">
        <v>0.14705882352941177</v>
      </c>
      <c r="Q57" s="93">
        <v>0.23529411764705885</v>
      </c>
      <c r="R57" s="93">
        <v>0.21739130434782611</v>
      </c>
      <c r="S57" s="93">
        <v>0.1702127659574468</v>
      </c>
      <c r="T57" s="93"/>
      <c r="U57" s="93"/>
      <c r="V57" s="93">
        <v>0.17741935483870969</v>
      </c>
      <c r="W57" s="93"/>
      <c r="X57" s="93"/>
      <c r="Y57" s="93"/>
      <c r="Z57" s="93">
        <v>0.25</v>
      </c>
      <c r="AA57" s="93"/>
      <c r="AB57" s="93"/>
      <c r="AC57" s="93">
        <v>0.37931034482758619</v>
      </c>
      <c r="AD57" s="93">
        <v>0.29629629629629628</v>
      </c>
      <c r="AE57"/>
    </row>
    <row r="58" spans="2:31" x14ac:dyDescent="0.2">
      <c r="B58" s="154" t="s">
        <v>272</v>
      </c>
      <c r="C58" s="154" t="s">
        <v>149</v>
      </c>
      <c r="D58" s="93"/>
      <c r="E58" s="93"/>
      <c r="F58" s="93"/>
      <c r="G58" s="93"/>
      <c r="H58" s="93"/>
      <c r="I58" s="93"/>
      <c r="J58" s="93"/>
      <c r="K58" s="93">
        <v>0</v>
      </c>
      <c r="L58" s="93"/>
      <c r="M58" s="93">
        <v>0</v>
      </c>
      <c r="N58" s="93">
        <v>0</v>
      </c>
      <c r="O58" s="93"/>
      <c r="P58" s="93">
        <v>0</v>
      </c>
      <c r="Q58" s="93"/>
      <c r="R58" s="93">
        <v>0</v>
      </c>
      <c r="S58" s="93">
        <v>0</v>
      </c>
      <c r="T58" s="93"/>
      <c r="U58" s="93"/>
      <c r="V58" s="93">
        <v>0</v>
      </c>
      <c r="W58" s="93"/>
      <c r="X58" s="93"/>
      <c r="Y58" s="93"/>
      <c r="Z58" s="93">
        <v>0</v>
      </c>
      <c r="AA58" s="93"/>
      <c r="AB58" s="93"/>
      <c r="AC58" s="93">
        <v>0</v>
      </c>
      <c r="AD58" s="93"/>
      <c r="AE58"/>
    </row>
    <row r="59" spans="2:31" x14ac:dyDescent="0.2">
      <c r="B59" s="154" t="s">
        <v>275</v>
      </c>
      <c r="C59" s="154" t="s">
        <v>150</v>
      </c>
      <c r="D59" s="93"/>
      <c r="E59" s="93"/>
      <c r="F59" s="93"/>
      <c r="G59" s="93"/>
      <c r="H59" s="93"/>
      <c r="I59" s="93"/>
      <c r="J59" s="93"/>
      <c r="K59" s="93"/>
      <c r="L59" s="93"/>
      <c r="M59" s="93">
        <v>0.19047619047619047</v>
      </c>
      <c r="N59" s="93">
        <v>0.19047619047619047</v>
      </c>
      <c r="O59" s="93">
        <v>0.125</v>
      </c>
      <c r="P59" s="93">
        <v>7.3529411764705885E-2</v>
      </c>
      <c r="Q59" s="93">
        <v>0.23529411764705885</v>
      </c>
      <c r="R59" s="93"/>
      <c r="S59" s="93"/>
      <c r="T59" s="93"/>
      <c r="U59" s="93"/>
      <c r="V59" s="93"/>
      <c r="W59" s="93"/>
      <c r="X59" s="93"/>
      <c r="Y59" s="93"/>
      <c r="Z59" s="93"/>
      <c r="AA59" s="93"/>
      <c r="AB59" s="93">
        <v>0.17948717948717949</v>
      </c>
      <c r="AC59" s="93"/>
      <c r="AD59" s="93"/>
      <c r="AE59"/>
    </row>
    <row r="60" spans="2:31" x14ac:dyDescent="0.2">
      <c r="B60" s="154" t="s">
        <v>276</v>
      </c>
      <c r="C60" s="154" t="s">
        <v>152</v>
      </c>
      <c r="D60" s="93"/>
      <c r="E60" s="93"/>
      <c r="F60" s="93"/>
      <c r="G60" s="93"/>
      <c r="H60" s="93">
        <v>0.15151515151515152</v>
      </c>
      <c r="I60" s="93">
        <v>0.10526315789473685</v>
      </c>
      <c r="J60" s="93">
        <v>0.15</v>
      </c>
      <c r="K60" s="93"/>
      <c r="L60" s="93"/>
      <c r="M60" s="93"/>
      <c r="N60" s="93"/>
      <c r="O60" s="93"/>
      <c r="P60" s="93"/>
      <c r="Q60" s="93"/>
      <c r="R60" s="93"/>
      <c r="S60" s="93"/>
      <c r="T60" s="93"/>
      <c r="U60" s="93"/>
      <c r="V60" s="93"/>
      <c r="W60" s="93">
        <v>8.3333333333333343E-2</v>
      </c>
      <c r="X60" s="93"/>
      <c r="Y60" s="93"/>
      <c r="Z60" s="93"/>
      <c r="AA60" s="93"/>
      <c r="AB60" s="93"/>
      <c r="AC60" s="93"/>
      <c r="AD60" s="93"/>
      <c r="AE60"/>
    </row>
    <row r="61" spans="2:31" x14ac:dyDescent="0.2">
      <c r="B61" s="154" t="s">
        <v>277</v>
      </c>
      <c r="C61" s="154" t="s">
        <v>153</v>
      </c>
      <c r="D61" s="93"/>
      <c r="E61" s="93"/>
      <c r="F61" s="93"/>
      <c r="G61" s="93"/>
      <c r="H61" s="93"/>
      <c r="I61" s="93"/>
      <c r="J61" s="93">
        <v>0.2</v>
      </c>
      <c r="K61" s="93"/>
      <c r="L61" s="93"/>
      <c r="M61" s="93"/>
      <c r="N61" s="93"/>
      <c r="O61" s="93"/>
      <c r="P61" s="93"/>
      <c r="Q61" s="93"/>
      <c r="R61" s="93"/>
      <c r="S61" s="93"/>
      <c r="T61" s="93"/>
      <c r="U61" s="93"/>
      <c r="V61" s="93"/>
      <c r="W61" s="93">
        <v>8.3333333333333343E-2</v>
      </c>
      <c r="X61" s="93"/>
      <c r="Y61" s="93"/>
      <c r="Z61" s="93"/>
      <c r="AA61" s="93"/>
      <c r="AB61" s="93"/>
      <c r="AC61" s="93"/>
      <c r="AD61" s="93"/>
      <c r="AE61"/>
    </row>
    <row r="62" spans="2:31" x14ac:dyDescent="0.2">
      <c r="B62" s="154" t="s">
        <v>278</v>
      </c>
      <c r="C62" s="154" t="s">
        <v>154</v>
      </c>
      <c r="D62" s="93">
        <v>9.0909090909090912E-2</v>
      </c>
      <c r="E62" s="93">
        <v>0.08</v>
      </c>
      <c r="F62" s="93">
        <v>5.1282051282051287E-2</v>
      </c>
      <c r="G62" s="93">
        <v>0.23529411764705885</v>
      </c>
      <c r="H62" s="93">
        <v>6.0606060606060615E-2</v>
      </c>
      <c r="I62" s="93">
        <v>5.2631578947368425E-2</v>
      </c>
      <c r="J62" s="93">
        <v>0.05</v>
      </c>
      <c r="K62" s="93">
        <v>3.2258064516129031E-2</v>
      </c>
      <c r="L62" s="93">
        <v>0.19047619047619047</v>
      </c>
      <c r="M62" s="93">
        <v>4.7619047619047616E-2</v>
      </c>
      <c r="N62" s="93">
        <v>4.7619047619047616E-2</v>
      </c>
      <c r="O62" s="93">
        <v>0.05</v>
      </c>
      <c r="P62" s="93">
        <v>2.9411764705882356E-2</v>
      </c>
      <c r="Q62" s="93">
        <v>5.8823529411764712E-2</v>
      </c>
      <c r="R62" s="93">
        <v>4.3478260869565223E-2</v>
      </c>
      <c r="S62" s="93">
        <v>4.2553191489361701E-2</v>
      </c>
      <c r="T62" s="93">
        <v>7.1428571428571438E-2</v>
      </c>
      <c r="U62" s="93">
        <v>0.16</v>
      </c>
      <c r="V62" s="93">
        <v>3.2258064516129031E-2</v>
      </c>
      <c r="W62" s="93">
        <v>0.20833333333333334</v>
      </c>
      <c r="X62" s="93">
        <v>3.125E-2</v>
      </c>
      <c r="Y62" s="93">
        <v>3.6363636363636369E-2</v>
      </c>
      <c r="Z62" s="93">
        <v>4.5454545454545456E-2</v>
      </c>
      <c r="AA62" s="93">
        <v>8.0000000000000016E-2</v>
      </c>
      <c r="AB62" s="93">
        <v>5.1282051282051287E-2</v>
      </c>
      <c r="AC62" s="93">
        <v>6.8965517241379309E-2</v>
      </c>
      <c r="AD62" s="93">
        <v>7.407407407407407E-2</v>
      </c>
      <c r="AE62"/>
    </row>
    <row r="63" spans="2:31" x14ac:dyDescent="0.2">
      <c r="B63" s="154" t="s">
        <v>279</v>
      </c>
      <c r="C63" s="154" t="s">
        <v>155</v>
      </c>
      <c r="D63" s="93"/>
      <c r="E63" s="93"/>
      <c r="F63" s="93"/>
      <c r="G63" s="93"/>
      <c r="H63" s="93">
        <v>0.15151515151515152</v>
      </c>
      <c r="I63" s="93">
        <v>0.2105263157894737</v>
      </c>
      <c r="J63" s="93"/>
      <c r="K63" s="93"/>
      <c r="L63" s="93"/>
      <c r="M63" s="93">
        <v>0.11904761904761904</v>
      </c>
      <c r="N63" s="93">
        <v>0.11904761904761904</v>
      </c>
      <c r="O63" s="93"/>
      <c r="P63" s="93">
        <v>7.3529411764705885E-2</v>
      </c>
      <c r="Q63" s="93">
        <v>0.14705882352941177</v>
      </c>
      <c r="R63" s="93"/>
      <c r="S63" s="93"/>
      <c r="T63" s="93"/>
      <c r="U63" s="93"/>
      <c r="V63" s="93"/>
      <c r="W63" s="93"/>
      <c r="X63" s="93">
        <v>7.8125E-2</v>
      </c>
      <c r="Y63" s="93"/>
      <c r="Z63" s="93">
        <v>0.11363636363636363</v>
      </c>
      <c r="AA63" s="93"/>
      <c r="AB63" s="93"/>
      <c r="AC63" s="93">
        <v>0.17241379310344829</v>
      </c>
      <c r="AD63" s="93"/>
      <c r="AE63"/>
    </row>
    <row r="64" spans="2:31" x14ac:dyDescent="0.2">
      <c r="B64" s="154" t="s">
        <v>245</v>
      </c>
      <c r="C64" s="154" t="s">
        <v>246</v>
      </c>
      <c r="D64" s="93"/>
      <c r="E64" s="93"/>
      <c r="F64" s="93"/>
      <c r="G64" s="93"/>
      <c r="H64" s="93"/>
      <c r="I64" s="93"/>
      <c r="J64" s="93"/>
      <c r="K64" s="93">
        <v>0.25806451612903225</v>
      </c>
      <c r="L64" s="93"/>
      <c r="M64" s="93"/>
      <c r="N64" s="93"/>
      <c r="O64" s="93"/>
      <c r="P64" s="93">
        <v>0.20588235294117646</v>
      </c>
      <c r="Q64" s="93"/>
      <c r="R64" s="93">
        <v>0.13043478260869568</v>
      </c>
      <c r="S64" s="93">
        <v>0.1702127659574468</v>
      </c>
      <c r="T64" s="93"/>
      <c r="U64" s="93">
        <v>0.14000000000000001</v>
      </c>
      <c r="V64" s="93"/>
      <c r="W64" s="93"/>
      <c r="X64" s="93">
        <v>0.21874999999999997</v>
      </c>
      <c r="Y64" s="93">
        <v>0.12727272727272729</v>
      </c>
      <c r="Z64" s="93"/>
      <c r="AA64" s="93">
        <v>0.28000000000000003</v>
      </c>
      <c r="AB64" s="93"/>
      <c r="AC64" s="93"/>
      <c r="AD64" s="93"/>
      <c r="AE64"/>
    </row>
    <row r="65" spans="2:31" x14ac:dyDescent="0.2">
      <c r="B65" s="154" t="s">
        <v>241</v>
      </c>
      <c r="C65" s="154" t="s">
        <v>242</v>
      </c>
      <c r="D65" s="93"/>
      <c r="E65" s="93"/>
      <c r="F65" s="93"/>
      <c r="G65" s="93"/>
      <c r="H65" s="93"/>
      <c r="I65" s="93"/>
      <c r="J65" s="93"/>
      <c r="K65" s="93">
        <v>0</v>
      </c>
      <c r="L65" s="93"/>
      <c r="M65" s="93"/>
      <c r="N65" s="93"/>
      <c r="O65" s="93"/>
      <c r="P65" s="93"/>
      <c r="Q65" s="93"/>
      <c r="R65" s="93">
        <v>0</v>
      </c>
      <c r="S65" s="93">
        <v>0</v>
      </c>
      <c r="T65" s="93"/>
      <c r="U65" s="93">
        <v>0</v>
      </c>
      <c r="V65" s="93"/>
      <c r="W65" s="93"/>
      <c r="X65" s="93">
        <v>0</v>
      </c>
      <c r="Y65" s="93">
        <v>0</v>
      </c>
      <c r="Z65" s="93"/>
      <c r="AA65" s="93">
        <v>0</v>
      </c>
      <c r="AB65" s="93"/>
      <c r="AC65" s="93"/>
      <c r="AD65" s="93"/>
      <c r="AE65"/>
    </row>
    <row r="66" spans="2:31" x14ac:dyDescent="0.2">
      <c r="B66" s="154" t="s">
        <v>243</v>
      </c>
      <c r="C66" s="154" t="s">
        <v>244</v>
      </c>
      <c r="D66" s="93"/>
      <c r="E66" s="93"/>
      <c r="F66" s="93"/>
      <c r="G66" s="93"/>
      <c r="H66" s="93"/>
      <c r="I66" s="93"/>
      <c r="J66" s="93"/>
      <c r="K66" s="93">
        <v>0</v>
      </c>
      <c r="L66" s="93"/>
      <c r="M66" s="93"/>
      <c r="N66" s="93"/>
      <c r="O66" s="93"/>
      <c r="P66" s="93">
        <v>0</v>
      </c>
      <c r="Q66" s="93"/>
      <c r="R66" s="93">
        <v>0</v>
      </c>
      <c r="S66" s="93">
        <v>0</v>
      </c>
      <c r="T66" s="93"/>
      <c r="U66" s="93">
        <v>0</v>
      </c>
      <c r="V66" s="93"/>
      <c r="W66" s="93"/>
      <c r="X66" s="93">
        <v>0</v>
      </c>
      <c r="Y66" s="93">
        <v>0</v>
      </c>
      <c r="Z66" s="93"/>
      <c r="AA66" s="93">
        <v>0</v>
      </c>
      <c r="AB66" s="93"/>
      <c r="AC66" s="93"/>
      <c r="AD66" s="93"/>
      <c r="AE66"/>
    </row>
    <row r="67" spans="2:31" x14ac:dyDescent="0.2">
      <c r="B67" s="154" t="s">
        <v>247</v>
      </c>
      <c r="C67" s="154" t="s">
        <v>128</v>
      </c>
      <c r="D67" s="93"/>
      <c r="E67" s="93">
        <v>0.24</v>
      </c>
      <c r="F67" s="93"/>
      <c r="G67" s="93"/>
      <c r="H67" s="93"/>
      <c r="I67" s="93"/>
      <c r="J67" s="93"/>
      <c r="K67" s="93"/>
      <c r="L67" s="93"/>
      <c r="M67" s="93"/>
      <c r="N67" s="93"/>
      <c r="O67" s="93"/>
      <c r="P67" s="93"/>
      <c r="Q67" s="93"/>
      <c r="R67" s="93"/>
      <c r="S67" s="93"/>
      <c r="T67" s="93"/>
      <c r="U67" s="93"/>
      <c r="V67" s="93"/>
      <c r="W67" s="93"/>
      <c r="X67" s="93"/>
      <c r="Y67" s="93"/>
      <c r="Z67" s="93"/>
      <c r="AA67" s="93"/>
      <c r="AB67" s="93"/>
      <c r="AC67" s="93"/>
      <c r="AD67" s="93"/>
      <c r="AE67"/>
    </row>
    <row r="68" spans="2:31" x14ac:dyDescent="0.2">
      <c r="B68" s="154" t="s">
        <v>280</v>
      </c>
      <c r="C68" s="154" t="s">
        <v>156</v>
      </c>
      <c r="D68" s="93"/>
      <c r="E68" s="93"/>
      <c r="F68" s="93"/>
      <c r="G68" s="93"/>
      <c r="H68" s="93">
        <v>0.15151515151515152</v>
      </c>
      <c r="I68" s="93">
        <v>0.13157894736842105</v>
      </c>
      <c r="J68" s="93">
        <v>0.125</v>
      </c>
      <c r="K68" s="93">
        <v>8.0645161290322578E-2</v>
      </c>
      <c r="L68" s="93"/>
      <c r="M68" s="93">
        <v>0.11904761904761904</v>
      </c>
      <c r="N68" s="93"/>
      <c r="O68" s="93"/>
      <c r="P68" s="93"/>
      <c r="Q68" s="93"/>
      <c r="R68" s="93"/>
      <c r="S68" s="93"/>
      <c r="T68" s="93"/>
      <c r="U68" s="93"/>
      <c r="V68" s="93">
        <v>0.1129032258064516</v>
      </c>
      <c r="W68" s="93"/>
      <c r="X68" s="93"/>
      <c r="Y68" s="93"/>
      <c r="Z68" s="93">
        <v>0.15909090909090906</v>
      </c>
      <c r="AA68" s="93"/>
      <c r="AB68" s="93"/>
      <c r="AC68" s="93"/>
      <c r="AD68" s="93"/>
      <c r="AE68"/>
    </row>
    <row r="69" spans="2:31" x14ac:dyDescent="0.2">
      <c r="B69" s="154" t="s">
        <v>281</v>
      </c>
      <c r="C69" s="154" t="s">
        <v>157</v>
      </c>
      <c r="D69" s="93"/>
      <c r="E69" s="93"/>
      <c r="F69" s="93"/>
      <c r="G69" s="93"/>
      <c r="H69" s="93"/>
      <c r="I69" s="93">
        <v>0.13157894736842105</v>
      </c>
      <c r="J69" s="93"/>
      <c r="K69" s="93"/>
      <c r="L69" s="93"/>
      <c r="M69" s="93"/>
      <c r="N69" s="93"/>
      <c r="O69" s="93"/>
      <c r="P69" s="93"/>
      <c r="Q69" s="93"/>
      <c r="R69" s="93">
        <v>0.17391304347826089</v>
      </c>
      <c r="S69" s="93"/>
      <c r="T69" s="93">
        <v>0.35714285714285715</v>
      </c>
      <c r="U69" s="93"/>
      <c r="V69" s="93"/>
      <c r="W69" s="93"/>
      <c r="X69" s="93"/>
      <c r="Y69" s="93"/>
      <c r="Z69" s="93"/>
      <c r="AA69" s="93"/>
      <c r="AB69" s="93"/>
      <c r="AC69" s="93"/>
      <c r="AD69" s="93"/>
      <c r="AE69"/>
    </row>
    <row r="70" spans="2:31" x14ac:dyDescent="0.2">
      <c r="B70" s="154" t="s">
        <v>248</v>
      </c>
      <c r="C70" s="154" t="s">
        <v>130</v>
      </c>
      <c r="D70" s="93"/>
      <c r="E70" s="93"/>
      <c r="F70" s="93"/>
      <c r="G70" s="93"/>
      <c r="H70" s="93"/>
      <c r="I70" s="93"/>
      <c r="J70" s="93"/>
      <c r="K70" s="93"/>
      <c r="L70" s="93">
        <v>0</v>
      </c>
      <c r="M70" s="93"/>
      <c r="N70" s="93"/>
      <c r="O70" s="93"/>
      <c r="P70" s="93"/>
      <c r="Q70" s="93"/>
      <c r="R70" s="93"/>
      <c r="S70" s="93"/>
      <c r="T70" s="93"/>
      <c r="U70" s="93"/>
      <c r="V70" s="93"/>
      <c r="W70" s="93"/>
      <c r="X70" s="93"/>
      <c r="Y70" s="93"/>
      <c r="Z70" s="93"/>
      <c r="AA70" s="93"/>
      <c r="AB70" s="93"/>
      <c r="AC70" s="93"/>
      <c r="AD70" s="93">
        <v>0</v>
      </c>
      <c r="AE70"/>
    </row>
    <row r="71" spans="2:31" x14ac:dyDescent="0.2">
      <c r="B71" s="154" t="s">
        <v>249</v>
      </c>
      <c r="C71" s="154" t="s">
        <v>131</v>
      </c>
      <c r="D71" s="93"/>
      <c r="E71" s="93"/>
      <c r="F71" s="93"/>
      <c r="G71" s="93"/>
      <c r="H71" s="93"/>
      <c r="I71" s="93"/>
      <c r="J71" s="93"/>
      <c r="K71" s="93"/>
      <c r="L71" s="93"/>
      <c r="M71" s="93"/>
      <c r="N71" s="93"/>
      <c r="O71" s="93"/>
      <c r="P71" s="93"/>
      <c r="Q71" s="93"/>
      <c r="R71" s="93">
        <v>7.8260869565217411E-2</v>
      </c>
      <c r="S71" s="93">
        <v>7.6595744680851063E-2</v>
      </c>
      <c r="T71" s="93"/>
      <c r="U71" s="93"/>
      <c r="V71" s="93"/>
      <c r="W71" s="93"/>
      <c r="X71" s="93">
        <v>0.16874999999999998</v>
      </c>
      <c r="Y71" s="93"/>
      <c r="Z71" s="93"/>
      <c r="AA71" s="93"/>
      <c r="AB71" s="93">
        <v>9.2307692307692313E-2</v>
      </c>
      <c r="AC71" s="93"/>
      <c r="AD71" s="93"/>
      <c r="AE71"/>
    </row>
    <row r="72" spans="2:31" x14ac:dyDescent="0.2">
      <c r="B72" s="154" t="s">
        <v>254</v>
      </c>
      <c r="C72" s="154" t="s">
        <v>255</v>
      </c>
      <c r="D72" s="93"/>
      <c r="E72" s="93"/>
      <c r="F72" s="93"/>
      <c r="G72" s="93"/>
      <c r="H72" s="93"/>
      <c r="I72" s="93"/>
      <c r="J72" s="93"/>
      <c r="K72" s="93">
        <v>0</v>
      </c>
      <c r="L72" s="93"/>
      <c r="M72" s="93"/>
      <c r="N72" s="93"/>
      <c r="O72" s="93"/>
      <c r="P72" s="93">
        <v>0</v>
      </c>
      <c r="Q72" s="93"/>
      <c r="R72" s="93"/>
      <c r="S72" s="93">
        <v>0</v>
      </c>
      <c r="T72" s="93"/>
      <c r="U72" s="93"/>
      <c r="V72" s="93">
        <v>0</v>
      </c>
      <c r="W72" s="93"/>
      <c r="X72" s="93"/>
      <c r="Y72" s="93"/>
      <c r="Z72" s="93"/>
      <c r="AA72" s="93"/>
      <c r="AB72" s="93"/>
      <c r="AC72" s="93"/>
      <c r="AD72" s="93"/>
      <c r="AE72"/>
    </row>
    <row r="73" spans="2:31" x14ac:dyDescent="0.2">
      <c r="B73" s="154" t="s">
        <v>250</v>
      </c>
      <c r="C73" s="154" t="s">
        <v>251</v>
      </c>
      <c r="D73" s="93"/>
      <c r="E73" s="93"/>
      <c r="F73" s="93"/>
      <c r="G73" s="93"/>
      <c r="H73" s="93"/>
      <c r="I73" s="93"/>
      <c r="J73" s="93"/>
      <c r="K73" s="93">
        <v>0</v>
      </c>
      <c r="L73" s="93"/>
      <c r="M73" s="93"/>
      <c r="N73" s="93"/>
      <c r="O73" s="93"/>
      <c r="P73" s="93">
        <v>0</v>
      </c>
      <c r="Q73" s="93"/>
      <c r="R73" s="93"/>
      <c r="S73" s="93">
        <v>0</v>
      </c>
      <c r="T73" s="93"/>
      <c r="U73" s="93"/>
      <c r="V73" s="93">
        <v>0</v>
      </c>
      <c r="W73" s="93"/>
      <c r="X73" s="93"/>
      <c r="Y73" s="93"/>
      <c r="Z73" s="93"/>
      <c r="AA73" s="93"/>
      <c r="AB73" s="93"/>
      <c r="AC73" s="93"/>
      <c r="AD73" s="93"/>
      <c r="AE73"/>
    </row>
    <row r="74" spans="2:31" x14ac:dyDescent="0.2">
      <c r="B74" s="154" t="s">
        <v>252</v>
      </c>
      <c r="C74" s="154" t="s">
        <v>253</v>
      </c>
      <c r="D74" s="93"/>
      <c r="E74" s="93"/>
      <c r="F74" s="93"/>
      <c r="G74" s="93"/>
      <c r="H74" s="93"/>
      <c r="I74" s="93"/>
      <c r="J74" s="93"/>
      <c r="K74" s="93">
        <v>0.25806451612903225</v>
      </c>
      <c r="L74" s="93"/>
      <c r="M74" s="93"/>
      <c r="N74" s="93"/>
      <c r="O74" s="93"/>
      <c r="P74" s="93">
        <v>0.17647058823529413</v>
      </c>
      <c r="Q74" s="93"/>
      <c r="R74" s="93"/>
      <c r="S74" s="93">
        <v>0.34042553191489361</v>
      </c>
      <c r="T74" s="93"/>
      <c r="U74" s="93"/>
      <c r="V74" s="93">
        <v>0.19354838709677419</v>
      </c>
      <c r="W74" s="93"/>
      <c r="X74" s="93"/>
      <c r="Y74" s="93"/>
      <c r="Z74" s="93"/>
      <c r="AA74" s="93"/>
      <c r="AB74" s="93"/>
      <c r="AC74" s="93"/>
      <c r="AD74" s="93"/>
      <c r="AE74"/>
    </row>
    <row r="75" spans="2:31" x14ac:dyDescent="0.2">
      <c r="B75" s="154" t="s">
        <v>260</v>
      </c>
      <c r="C75" s="154" t="s">
        <v>261</v>
      </c>
      <c r="D75" s="93"/>
      <c r="E75" s="93"/>
      <c r="F75" s="93"/>
      <c r="G75" s="93"/>
      <c r="H75" s="93"/>
      <c r="I75" s="93"/>
      <c r="J75" s="93"/>
      <c r="K75" s="93"/>
      <c r="L75" s="93"/>
      <c r="M75" s="93"/>
      <c r="N75" s="93"/>
      <c r="O75" s="93"/>
      <c r="P75" s="93"/>
      <c r="Q75" s="93"/>
      <c r="R75" s="93"/>
      <c r="S75" s="93"/>
      <c r="T75" s="93"/>
      <c r="U75" s="93">
        <v>0</v>
      </c>
      <c r="V75" s="93"/>
      <c r="W75" s="93"/>
      <c r="X75" s="93">
        <v>0</v>
      </c>
      <c r="Y75" s="93">
        <v>0</v>
      </c>
      <c r="Z75" s="93"/>
      <c r="AA75" s="93"/>
      <c r="AB75" s="93"/>
      <c r="AC75" s="93"/>
      <c r="AD75" s="93"/>
      <c r="AE75"/>
    </row>
    <row r="76" spans="2:31" x14ac:dyDescent="0.2">
      <c r="B76" s="154" t="s">
        <v>256</v>
      </c>
      <c r="C76" s="154" t="s">
        <v>257</v>
      </c>
      <c r="D76" s="93"/>
      <c r="E76" s="93"/>
      <c r="F76" s="93"/>
      <c r="G76" s="93"/>
      <c r="H76" s="93"/>
      <c r="I76" s="93"/>
      <c r="J76" s="93"/>
      <c r="K76" s="93"/>
      <c r="L76" s="93"/>
      <c r="M76" s="93"/>
      <c r="N76" s="93"/>
      <c r="O76" s="93"/>
      <c r="P76" s="93"/>
      <c r="Q76" s="93"/>
      <c r="R76" s="93"/>
      <c r="S76" s="93"/>
      <c r="T76" s="93"/>
      <c r="U76" s="93"/>
      <c r="V76" s="93"/>
      <c r="W76" s="93"/>
      <c r="X76" s="93"/>
      <c r="Y76" s="93">
        <v>0</v>
      </c>
      <c r="Z76" s="93"/>
      <c r="AA76" s="93"/>
      <c r="AB76" s="93"/>
      <c r="AC76" s="93"/>
      <c r="AD76" s="93"/>
      <c r="AE76"/>
    </row>
    <row r="77" spans="2:31" x14ac:dyDescent="0.2">
      <c r="B77" s="154" t="s">
        <v>258</v>
      </c>
      <c r="C77" s="154" t="s">
        <v>259</v>
      </c>
      <c r="D77" s="93"/>
      <c r="E77" s="93"/>
      <c r="F77" s="93"/>
      <c r="G77" s="93"/>
      <c r="H77" s="93"/>
      <c r="I77" s="93"/>
      <c r="J77" s="93"/>
      <c r="K77" s="93"/>
      <c r="L77" s="93"/>
      <c r="M77" s="93"/>
      <c r="N77" s="93"/>
      <c r="O77" s="93"/>
      <c r="P77" s="93"/>
      <c r="Q77" s="93"/>
      <c r="R77" s="93"/>
      <c r="S77" s="93"/>
      <c r="T77" s="93"/>
      <c r="U77" s="93">
        <v>6.8000000000000005E-2</v>
      </c>
      <c r="V77" s="93"/>
      <c r="W77" s="93"/>
      <c r="X77" s="93">
        <v>7.9687499999999994E-2</v>
      </c>
      <c r="Y77" s="93">
        <v>0.24727272727272726</v>
      </c>
      <c r="Z77" s="93"/>
      <c r="AA77" s="93"/>
      <c r="AB77" s="93"/>
      <c r="AC77" s="93"/>
      <c r="AD77" s="93"/>
      <c r="AE77"/>
    </row>
    <row r="78" spans="2:31" x14ac:dyDescent="0.2">
      <c r="B78" s="154" t="s">
        <v>262</v>
      </c>
      <c r="C78" s="154" t="s">
        <v>136</v>
      </c>
      <c r="D78" s="93"/>
      <c r="E78" s="93"/>
      <c r="F78" s="93"/>
      <c r="G78" s="93"/>
      <c r="H78" s="93"/>
      <c r="I78" s="93"/>
      <c r="J78" s="93">
        <v>0</v>
      </c>
      <c r="K78" s="93">
        <v>0</v>
      </c>
      <c r="L78" s="93"/>
      <c r="M78" s="93"/>
      <c r="N78" s="93"/>
      <c r="O78" s="93"/>
      <c r="P78" s="93"/>
      <c r="Q78" s="93"/>
      <c r="R78" s="93">
        <v>0</v>
      </c>
      <c r="S78" s="93">
        <v>0</v>
      </c>
      <c r="T78" s="93"/>
      <c r="U78" s="93">
        <v>0</v>
      </c>
      <c r="V78" s="93">
        <v>0</v>
      </c>
      <c r="W78" s="93"/>
      <c r="X78" s="93">
        <v>0</v>
      </c>
      <c r="Y78" s="93">
        <v>0</v>
      </c>
      <c r="Z78" s="93"/>
      <c r="AA78" s="93">
        <v>0</v>
      </c>
      <c r="AB78" s="93">
        <v>0</v>
      </c>
      <c r="AC78" s="93"/>
      <c r="AD78" s="93"/>
      <c r="AE78"/>
    </row>
    <row r="79" spans="2:31" x14ac:dyDescent="0.2">
      <c r="B79" s="154" t="s">
        <v>263</v>
      </c>
      <c r="C79" s="154" t="s">
        <v>137</v>
      </c>
      <c r="D79" s="93"/>
      <c r="E79" s="93"/>
      <c r="F79" s="93"/>
      <c r="G79" s="93"/>
      <c r="H79" s="93"/>
      <c r="I79" s="93"/>
      <c r="J79" s="93"/>
      <c r="K79" s="93"/>
      <c r="L79" s="93"/>
      <c r="M79" s="93"/>
      <c r="N79" s="93"/>
      <c r="O79" s="93"/>
      <c r="P79" s="93"/>
      <c r="Q79" s="93"/>
      <c r="R79" s="93"/>
      <c r="S79" s="93"/>
      <c r="T79" s="93"/>
      <c r="U79" s="93"/>
      <c r="V79" s="93"/>
      <c r="W79" s="93"/>
      <c r="X79" s="93"/>
      <c r="Y79" s="93"/>
      <c r="Z79" s="93"/>
      <c r="AA79" s="93"/>
      <c r="AB79" s="93">
        <v>0.17948717948717949</v>
      </c>
      <c r="AC79" s="93"/>
      <c r="AD79" s="93"/>
      <c r="AE79"/>
    </row>
    <row r="80" spans="2:31" x14ac:dyDescent="0.2">
      <c r="B80" s="154" t="s">
        <v>264</v>
      </c>
      <c r="C80" s="154" t="s">
        <v>139</v>
      </c>
      <c r="D80" s="93"/>
      <c r="E80" s="93"/>
      <c r="F80" s="93"/>
      <c r="G80" s="93"/>
      <c r="H80" s="93"/>
      <c r="I80" s="93"/>
      <c r="J80" s="93"/>
      <c r="K80" s="93"/>
      <c r="L80" s="93"/>
      <c r="M80" s="93"/>
      <c r="N80" s="93"/>
      <c r="O80" s="93">
        <v>0.2</v>
      </c>
      <c r="P80" s="93"/>
      <c r="Q80" s="93"/>
      <c r="R80" s="93"/>
      <c r="S80" s="93"/>
      <c r="T80" s="93"/>
      <c r="U80" s="93"/>
      <c r="V80" s="93"/>
      <c r="W80" s="93">
        <v>0.25</v>
      </c>
      <c r="X80" s="93">
        <v>0.10937499999999999</v>
      </c>
      <c r="Y80" s="93"/>
      <c r="Z80" s="93"/>
      <c r="AA80" s="93"/>
      <c r="AB80" s="93">
        <v>0.17948717948717949</v>
      </c>
      <c r="AC80" s="93"/>
      <c r="AD80" s="93"/>
      <c r="AE80"/>
    </row>
    <row r="81" spans="2:31" x14ac:dyDescent="0.2">
      <c r="B81" s="154" t="s">
        <v>350</v>
      </c>
      <c r="C81"/>
      <c r="D81" s="93">
        <v>1</v>
      </c>
      <c r="E81" s="93">
        <v>0.99999999999999989</v>
      </c>
      <c r="F81" s="93">
        <v>1</v>
      </c>
      <c r="G81" s="93">
        <v>1</v>
      </c>
      <c r="H81" s="93">
        <v>1</v>
      </c>
      <c r="I81" s="93">
        <v>1</v>
      </c>
      <c r="J81" s="93">
        <v>0.89999999999999991</v>
      </c>
      <c r="K81" s="93">
        <v>0.90322580645161288</v>
      </c>
      <c r="L81" s="93">
        <v>0.5714285714285714</v>
      </c>
      <c r="M81" s="93">
        <v>0.99999999999999978</v>
      </c>
      <c r="N81" s="93">
        <v>1</v>
      </c>
      <c r="O81" s="93">
        <v>0.99999999999999989</v>
      </c>
      <c r="P81" s="93">
        <v>0.95588235294117618</v>
      </c>
      <c r="Q81" s="93">
        <v>1</v>
      </c>
      <c r="R81" s="93">
        <v>0.9478260869565216</v>
      </c>
      <c r="S81" s="93">
        <v>1.0340425531914894</v>
      </c>
      <c r="T81" s="93">
        <v>1.0000000000000002</v>
      </c>
      <c r="U81" s="93">
        <v>0.90800000000000003</v>
      </c>
      <c r="V81" s="93">
        <v>0.9354838716774192</v>
      </c>
      <c r="W81" s="93">
        <v>1</v>
      </c>
      <c r="X81" s="93">
        <v>1.0609375000000001</v>
      </c>
      <c r="Y81" s="93">
        <v>1.010909090909091</v>
      </c>
      <c r="Z81" s="93">
        <v>1</v>
      </c>
      <c r="AA81" s="93">
        <v>0.72000000000000008</v>
      </c>
      <c r="AB81" s="93">
        <v>0.91282051282051291</v>
      </c>
      <c r="AC81" s="93">
        <v>1</v>
      </c>
      <c r="AD81" s="93">
        <v>0.66666666666666663</v>
      </c>
      <c r="AE81"/>
    </row>
    <row r="83" spans="2:31" x14ac:dyDescent="0.2">
      <c r="B83" s="85" t="s">
        <v>416</v>
      </c>
      <c r="C83"/>
      <c r="D83"/>
      <c r="E83"/>
      <c r="F83"/>
      <c r="G83"/>
      <c r="H83"/>
      <c r="I83"/>
      <c r="J83"/>
      <c r="K83"/>
      <c r="L83"/>
      <c r="M83"/>
      <c r="N83"/>
      <c r="O83"/>
      <c r="P83"/>
      <c r="Q83"/>
      <c r="R83"/>
      <c r="S83"/>
      <c r="T83"/>
      <c r="U83"/>
      <c r="V83"/>
      <c r="W83"/>
      <c r="X83"/>
      <c r="Y83"/>
      <c r="Z83"/>
      <c r="AA83"/>
      <c r="AB83"/>
      <c r="AC83"/>
      <c r="AD83"/>
      <c r="AE83"/>
    </row>
    <row r="84" spans="2:31" x14ac:dyDescent="0.2">
      <c r="B84"/>
      <c r="C84"/>
      <c r="D84" s="154" t="s">
        <v>75</v>
      </c>
      <c r="E84" s="154" t="s">
        <v>76</v>
      </c>
      <c r="F84" s="154" t="s">
        <v>77</v>
      </c>
      <c r="G84" s="154" t="s">
        <v>78</v>
      </c>
      <c r="H84" s="154" t="s">
        <v>72</v>
      </c>
      <c r="I84" s="154" t="s">
        <v>73</v>
      </c>
      <c r="J84" s="154" t="s">
        <v>74</v>
      </c>
      <c r="K84" s="154" t="s">
        <v>52</v>
      </c>
      <c r="L84" s="154" t="s">
        <v>61</v>
      </c>
      <c r="M84" s="154" t="s">
        <v>62</v>
      </c>
      <c r="N84" s="154" t="s">
        <v>63</v>
      </c>
      <c r="O84" s="154" t="s">
        <v>64</v>
      </c>
      <c r="P84" s="154" t="s">
        <v>65</v>
      </c>
      <c r="Q84" s="154" t="s">
        <v>66</v>
      </c>
      <c r="R84" s="154" t="s">
        <v>67</v>
      </c>
      <c r="S84" s="154" t="s">
        <v>68</v>
      </c>
      <c r="T84" s="154" t="s">
        <v>69</v>
      </c>
      <c r="U84" s="154" t="s">
        <v>70</v>
      </c>
      <c r="V84" s="154" t="s">
        <v>53</v>
      </c>
      <c r="W84" s="154" t="s">
        <v>71</v>
      </c>
      <c r="X84" s="154" t="s">
        <v>54</v>
      </c>
      <c r="Y84" s="154" t="s">
        <v>55</v>
      </c>
      <c r="Z84" s="154" t="s">
        <v>56</v>
      </c>
      <c r="AA84" s="154" t="s">
        <v>57</v>
      </c>
      <c r="AB84" s="154" t="s">
        <v>58</v>
      </c>
      <c r="AC84" s="154" t="s">
        <v>59</v>
      </c>
      <c r="AD84" s="154" t="s">
        <v>60</v>
      </c>
      <c r="AE84" s="154" t="s">
        <v>350</v>
      </c>
    </row>
    <row r="85" spans="2:31" x14ac:dyDescent="0.2">
      <c r="B85" s="154" t="s">
        <v>282</v>
      </c>
      <c r="C85" s="154" t="s">
        <v>167</v>
      </c>
      <c r="D85" s="88">
        <v>4298.0984035516785</v>
      </c>
      <c r="E85" s="88">
        <v>3782.3265951254775</v>
      </c>
      <c r="F85" s="88">
        <v>2424.5683302086395</v>
      </c>
      <c r="G85" s="88">
        <v>8343.3674892473773</v>
      </c>
      <c r="H85" s="88">
        <v>2865.3989357011196</v>
      </c>
      <c r="I85" s="88">
        <v>2488.3727599509721</v>
      </c>
      <c r="J85" s="88">
        <v>2363.9541219534235</v>
      </c>
      <c r="K85" s="88">
        <v>1525.1316915828538</v>
      </c>
      <c r="L85" s="88">
        <v>4502.7697561017585</v>
      </c>
      <c r="M85" s="88">
        <v>2251.3848780508793</v>
      </c>
      <c r="N85" s="88">
        <v>4502.7697561017585</v>
      </c>
      <c r="O85" s="88">
        <v>2363.9541219534235</v>
      </c>
      <c r="P85" s="88">
        <v>1390.5612482078961</v>
      </c>
      <c r="Q85" s="88">
        <v>2781.1224964157923</v>
      </c>
      <c r="R85" s="88">
        <v>2055.6122799594987</v>
      </c>
      <c r="S85" s="88">
        <v>2011.8758484709983</v>
      </c>
      <c r="T85" s="88">
        <v>3377.0773170763196</v>
      </c>
      <c r="U85" s="88">
        <v>1891.1632975627388</v>
      </c>
      <c r="V85" s="88">
        <v>1525.1316915828538</v>
      </c>
      <c r="W85" s="88">
        <v>3939.923536589039</v>
      </c>
      <c r="X85" s="88">
        <v>1477.4713262208895</v>
      </c>
      <c r="Y85" s="88">
        <v>1719.2393614206715</v>
      </c>
      <c r="Z85" s="88">
        <v>2149.0492017758393</v>
      </c>
      <c r="AA85" s="88">
        <v>3782.3265951254784</v>
      </c>
      <c r="AB85" s="88">
        <v>2424.5683302086395</v>
      </c>
      <c r="AC85" s="88">
        <v>3260.6263751081701</v>
      </c>
      <c r="AD85" s="88">
        <v>3502.1542547458125</v>
      </c>
      <c r="AE85" s="88">
        <v>78999.999999999985</v>
      </c>
    </row>
    <row r="86" spans="2:31" x14ac:dyDescent="0.2">
      <c r="B86" s="154" t="s">
        <v>284</v>
      </c>
      <c r="C86" s="154" t="s">
        <v>285</v>
      </c>
      <c r="D86" s="88"/>
      <c r="E86" s="88"/>
      <c r="F86" s="88">
        <v>9827.5633180100758</v>
      </c>
      <c r="G86" s="88">
        <v>15030.390956956588</v>
      </c>
      <c r="H86" s="88"/>
      <c r="I86" s="88"/>
      <c r="J86" s="88"/>
      <c r="K86" s="88"/>
      <c r="L86" s="88"/>
      <c r="M86" s="88">
        <v>4562.7972547903919</v>
      </c>
      <c r="N86" s="88">
        <v>7604.6620913173192</v>
      </c>
      <c r="O86" s="88">
        <v>4790.937117529912</v>
      </c>
      <c r="P86" s="88">
        <v>2818.1983044293597</v>
      </c>
      <c r="Q86" s="88"/>
      <c r="R86" s="88"/>
      <c r="S86" s="88"/>
      <c r="T86" s="88">
        <v>11406.99313697598</v>
      </c>
      <c r="U86" s="88">
        <v>6387.9161567065494</v>
      </c>
      <c r="V86" s="88">
        <v>5151.545333000171</v>
      </c>
      <c r="W86" s="88"/>
      <c r="X86" s="88"/>
      <c r="Y86" s="88">
        <v>3484.3179036581178</v>
      </c>
      <c r="Z86" s="88">
        <v>4355.397379572647</v>
      </c>
      <c r="AA86" s="88">
        <v>7665.4993880478596</v>
      </c>
      <c r="AB86" s="88">
        <v>4913.7816590050379</v>
      </c>
      <c r="AC86" s="88"/>
      <c r="AD86" s="88"/>
      <c r="AE86" s="88">
        <v>88000</v>
      </c>
    </row>
    <row r="87" spans="2:31" x14ac:dyDescent="0.2">
      <c r="B87" s="154" t="s">
        <v>286</v>
      </c>
      <c r="C87" s="154" t="s">
        <v>287</v>
      </c>
      <c r="D87" s="88"/>
      <c r="E87" s="88">
        <v>10818.652982580712</v>
      </c>
      <c r="F87" s="88">
        <v>11096.054341108424</v>
      </c>
      <c r="G87" s="88"/>
      <c r="H87" s="88"/>
      <c r="I87" s="88">
        <v>4270.5209141765963</v>
      </c>
      <c r="J87" s="88">
        <v>4056.994868467767</v>
      </c>
      <c r="K87" s="88"/>
      <c r="L87" s="88"/>
      <c r="M87" s="88">
        <v>3863.8046366359681</v>
      </c>
      <c r="N87" s="88">
        <v>3863.8046366359681</v>
      </c>
      <c r="O87" s="88">
        <v>6761.6581141129445</v>
      </c>
      <c r="P87" s="88">
        <v>2386.4675696869217</v>
      </c>
      <c r="Q87" s="88">
        <v>7954.8918989564054</v>
      </c>
      <c r="R87" s="88">
        <v>3527.8216247545797</v>
      </c>
      <c r="S87" s="88">
        <v>3452.7615901853328</v>
      </c>
      <c r="T87" s="88">
        <v>5795.7069549539528</v>
      </c>
      <c r="U87" s="88">
        <v>3245.5958947742133</v>
      </c>
      <c r="V87" s="88"/>
      <c r="W87" s="88">
        <v>6761.6581141129445</v>
      </c>
      <c r="X87" s="88">
        <v>4226.0363213205901</v>
      </c>
      <c r="Y87" s="88">
        <v>4917.5695375366868</v>
      </c>
      <c r="Z87" s="88"/>
      <c r="AA87" s="88"/>
      <c r="AB87" s="88"/>
      <c r="AC87" s="88"/>
      <c r="AD87" s="88"/>
      <c r="AE87" s="88">
        <v>87000</v>
      </c>
    </row>
    <row r="88" spans="2:31" x14ac:dyDescent="0.2">
      <c r="B88" s="154" t="s">
        <v>288</v>
      </c>
      <c r="C88" s="154" t="s">
        <v>175</v>
      </c>
      <c r="D88" s="88">
        <v>27670.756710503811</v>
      </c>
      <c r="E88" s="88">
        <v>12175.132952621676</v>
      </c>
      <c r="F88" s="88">
        <v>7804.5724055267165</v>
      </c>
      <c r="G88" s="88">
        <v>8952.3036416335872</v>
      </c>
      <c r="H88" s="88"/>
      <c r="I88" s="88"/>
      <c r="J88" s="88"/>
      <c r="K88" s="88"/>
      <c r="L88" s="88">
        <v>9662.8039306521223</v>
      </c>
      <c r="M88" s="88"/>
      <c r="N88" s="88"/>
      <c r="O88" s="88">
        <v>15218.916190777096</v>
      </c>
      <c r="P88" s="88"/>
      <c r="Q88" s="88"/>
      <c r="R88" s="88"/>
      <c r="S88" s="88"/>
      <c r="T88" s="88"/>
      <c r="U88" s="88"/>
      <c r="V88" s="88"/>
      <c r="W88" s="88"/>
      <c r="X88" s="88"/>
      <c r="Y88" s="88"/>
      <c r="Z88" s="88"/>
      <c r="AA88" s="88"/>
      <c r="AB88" s="88"/>
      <c r="AC88" s="88"/>
      <c r="AD88" s="88">
        <v>7515.5141682849853</v>
      </c>
      <c r="AE88" s="88">
        <v>89000</v>
      </c>
    </row>
    <row r="89" spans="2:31" x14ac:dyDescent="0.2">
      <c r="B89" s="154" t="s">
        <v>289</v>
      </c>
      <c r="C89" s="154" t="s">
        <v>178</v>
      </c>
      <c r="D89" s="88"/>
      <c r="E89" s="88"/>
      <c r="F89" s="88"/>
      <c r="G89" s="88"/>
      <c r="H89" s="88">
        <v>28649.735063036729</v>
      </c>
      <c r="I89" s="88"/>
      <c r="J89" s="88"/>
      <c r="K89" s="88"/>
      <c r="L89" s="88"/>
      <c r="M89" s="88"/>
      <c r="N89" s="88"/>
      <c r="O89" s="88"/>
      <c r="P89" s="88"/>
      <c r="Q89" s="88"/>
      <c r="R89" s="88"/>
      <c r="S89" s="88"/>
      <c r="T89" s="88">
        <v>8441.439795359036</v>
      </c>
      <c r="U89" s="88">
        <v>18908.82514160424</v>
      </c>
      <c r="V89" s="88"/>
      <c r="W89" s="88"/>
      <c r="X89" s="88"/>
      <c r="Y89" s="88"/>
      <c r="Z89" s="88"/>
      <c r="AA89" s="88"/>
      <c r="AB89" s="88"/>
      <c r="AC89" s="88"/>
      <c r="AD89" s="88"/>
      <c r="AE89" s="88">
        <v>56000.000000000007</v>
      </c>
    </row>
    <row r="90" spans="2:31" x14ac:dyDescent="0.2">
      <c r="B90" s="154" t="s">
        <v>265</v>
      </c>
      <c r="C90" s="154" t="s">
        <v>141</v>
      </c>
      <c r="D90" s="88"/>
      <c r="E90" s="88"/>
      <c r="F90" s="88">
        <v>7124.9062552611849</v>
      </c>
      <c r="G90" s="88"/>
      <c r="H90" s="88"/>
      <c r="I90" s="88"/>
      <c r="J90" s="88"/>
      <c r="K90" s="88"/>
      <c r="L90" s="88"/>
      <c r="M90" s="88"/>
      <c r="N90" s="88"/>
      <c r="O90" s="88"/>
      <c r="P90" s="88"/>
      <c r="Q90" s="88"/>
      <c r="R90" s="88">
        <v>5033.9011586084471</v>
      </c>
      <c r="S90" s="88"/>
      <c r="T90" s="88"/>
      <c r="U90" s="88"/>
      <c r="V90" s="88"/>
      <c r="W90" s="88"/>
      <c r="X90" s="88">
        <v>5788.9863323997124</v>
      </c>
      <c r="Y90" s="88">
        <v>5052.2062537306583</v>
      </c>
      <c r="Z90" s="88"/>
      <c r="AA90" s="88"/>
      <c r="AB90" s="88"/>
      <c r="AC90" s="88"/>
      <c r="AD90" s="88"/>
      <c r="AE90" s="88">
        <v>23000.000000000004</v>
      </c>
    </row>
    <row r="91" spans="2:31" x14ac:dyDescent="0.2">
      <c r="B91" s="154" t="s">
        <v>266</v>
      </c>
      <c r="C91" s="154" t="s">
        <v>143</v>
      </c>
      <c r="D91" s="88"/>
      <c r="E91" s="88"/>
      <c r="F91" s="88">
        <v>64946.808510638301</v>
      </c>
      <c r="G91" s="88"/>
      <c r="H91" s="88"/>
      <c r="I91" s="88"/>
      <c r="J91" s="88"/>
      <c r="K91" s="88"/>
      <c r="L91" s="88"/>
      <c r="M91" s="88"/>
      <c r="N91" s="88"/>
      <c r="O91" s="88"/>
      <c r="P91" s="88"/>
      <c r="Q91" s="88"/>
      <c r="R91" s="88"/>
      <c r="S91" s="88"/>
      <c r="T91" s="88"/>
      <c r="U91" s="88"/>
      <c r="V91" s="88"/>
      <c r="W91" s="88"/>
      <c r="X91" s="88"/>
      <c r="Y91" s="88">
        <v>46053.191489361707</v>
      </c>
      <c r="Z91" s="88"/>
      <c r="AA91" s="88"/>
      <c r="AB91" s="88"/>
      <c r="AC91" s="88"/>
      <c r="AD91" s="88"/>
      <c r="AE91" s="88">
        <v>111000</v>
      </c>
    </row>
    <row r="92" spans="2:31" x14ac:dyDescent="0.2">
      <c r="B92" s="154" t="s">
        <v>269</v>
      </c>
      <c r="C92" s="154" t="s">
        <v>270</v>
      </c>
      <c r="D92" s="88"/>
      <c r="E92" s="88"/>
      <c r="F92" s="88"/>
      <c r="G92" s="88"/>
      <c r="H92" s="88"/>
      <c r="I92" s="88"/>
      <c r="J92" s="88">
        <v>8037.0370370370383</v>
      </c>
      <c r="K92" s="88"/>
      <c r="L92" s="88"/>
      <c r="M92" s="88"/>
      <c r="N92" s="88"/>
      <c r="O92" s="88"/>
      <c r="P92" s="88"/>
      <c r="Q92" s="88"/>
      <c r="R92" s="88"/>
      <c r="S92" s="88"/>
      <c r="T92" s="88"/>
      <c r="U92" s="88"/>
      <c r="V92" s="88">
        <v>12962.962962962962</v>
      </c>
      <c r="W92" s="88"/>
      <c r="X92" s="88"/>
      <c r="Y92" s="88"/>
      <c r="Z92" s="88"/>
      <c r="AA92" s="88"/>
      <c r="AB92" s="88"/>
      <c r="AC92" s="88"/>
      <c r="AD92" s="88"/>
      <c r="AE92" s="88">
        <v>21000</v>
      </c>
    </row>
    <row r="93" spans="2:31" x14ac:dyDescent="0.2">
      <c r="B93" s="154" t="s">
        <v>267</v>
      </c>
      <c r="C93" s="154" t="s">
        <v>268</v>
      </c>
      <c r="D93" s="88"/>
      <c r="E93" s="88"/>
      <c r="F93" s="88"/>
      <c r="G93" s="88"/>
      <c r="H93" s="88"/>
      <c r="I93" s="88"/>
      <c r="J93" s="88"/>
      <c r="K93" s="88"/>
      <c r="L93" s="88"/>
      <c r="M93" s="88"/>
      <c r="N93" s="88"/>
      <c r="O93" s="88"/>
      <c r="P93" s="88"/>
      <c r="Q93" s="88"/>
      <c r="R93" s="88"/>
      <c r="S93" s="88"/>
      <c r="T93" s="88"/>
      <c r="U93" s="88"/>
      <c r="V93" s="88">
        <v>0</v>
      </c>
      <c r="W93" s="88"/>
      <c r="X93" s="88"/>
      <c r="Y93" s="88"/>
      <c r="Z93" s="88"/>
      <c r="AA93" s="88"/>
      <c r="AB93" s="88"/>
      <c r="AC93" s="88"/>
      <c r="AD93" s="88"/>
      <c r="AE93" s="88">
        <v>0</v>
      </c>
    </row>
    <row r="94" spans="2:31" x14ac:dyDescent="0.2">
      <c r="B94" s="154" t="s">
        <v>271</v>
      </c>
      <c r="C94" s="154" t="s">
        <v>146</v>
      </c>
      <c r="D94" s="88">
        <v>30168.281489036202</v>
      </c>
      <c r="E94" s="88"/>
      <c r="F94" s="88"/>
      <c r="G94" s="88"/>
      <c r="H94" s="88"/>
      <c r="I94" s="88"/>
      <c r="J94" s="88"/>
      <c r="K94" s="88"/>
      <c r="L94" s="88"/>
      <c r="M94" s="88"/>
      <c r="N94" s="88"/>
      <c r="O94" s="88"/>
      <c r="P94" s="88">
        <v>6100.2039775624671</v>
      </c>
      <c r="Q94" s="88"/>
      <c r="R94" s="88"/>
      <c r="S94" s="88"/>
      <c r="T94" s="88"/>
      <c r="U94" s="88"/>
      <c r="V94" s="88"/>
      <c r="W94" s="88"/>
      <c r="X94" s="88"/>
      <c r="Y94" s="88"/>
      <c r="Z94" s="88">
        <v>9427.5879653238135</v>
      </c>
      <c r="AA94" s="88"/>
      <c r="AB94" s="88"/>
      <c r="AC94" s="88">
        <v>14303.92656807751</v>
      </c>
      <c r="AD94" s="88"/>
      <c r="AE94" s="88">
        <v>59999.999999999985</v>
      </c>
    </row>
    <row r="95" spans="2:31" x14ac:dyDescent="0.2">
      <c r="B95" s="154" t="s">
        <v>273</v>
      </c>
      <c r="C95" s="154" t="s">
        <v>274</v>
      </c>
      <c r="D95" s="88"/>
      <c r="E95" s="88"/>
      <c r="F95" s="88"/>
      <c r="G95" s="88"/>
      <c r="H95" s="88"/>
      <c r="I95" s="88"/>
      <c r="J95" s="88"/>
      <c r="K95" s="88">
        <v>2327.8557768294218</v>
      </c>
      <c r="L95" s="88"/>
      <c r="M95" s="88">
        <v>3818.1761418895276</v>
      </c>
      <c r="N95" s="88">
        <v>3818.1761418895276</v>
      </c>
      <c r="O95" s="88"/>
      <c r="P95" s="88">
        <v>2358.2852641082382</v>
      </c>
      <c r="Q95" s="88">
        <v>3773.2564225731808</v>
      </c>
      <c r="R95" s="88">
        <v>3486.1608252034821</v>
      </c>
      <c r="S95" s="88">
        <v>2729.5897524997476</v>
      </c>
      <c r="T95" s="88"/>
      <c r="U95" s="88"/>
      <c r="V95" s="88">
        <v>2845.1570605692937</v>
      </c>
      <c r="W95" s="88"/>
      <c r="X95" s="88"/>
      <c r="Y95" s="88"/>
      <c r="Z95" s="88">
        <v>4009.0849489840043</v>
      </c>
      <c r="AA95" s="88"/>
      <c r="AB95" s="88"/>
      <c r="AC95" s="88">
        <v>6082.7495777688337</v>
      </c>
      <c r="AD95" s="88">
        <v>4751.5080876847451</v>
      </c>
      <c r="AE95" s="88">
        <v>40000</v>
      </c>
    </row>
    <row r="96" spans="2:31" x14ac:dyDescent="0.2">
      <c r="B96" s="154" t="s">
        <v>272</v>
      </c>
      <c r="C96" s="154" t="s">
        <v>149</v>
      </c>
      <c r="D96" s="88"/>
      <c r="E96" s="88"/>
      <c r="F96" s="88"/>
      <c r="G96" s="88"/>
      <c r="H96" s="88"/>
      <c r="I96" s="88"/>
      <c r="J96" s="88"/>
      <c r="K96" s="88">
        <v>0</v>
      </c>
      <c r="L96" s="88"/>
      <c r="M96" s="88">
        <v>0</v>
      </c>
      <c r="N96" s="88">
        <v>0</v>
      </c>
      <c r="O96" s="88"/>
      <c r="P96" s="88">
        <v>0</v>
      </c>
      <c r="Q96" s="88"/>
      <c r="R96" s="88">
        <v>0</v>
      </c>
      <c r="S96" s="88">
        <v>0</v>
      </c>
      <c r="T96" s="88"/>
      <c r="U96" s="88"/>
      <c r="V96" s="88">
        <v>0</v>
      </c>
      <c r="W96" s="88"/>
      <c r="X96" s="88"/>
      <c r="Y96" s="88"/>
      <c r="Z96" s="88">
        <v>0</v>
      </c>
      <c r="AA96" s="88"/>
      <c r="AB96" s="88"/>
      <c r="AC96" s="88">
        <v>0</v>
      </c>
      <c r="AD96" s="88"/>
      <c r="AE96" s="88">
        <v>0</v>
      </c>
    </row>
    <row r="97" spans="2:31" x14ac:dyDescent="0.2">
      <c r="B97" s="154" t="s">
        <v>275</v>
      </c>
      <c r="C97" s="154" t="s">
        <v>150</v>
      </c>
      <c r="D97" s="88"/>
      <c r="E97" s="88"/>
      <c r="F97" s="88"/>
      <c r="G97" s="88"/>
      <c r="H97" s="88"/>
      <c r="I97" s="88"/>
      <c r="J97" s="88"/>
      <c r="K97" s="88"/>
      <c r="L97" s="88"/>
      <c r="M97" s="88">
        <v>18965.948801300281</v>
      </c>
      <c r="N97" s="88">
        <v>18965.948801300281</v>
      </c>
      <c r="O97" s="88">
        <v>12446.403900853311</v>
      </c>
      <c r="P97" s="88">
        <v>7321.4140593254779</v>
      </c>
      <c r="Q97" s="88">
        <v>23428.524989841528</v>
      </c>
      <c r="R97" s="88"/>
      <c r="S97" s="88"/>
      <c r="T97" s="88"/>
      <c r="U97" s="88"/>
      <c r="V97" s="88"/>
      <c r="W97" s="88"/>
      <c r="X97" s="88"/>
      <c r="Y97" s="88"/>
      <c r="Z97" s="88"/>
      <c r="AA97" s="88"/>
      <c r="AB97" s="88">
        <v>17871.759447379114</v>
      </c>
      <c r="AC97" s="88"/>
      <c r="AD97" s="88"/>
      <c r="AE97" s="88">
        <v>99000</v>
      </c>
    </row>
    <row r="98" spans="2:31" x14ac:dyDescent="0.2">
      <c r="B98" s="154" t="s">
        <v>276</v>
      </c>
      <c r="C98" s="154" t="s">
        <v>152</v>
      </c>
      <c r="D98" s="88"/>
      <c r="E98" s="88"/>
      <c r="F98" s="88"/>
      <c r="G98" s="88"/>
      <c r="H98" s="88">
        <v>13602.342987308819</v>
      </c>
      <c r="I98" s="88">
        <v>9450.0488122356019</v>
      </c>
      <c r="J98" s="88">
        <v>13466.319557435731</v>
      </c>
      <c r="K98" s="88"/>
      <c r="L98" s="88"/>
      <c r="M98" s="88"/>
      <c r="N98" s="88"/>
      <c r="O98" s="88"/>
      <c r="P98" s="88"/>
      <c r="Q98" s="88"/>
      <c r="R98" s="88"/>
      <c r="S98" s="88"/>
      <c r="T98" s="88"/>
      <c r="U98" s="88"/>
      <c r="V98" s="88"/>
      <c r="W98" s="88">
        <v>7481.2886430198505</v>
      </c>
      <c r="X98" s="88"/>
      <c r="Y98" s="88"/>
      <c r="Z98" s="88"/>
      <c r="AA98" s="88"/>
      <c r="AB98" s="88"/>
      <c r="AC98" s="88"/>
      <c r="AD98" s="88"/>
      <c r="AE98" s="88">
        <v>44000</v>
      </c>
    </row>
    <row r="99" spans="2:31" x14ac:dyDescent="0.2">
      <c r="B99" s="154" t="s">
        <v>277</v>
      </c>
      <c r="C99" s="154" t="s">
        <v>153</v>
      </c>
      <c r="D99" s="88"/>
      <c r="E99" s="88"/>
      <c r="F99" s="88"/>
      <c r="G99" s="88"/>
      <c r="H99" s="88"/>
      <c r="I99" s="88"/>
      <c r="J99" s="88">
        <v>47294.117647058825</v>
      </c>
      <c r="K99" s="88"/>
      <c r="L99" s="88"/>
      <c r="M99" s="88"/>
      <c r="N99" s="88"/>
      <c r="O99" s="88"/>
      <c r="P99" s="88"/>
      <c r="Q99" s="88"/>
      <c r="R99" s="88"/>
      <c r="S99" s="88"/>
      <c r="T99" s="88"/>
      <c r="U99" s="88"/>
      <c r="V99" s="88"/>
      <c r="W99" s="88">
        <v>19705.882352941178</v>
      </c>
      <c r="X99" s="88"/>
      <c r="Y99" s="88"/>
      <c r="Z99" s="88"/>
      <c r="AA99" s="88"/>
      <c r="AB99" s="88"/>
      <c r="AC99" s="88"/>
      <c r="AD99" s="88"/>
      <c r="AE99" s="88">
        <v>67000</v>
      </c>
    </row>
    <row r="100" spans="2:31" x14ac:dyDescent="0.2">
      <c r="B100" s="154" t="s">
        <v>278</v>
      </c>
      <c r="C100" s="154" t="s">
        <v>154</v>
      </c>
      <c r="D100" s="88">
        <v>359.61376189261665</v>
      </c>
      <c r="E100" s="88">
        <v>316.46011046550268</v>
      </c>
      <c r="F100" s="88">
        <v>202.85904517019404</v>
      </c>
      <c r="G100" s="88">
        <v>930.76503078089024</v>
      </c>
      <c r="H100" s="88">
        <v>239.74250792841116</v>
      </c>
      <c r="I100" s="88">
        <v>208.19744109572545</v>
      </c>
      <c r="J100" s="88">
        <v>197.78756904093916</v>
      </c>
      <c r="K100" s="88">
        <v>127.60488325221881</v>
      </c>
      <c r="L100" s="88">
        <v>753.476453489292</v>
      </c>
      <c r="M100" s="88">
        <v>188.369113372323</v>
      </c>
      <c r="N100" s="88">
        <v>188.369113372323</v>
      </c>
      <c r="O100" s="88">
        <v>197.78756904093916</v>
      </c>
      <c r="P100" s="88">
        <v>116.34562884761128</v>
      </c>
      <c r="Q100" s="88">
        <v>232.69125769522256</v>
      </c>
      <c r="R100" s="88">
        <v>171.98919047038191</v>
      </c>
      <c r="S100" s="88">
        <v>168.32984599228865</v>
      </c>
      <c r="T100" s="88">
        <v>282.55367005848456</v>
      </c>
      <c r="U100" s="88">
        <v>632.92022093100536</v>
      </c>
      <c r="V100" s="88">
        <v>127.60488325221881</v>
      </c>
      <c r="W100" s="88">
        <v>824.11487100391321</v>
      </c>
      <c r="X100" s="88">
        <v>123.61723065058698</v>
      </c>
      <c r="Y100" s="88">
        <v>143.84550475704668</v>
      </c>
      <c r="Z100" s="88">
        <v>179.80688094630833</v>
      </c>
      <c r="AA100" s="88">
        <v>316.46011046550274</v>
      </c>
      <c r="AB100" s="88">
        <v>202.85904517019404</v>
      </c>
      <c r="AC100" s="88">
        <v>272.81044005646777</v>
      </c>
      <c r="AD100" s="88">
        <v>293.01862080139136</v>
      </c>
      <c r="AE100" s="88">
        <v>8000</v>
      </c>
    </row>
    <row r="101" spans="2:31" x14ac:dyDescent="0.2">
      <c r="B101" s="154" t="s">
        <v>279</v>
      </c>
      <c r="C101" s="154" t="s">
        <v>155</v>
      </c>
      <c r="D101" s="88"/>
      <c r="E101" s="88"/>
      <c r="F101" s="88"/>
      <c r="G101" s="88"/>
      <c r="H101" s="88">
        <v>4219.7650340554364</v>
      </c>
      <c r="I101" s="88">
        <v>5863.2524683717647</v>
      </c>
      <c r="J101" s="88"/>
      <c r="K101" s="88"/>
      <c r="L101" s="88"/>
      <c r="M101" s="88">
        <v>3315.5296696149858</v>
      </c>
      <c r="N101" s="88">
        <v>3315.5296696149858</v>
      </c>
      <c r="O101" s="88"/>
      <c r="P101" s="88">
        <v>2047.8271488798441</v>
      </c>
      <c r="Q101" s="88">
        <v>4095.6542977596882</v>
      </c>
      <c r="R101" s="88"/>
      <c r="S101" s="88"/>
      <c r="T101" s="88"/>
      <c r="U101" s="88"/>
      <c r="V101" s="88"/>
      <c r="W101" s="88"/>
      <c r="X101" s="88">
        <v>2175.8163456848347</v>
      </c>
      <c r="Y101" s="88"/>
      <c r="Z101" s="88">
        <v>3164.8237755415776</v>
      </c>
      <c r="AA101" s="88"/>
      <c r="AB101" s="88"/>
      <c r="AC101" s="88">
        <v>4801.8015904768763</v>
      </c>
      <c r="AD101" s="88"/>
      <c r="AE101" s="88">
        <v>32999.999999999993</v>
      </c>
    </row>
    <row r="102" spans="2:31" x14ac:dyDescent="0.2">
      <c r="B102" s="154" t="s">
        <v>245</v>
      </c>
      <c r="C102" s="154" t="s">
        <v>246</v>
      </c>
      <c r="D102" s="88"/>
      <c r="E102" s="88"/>
      <c r="F102" s="88"/>
      <c r="G102" s="88"/>
      <c r="H102" s="88"/>
      <c r="I102" s="88"/>
      <c r="J102" s="88"/>
      <c r="K102" s="88">
        <v>3372.0322157290584</v>
      </c>
      <c r="L102" s="88"/>
      <c r="M102" s="88"/>
      <c r="N102" s="88"/>
      <c r="O102" s="88"/>
      <c r="P102" s="88">
        <v>2690.1874662250207</v>
      </c>
      <c r="Q102" s="88"/>
      <c r="R102" s="88">
        <v>1704.3423699065354</v>
      </c>
      <c r="S102" s="88">
        <v>2224.1063550553363</v>
      </c>
      <c r="T102" s="88"/>
      <c r="U102" s="88">
        <v>1829.3274770330145</v>
      </c>
      <c r="V102" s="88"/>
      <c r="W102" s="88"/>
      <c r="X102" s="88">
        <v>2858.3241828640844</v>
      </c>
      <c r="Y102" s="88">
        <v>1663.0249791209224</v>
      </c>
      <c r="Z102" s="88"/>
      <c r="AA102" s="88">
        <v>3658.6549540660289</v>
      </c>
      <c r="AB102" s="88"/>
      <c r="AC102" s="88"/>
      <c r="AD102" s="88"/>
      <c r="AE102" s="88">
        <v>20000</v>
      </c>
    </row>
    <row r="103" spans="2:31" x14ac:dyDescent="0.2">
      <c r="B103" s="154" t="s">
        <v>241</v>
      </c>
      <c r="C103" s="154" t="s">
        <v>242</v>
      </c>
      <c r="D103" s="88"/>
      <c r="E103" s="88"/>
      <c r="F103" s="88"/>
      <c r="G103" s="88"/>
      <c r="H103" s="88"/>
      <c r="I103" s="88"/>
      <c r="J103" s="88"/>
      <c r="K103" s="88">
        <v>0</v>
      </c>
      <c r="L103" s="88"/>
      <c r="M103" s="88"/>
      <c r="N103" s="88"/>
      <c r="O103" s="88"/>
      <c r="P103" s="88"/>
      <c r="Q103" s="88"/>
      <c r="R103" s="88">
        <v>0</v>
      </c>
      <c r="S103" s="88">
        <v>0</v>
      </c>
      <c r="T103" s="88"/>
      <c r="U103" s="88">
        <v>0</v>
      </c>
      <c r="V103" s="88"/>
      <c r="W103" s="88"/>
      <c r="X103" s="88">
        <v>0</v>
      </c>
      <c r="Y103" s="88">
        <v>0</v>
      </c>
      <c r="Z103" s="88"/>
      <c r="AA103" s="88">
        <v>0</v>
      </c>
      <c r="AB103" s="88"/>
      <c r="AC103" s="88"/>
      <c r="AD103" s="88"/>
      <c r="AE103" s="88">
        <v>0</v>
      </c>
    </row>
    <row r="104" spans="2:31" x14ac:dyDescent="0.2">
      <c r="B104" s="154" t="s">
        <v>243</v>
      </c>
      <c r="C104" s="154" t="s">
        <v>244</v>
      </c>
      <c r="D104" s="88"/>
      <c r="E104" s="88"/>
      <c r="F104" s="88"/>
      <c r="G104" s="88"/>
      <c r="H104" s="88"/>
      <c r="I104" s="88"/>
      <c r="J104" s="88"/>
      <c r="K104" s="88">
        <v>0</v>
      </c>
      <c r="L104" s="88"/>
      <c r="M104" s="88"/>
      <c r="N104" s="88"/>
      <c r="O104" s="88"/>
      <c r="P104" s="88">
        <v>0</v>
      </c>
      <c r="Q104" s="88"/>
      <c r="R104" s="88">
        <v>0</v>
      </c>
      <c r="S104" s="88">
        <v>0</v>
      </c>
      <c r="T104" s="88"/>
      <c r="U104" s="88">
        <v>0</v>
      </c>
      <c r="V104" s="88"/>
      <c r="W104" s="88"/>
      <c r="X104" s="88">
        <v>0</v>
      </c>
      <c r="Y104" s="88">
        <v>0</v>
      </c>
      <c r="Z104" s="88"/>
      <c r="AA104" s="88">
        <v>0</v>
      </c>
      <c r="AB104" s="88"/>
      <c r="AC104" s="88"/>
      <c r="AD104" s="88"/>
      <c r="AE104" s="88">
        <v>0</v>
      </c>
    </row>
    <row r="105" spans="2:31" x14ac:dyDescent="0.2">
      <c r="B105" s="154" t="s">
        <v>247</v>
      </c>
      <c r="C105" s="154" t="s">
        <v>128</v>
      </c>
      <c r="D105" s="88"/>
      <c r="E105" s="88">
        <v>90000</v>
      </c>
      <c r="F105" s="88"/>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v>90000</v>
      </c>
    </row>
    <row r="106" spans="2:31" x14ac:dyDescent="0.2">
      <c r="B106" s="154" t="s">
        <v>280</v>
      </c>
      <c r="C106" s="154" t="s">
        <v>156</v>
      </c>
      <c r="D106" s="88"/>
      <c r="E106" s="88"/>
      <c r="F106" s="88"/>
      <c r="G106" s="88"/>
      <c r="H106" s="88">
        <v>3788.8216270179005</v>
      </c>
      <c r="I106" s="88">
        <v>3290.2924655681763</v>
      </c>
      <c r="J106" s="88">
        <v>3125.7778422897677</v>
      </c>
      <c r="K106" s="88">
        <v>2016.6308659933986</v>
      </c>
      <c r="L106" s="88"/>
      <c r="M106" s="88">
        <v>2976.9312783712071</v>
      </c>
      <c r="N106" s="88"/>
      <c r="O106" s="88"/>
      <c r="P106" s="88"/>
      <c r="Q106" s="88"/>
      <c r="R106" s="88"/>
      <c r="S106" s="88"/>
      <c r="T106" s="88"/>
      <c r="U106" s="88"/>
      <c r="V106" s="88">
        <v>2823.2832123907574</v>
      </c>
      <c r="W106" s="88"/>
      <c r="X106" s="88"/>
      <c r="Y106" s="88"/>
      <c r="Z106" s="88">
        <v>3978.2627083687948</v>
      </c>
      <c r="AA106" s="88"/>
      <c r="AB106" s="88"/>
      <c r="AC106" s="88"/>
      <c r="AD106" s="88"/>
      <c r="AE106" s="88">
        <v>22000.000000000004</v>
      </c>
    </row>
    <row r="107" spans="2:31" x14ac:dyDescent="0.2">
      <c r="B107" s="154" t="s">
        <v>281</v>
      </c>
      <c r="C107" s="154" t="s">
        <v>157</v>
      </c>
      <c r="D107" s="88"/>
      <c r="E107" s="88"/>
      <c r="F107" s="88"/>
      <c r="G107" s="88"/>
      <c r="H107" s="88"/>
      <c r="I107" s="88">
        <v>17871.238283177106</v>
      </c>
      <c r="J107" s="88"/>
      <c r="K107" s="88"/>
      <c r="L107" s="88"/>
      <c r="M107" s="88"/>
      <c r="N107" s="88"/>
      <c r="O107" s="88"/>
      <c r="P107" s="88"/>
      <c r="Q107" s="88"/>
      <c r="R107" s="88">
        <v>23621.114948199312</v>
      </c>
      <c r="S107" s="88"/>
      <c r="T107" s="88">
        <v>48507.646768623585</v>
      </c>
      <c r="U107" s="88"/>
      <c r="V107" s="88"/>
      <c r="W107" s="88"/>
      <c r="X107" s="88"/>
      <c r="Y107" s="88"/>
      <c r="Z107" s="88"/>
      <c r="AA107" s="88"/>
      <c r="AB107" s="88"/>
      <c r="AC107" s="88"/>
      <c r="AD107" s="88"/>
      <c r="AE107" s="88">
        <v>90000</v>
      </c>
    </row>
    <row r="108" spans="2:31" x14ac:dyDescent="0.2">
      <c r="B108" s="154" t="s">
        <v>248</v>
      </c>
      <c r="C108" s="154" t="s">
        <v>130</v>
      </c>
      <c r="D108" s="88"/>
      <c r="E108" s="88"/>
      <c r="F108" s="88"/>
      <c r="G108" s="88"/>
      <c r="H108" s="88"/>
      <c r="I108" s="88"/>
      <c r="J108" s="88"/>
      <c r="K108" s="88"/>
      <c r="L108" s="88">
        <v>0</v>
      </c>
      <c r="M108" s="88"/>
      <c r="N108" s="88"/>
      <c r="O108" s="88"/>
      <c r="P108" s="88"/>
      <c r="Q108" s="88"/>
      <c r="R108" s="88"/>
      <c r="S108" s="88"/>
      <c r="T108" s="88"/>
      <c r="U108" s="88"/>
      <c r="V108" s="88"/>
      <c r="W108" s="88"/>
      <c r="X108" s="88"/>
      <c r="Y108" s="88"/>
      <c r="Z108" s="88"/>
      <c r="AA108" s="88"/>
      <c r="AB108" s="88"/>
      <c r="AC108" s="88"/>
      <c r="AD108" s="88">
        <v>0</v>
      </c>
      <c r="AE108" s="88">
        <v>0</v>
      </c>
    </row>
    <row r="109" spans="2:31" x14ac:dyDescent="0.2">
      <c r="B109" s="154" t="s">
        <v>249</v>
      </c>
      <c r="C109" s="154" t="s">
        <v>131</v>
      </c>
      <c r="D109" s="88"/>
      <c r="E109" s="88"/>
      <c r="F109" s="88"/>
      <c r="G109" s="88"/>
      <c r="H109" s="88"/>
      <c r="I109" s="88"/>
      <c r="J109" s="88"/>
      <c r="K109" s="88"/>
      <c r="L109" s="88"/>
      <c r="M109" s="88"/>
      <c r="N109" s="88"/>
      <c r="O109" s="88"/>
      <c r="P109" s="88"/>
      <c r="Q109" s="88"/>
      <c r="R109" s="88">
        <v>16370.429064078922</v>
      </c>
      <c r="S109" s="88">
        <v>16022.122062715536</v>
      </c>
      <c r="T109" s="88"/>
      <c r="U109" s="88"/>
      <c r="V109" s="88"/>
      <c r="W109" s="88"/>
      <c r="X109" s="88">
        <v>35298.737669420159</v>
      </c>
      <c r="Y109" s="88"/>
      <c r="Z109" s="88"/>
      <c r="AA109" s="88"/>
      <c r="AB109" s="88">
        <v>19308.711203785391</v>
      </c>
      <c r="AC109" s="88"/>
      <c r="AD109" s="88"/>
      <c r="AE109" s="88">
        <v>87000.000000000015</v>
      </c>
    </row>
    <row r="110" spans="2:31" x14ac:dyDescent="0.2">
      <c r="B110" s="154" t="s">
        <v>254</v>
      </c>
      <c r="C110" s="154" t="s">
        <v>255</v>
      </c>
      <c r="D110" s="88"/>
      <c r="E110" s="88"/>
      <c r="F110" s="88"/>
      <c r="G110" s="88"/>
      <c r="H110" s="88"/>
      <c r="I110" s="88"/>
      <c r="J110" s="88"/>
      <c r="K110" s="88">
        <v>0</v>
      </c>
      <c r="L110" s="88"/>
      <c r="M110" s="88"/>
      <c r="N110" s="88"/>
      <c r="O110" s="88"/>
      <c r="P110" s="88">
        <v>0</v>
      </c>
      <c r="Q110" s="88"/>
      <c r="R110" s="88"/>
      <c r="S110" s="88">
        <v>0</v>
      </c>
      <c r="T110" s="88"/>
      <c r="U110" s="88"/>
      <c r="V110" s="88">
        <v>0</v>
      </c>
      <c r="W110" s="88"/>
      <c r="X110" s="88"/>
      <c r="Y110" s="88"/>
      <c r="Z110" s="88"/>
      <c r="AA110" s="88"/>
      <c r="AB110" s="88"/>
      <c r="AC110" s="88"/>
      <c r="AD110" s="88"/>
      <c r="AE110" s="88">
        <v>0</v>
      </c>
    </row>
    <row r="111" spans="2:31" x14ac:dyDescent="0.2">
      <c r="B111" s="154" t="s">
        <v>250</v>
      </c>
      <c r="C111" s="154" t="s">
        <v>251</v>
      </c>
      <c r="D111" s="88"/>
      <c r="E111" s="88"/>
      <c r="F111" s="88"/>
      <c r="G111" s="88"/>
      <c r="H111" s="88"/>
      <c r="I111" s="88"/>
      <c r="J111" s="88"/>
      <c r="K111" s="88">
        <v>0</v>
      </c>
      <c r="L111" s="88"/>
      <c r="M111" s="88"/>
      <c r="N111" s="88"/>
      <c r="O111" s="88"/>
      <c r="P111" s="88">
        <v>0</v>
      </c>
      <c r="Q111" s="88"/>
      <c r="R111" s="88"/>
      <c r="S111" s="88">
        <v>0</v>
      </c>
      <c r="T111" s="88"/>
      <c r="U111" s="88"/>
      <c r="V111" s="88">
        <v>0</v>
      </c>
      <c r="W111" s="88"/>
      <c r="X111" s="88"/>
      <c r="Y111" s="88"/>
      <c r="Z111" s="88"/>
      <c r="AA111" s="88"/>
      <c r="AB111" s="88"/>
      <c r="AC111" s="88"/>
      <c r="AD111" s="88"/>
      <c r="AE111" s="88">
        <v>0</v>
      </c>
    </row>
    <row r="112" spans="2:31" x14ac:dyDescent="0.2">
      <c r="B112" s="154" t="s">
        <v>252</v>
      </c>
      <c r="C112" s="154" t="s">
        <v>253</v>
      </c>
      <c r="D112" s="88"/>
      <c r="E112" s="88"/>
      <c r="F112" s="88"/>
      <c r="G112" s="88"/>
      <c r="H112" s="88"/>
      <c r="I112" s="88"/>
      <c r="J112" s="88"/>
      <c r="K112" s="88">
        <v>5329.1091750385585</v>
      </c>
      <c r="L112" s="88"/>
      <c r="M112" s="88"/>
      <c r="N112" s="88"/>
      <c r="O112" s="88"/>
      <c r="P112" s="88">
        <v>3644.1702446954855</v>
      </c>
      <c r="Q112" s="88"/>
      <c r="R112" s="88"/>
      <c r="S112" s="88">
        <v>7029.8886989870352</v>
      </c>
      <c r="T112" s="88"/>
      <c r="U112" s="88"/>
      <c r="V112" s="88">
        <v>3996.8318812789194</v>
      </c>
      <c r="W112" s="88"/>
      <c r="X112" s="88"/>
      <c r="Y112" s="88"/>
      <c r="Z112" s="88"/>
      <c r="AA112" s="88"/>
      <c r="AB112" s="88"/>
      <c r="AC112" s="88"/>
      <c r="AD112" s="88"/>
      <c r="AE112" s="88">
        <v>20000</v>
      </c>
    </row>
    <row r="113" spans="2:31" x14ac:dyDescent="0.2">
      <c r="B113" s="154" t="s">
        <v>260</v>
      </c>
      <c r="C113" s="154" t="s">
        <v>261</v>
      </c>
      <c r="D113" s="88"/>
      <c r="E113" s="88"/>
      <c r="F113" s="88"/>
      <c r="G113" s="88"/>
      <c r="H113" s="88"/>
      <c r="I113" s="88"/>
      <c r="J113" s="88"/>
      <c r="K113" s="88"/>
      <c r="L113" s="88"/>
      <c r="M113" s="88"/>
      <c r="N113" s="88"/>
      <c r="O113" s="88"/>
      <c r="P113" s="88"/>
      <c r="Q113" s="88"/>
      <c r="R113" s="88"/>
      <c r="S113" s="88"/>
      <c r="T113" s="88"/>
      <c r="U113" s="88">
        <v>0</v>
      </c>
      <c r="V113" s="88"/>
      <c r="W113" s="88"/>
      <c r="X113" s="88">
        <v>0</v>
      </c>
      <c r="Y113" s="88">
        <v>0</v>
      </c>
      <c r="Z113" s="88"/>
      <c r="AA113" s="88"/>
      <c r="AB113" s="88"/>
      <c r="AC113" s="88"/>
      <c r="AD113" s="88"/>
      <c r="AE113" s="88">
        <v>0</v>
      </c>
    </row>
    <row r="114" spans="2:31" x14ac:dyDescent="0.2">
      <c r="B114" s="154" t="s">
        <v>256</v>
      </c>
      <c r="C114" s="154" t="s">
        <v>257</v>
      </c>
      <c r="D114" s="88"/>
      <c r="E114" s="88"/>
      <c r="F114" s="88"/>
      <c r="G114" s="88"/>
      <c r="H114" s="88"/>
      <c r="I114" s="88"/>
      <c r="J114" s="88"/>
      <c r="K114" s="88"/>
      <c r="L114" s="88"/>
      <c r="M114" s="88"/>
      <c r="N114" s="88"/>
      <c r="O114" s="88"/>
      <c r="P114" s="88"/>
      <c r="Q114" s="88"/>
      <c r="R114" s="88"/>
      <c r="S114" s="88"/>
      <c r="T114" s="88"/>
      <c r="U114" s="88"/>
      <c r="V114" s="88"/>
      <c r="W114" s="88"/>
      <c r="X114" s="88"/>
      <c r="Y114" s="88">
        <v>0</v>
      </c>
      <c r="Z114" s="88"/>
      <c r="AA114" s="88"/>
      <c r="AB114" s="88"/>
      <c r="AC114" s="88"/>
      <c r="AD114" s="88"/>
      <c r="AE114" s="88">
        <v>0</v>
      </c>
    </row>
    <row r="115" spans="2:31" x14ac:dyDescent="0.2">
      <c r="B115" s="154" t="s">
        <v>258</v>
      </c>
      <c r="C115" s="154" t="s">
        <v>259</v>
      </c>
      <c r="D115" s="88"/>
      <c r="E115" s="88"/>
      <c r="F115" s="88"/>
      <c r="G115" s="88"/>
      <c r="H115" s="88"/>
      <c r="I115" s="88"/>
      <c r="J115" s="88"/>
      <c r="K115" s="88"/>
      <c r="L115" s="88"/>
      <c r="M115" s="88"/>
      <c r="N115" s="88"/>
      <c r="O115" s="88"/>
      <c r="P115" s="88"/>
      <c r="Q115" s="88"/>
      <c r="R115" s="88"/>
      <c r="S115" s="88"/>
      <c r="T115" s="88"/>
      <c r="U115" s="88">
        <v>6886.769381266814</v>
      </c>
      <c r="V115" s="88"/>
      <c r="W115" s="88"/>
      <c r="X115" s="88">
        <v>8070.4328686720482</v>
      </c>
      <c r="Y115" s="88">
        <v>25042.797750061141</v>
      </c>
      <c r="Z115" s="88"/>
      <c r="AA115" s="88"/>
      <c r="AB115" s="88"/>
      <c r="AC115" s="88"/>
      <c r="AD115" s="88"/>
      <c r="AE115" s="88">
        <v>40000.000000000007</v>
      </c>
    </row>
    <row r="116" spans="2:31" x14ac:dyDescent="0.2">
      <c r="B116" s="154" t="s">
        <v>262</v>
      </c>
      <c r="C116" s="154" t="s">
        <v>136</v>
      </c>
      <c r="D116" s="88"/>
      <c r="E116" s="88"/>
      <c r="F116" s="88"/>
      <c r="G116" s="88"/>
      <c r="H116" s="88"/>
      <c r="I116" s="88"/>
      <c r="J116" s="88">
        <v>0</v>
      </c>
      <c r="K116" s="88">
        <v>0</v>
      </c>
      <c r="L116" s="88"/>
      <c r="M116" s="88"/>
      <c r="N116" s="88"/>
      <c r="O116" s="88"/>
      <c r="P116" s="88"/>
      <c r="Q116" s="88"/>
      <c r="R116" s="88">
        <v>0</v>
      </c>
      <c r="S116" s="88">
        <v>0</v>
      </c>
      <c r="T116" s="88"/>
      <c r="U116" s="88">
        <v>0</v>
      </c>
      <c r="V116" s="88">
        <v>0</v>
      </c>
      <c r="W116" s="88"/>
      <c r="X116" s="88">
        <v>0</v>
      </c>
      <c r="Y116" s="88">
        <v>0</v>
      </c>
      <c r="Z116" s="88"/>
      <c r="AA116" s="88">
        <v>0</v>
      </c>
      <c r="AB116" s="88">
        <v>0</v>
      </c>
      <c r="AC116" s="88"/>
      <c r="AD116" s="88"/>
      <c r="AE116" s="88">
        <v>0</v>
      </c>
    </row>
    <row r="117" spans="2:31" x14ac:dyDescent="0.2">
      <c r="B117" s="154" t="s">
        <v>263</v>
      </c>
      <c r="C117" s="154" t="s">
        <v>137</v>
      </c>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v>56000</v>
      </c>
      <c r="AC117" s="88"/>
      <c r="AD117" s="88"/>
      <c r="AE117" s="88">
        <v>56000</v>
      </c>
    </row>
    <row r="118" spans="2:31" x14ac:dyDescent="0.2">
      <c r="B118" s="154" t="s">
        <v>264</v>
      </c>
      <c r="C118" s="154" t="s">
        <v>139</v>
      </c>
      <c r="D118" s="88"/>
      <c r="E118" s="88"/>
      <c r="F118" s="88"/>
      <c r="G118" s="88"/>
      <c r="H118" s="88"/>
      <c r="I118" s="88"/>
      <c r="J118" s="88"/>
      <c r="K118" s="88"/>
      <c r="L118" s="88"/>
      <c r="M118" s="88"/>
      <c r="N118" s="88"/>
      <c r="O118" s="88">
        <v>11639.518490402343</v>
      </c>
      <c r="P118" s="88"/>
      <c r="Q118" s="88"/>
      <c r="R118" s="88"/>
      <c r="S118" s="88"/>
      <c r="T118" s="88"/>
      <c r="U118" s="88"/>
      <c r="V118" s="88"/>
      <c r="W118" s="88">
        <v>14549.398113002928</v>
      </c>
      <c r="X118" s="88">
        <v>6365.36167443878</v>
      </c>
      <c r="Y118" s="88"/>
      <c r="Z118" s="88"/>
      <c r="AA118" s="88"/>
      <c r="AB118" s="88">
        <v>10445.721722155948</v>
      </c>
      <c r="AC118" s="88"/>
      <c r="AD118" s="88"/>
      <c r="AE118" s="88">
        <v>43000</v>
      </c>
    </row>
    <row r="119" spans="2:31" x14ac:dyDescent="0.2">
      <c r="B119" s="154" t="s">
        <v>350</v>
      </c>
      <c r="C119"/>
      <c r="D119" s="88">
        <v>62496.750364984306</v>
      </c>
      <c r="E119" s="88">
        <v>117092.57264079335</v>
      </c>
      <c r="F119" s="88">
        <v>103427.33220592352</v>
      </c>
      <c r="G119" s="88">
        <v>33256.827118618443</v>
      </c>
      <c r="H119" s="88">
        <v>53365.806155048413</v>
      </c>
      <c r="I119" s="88">
        <v>43441.923144575936</v>
      </c>
      <c r="J119" s="88">
        <v>78541.988643283505</v>
      </c>
      <c r="K119" s="88">
        <v>14698.364608425511</v>
      </c>
      <c r="L119" s="88">
        <v>14919.050140243173</v>
      </c>
      <c r="M119" s="88">
        <v>39942.941774025567</v>
      </c>
      <c r="N119" s="88">
        <v>42259.260210232162</v>
      </c>
      <c r="O119" s="88">
        <v>53419.175504669969</v>
      </c>
      <c r="P119" s="88">
        <v>30873.660911968327</v>
      </c>
      <c r="Q119" s="88">
        <v>42266.141363241819</v>
      </c>
      <c r="R119" s="88">
        <v>55971.371461181152</v>
      </c>
      <c r="S119" s="88">
        <v>33638.674153906279</v>
      </c>
      <c r="T119" s="88">
        <v>77811.41764304736</v>
      </c>
      <c r="U119" s="88">
        <v>39782.517569878575</v>
      </c>
      <c r="V119" s="88">
        <v>29432.517025037174</v>
      </c>
      <c r="W119" s="88">
        <v>53262.265630669855</v>
      </c>
      <c r="X119" s="88">
        <v>66384.783951671678</v>
      </c>
      <c r="Y119" s="88">
        <v>88076.192779646954</v>
      </c>
      <c r="Z119" s="88">
        <v>27264.012860512987</v>
      </c>
      <c r="AA119" s="88">
        <v>15422.94104770487</v>
      </c>
      <c r="AB119" s="88">
        <v>111167.40140770431</v>
      </c>
      <c r="AC119" s="88">
        <v>28721.914551487858</v>
      </c>
      <c r="AD119" s="88">
        <v>16062.195131516935</v>
      </c>
      <c r="AE119" s="88">
        <v>1373000.0000000005</v>
      </c>
    </row>
    <row r="120" spans="2:31" x14ac:dyDescent="0.2">
      <c r="B120"/>
      <c r="C120"/>
      <c r="D120"/>
      <c r="E120"/>
      <c r="F120"/>
      <c r="G120"/>
      <c r="H120"/>
      <c r="I120"/>
      <c r="J120"/>
      <c r="K120"/>
      <c r="L120"/>
      <c r="M120"/>
      <c r="N120"/>
      <c r="O120"/>
      <c r="P120"/>
      <c r="Q120"/>
      <c r="R120"/>
      <c r="S120"/>
      <c r="T120"/>
      <c r="U120"/>
      <c r="V120"/>
      <c r="W120"/>
      <c r="X120"/>
      <c r="Y120"/>
      <c r="Z120"/>
      <c r="AA120"/>
      <c r="AB120"/>
      <c r="AC120"/>
      <c r="AD120"/>
    </row>
  </sheetData>
  <mergeCells count="2">
    <mergeCell ref="L4:O4"/>
    <mergeCell ref="A1:W1"/>
  </mergeCells>
  <conditionalFormatting pivot="1" sqref="F15:F41">
    <cfRule type="iconSet" priority="7">
      <iconSet iconSet="3Flags" reverse="1">
        <cfvo type="percent" val="0"/>
        <cfvo type="num" val="3"/>
        <cfvo type="num" val="4"/>
      </iconSet>
    </cfRule>
  </conditionalFormatting>
  <conditionalFormatting sqref="E15:E41">
    <cfRule type="containsText" dxfId="1" priority="5" operator="containsText" text="Fort">
      <formula>NOT(ISERROR(SEARCH("Fort",E15)))</formula>
    </cfRule>
    <cfRule type="cellIs" dxfId="0" priority="6" operator="equal">
      <formula>"Critique"</formula>
    </cfRule>
  </conditionalFormatting>
  <conditionalFormatting sqref="D5:D8 D10">
    <cfRule type="iconSet" priority="2">
      <iconSet iconSet="3Flags" reverse="1">
        <cfvo type="percent" val="0"/>
        <cfvo type="num" val="3"/>
        <cfvo type="num" val="4"/>
      </iconSet>
    </cfRule>
  </conditionalFormatting>
  <conditionalFormatting sqref="D11">
    <cfRule type="iconSet" priority="1">
      <iconSet iconSet="3Flags" reverse="1">
        <cfvo type="percent" val="0"/>
        <cfvo type="num" val="3"/>
        <cfvo type="num" val="4"/>
      </iconSe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iconSet" priority="3" id="{00000000-000E-0000-0500-000003000000}">
            <x14:iconSet iconSet="3Symbols2" custom="1">
              <x14:cfvo type="percent">
                <xm:f>0</xm:f>
              </x14:cfvo>
              <x14:cfvo type="num">
                <xm:f>0.99</xm:f>
              </x14:cfvo>
              <x14:cfvo type="num" gte="0">
                <xm:f>1</xm:f>
              </x14:cfvo>
              <x14:cfIcon iconSet="NoIcons" iconId="0"/>
              <x14:cfIcon iconSet="3Symbols2" iconId="1"/>
              <x14:cfIcon iconSet="3Symbols2" iconId="0"/>
            </x14:iconSet>
          </x14:cfRule>
          <xm:sqref>G15:G41</xm:sqref>
        </x14:conditionalFormatting>
      </x14:conditionalFormattings>
    </ex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7E140-8F0C-4AFD-8936-438953F2DF16}">
  <dimension ref="A1:G51"/>
  <sheetViews>
    <sheetView workbookViewId="0">
      <selection activeCell="G49" sqref="G49"/>
    </sheetView>
  </sheetViews>
  <sheetFormatPr baseColWidth="10" defaultColWidth="11.42578125" defaultRowHeight="12.75" x14ac:dyDescent="0.2"/>
  <cols>
    <col min="1" max="1" width="15.5703125" style="65" customWidth="1"/>
    <col min="2" max="2" width="62.85546875" style="65" customWidth="1"/>
    <col min="3" max="5" width="15.5703125" style="65" customWidth="1"/>
    <col min="6" max="6" width="11.42578125" style="65"/>
    <col min="7" max="7" width="54" style="65" bestFit="1" customWidth="1"/>
    <col min="8" max="8" width="16.42578125" style="65" bestFit="1" customWidth="1"/>
    <col min="9" max="9" width="11" style="65" bestFit="1" customWidth="1"/>
    <col min="10" max="10" width="7.5703125" style="65" bestFit="1" customWidth="1"/>
    <col min="11" max="11" width="6.5703125" style="65" bestFit="1" customWidth="1"/>
    <col min="12" max="12" width="11.5703125" style="65" bestFit="1" customWidth="1"/>
    <col min="13" max="16384" width="11.42578125" style="65"/>
  </cols>
  <sheetData>
    <row r="1" spans="1:5" ht="25.5" x14ac:dyDescent="0.2">
      <c r="A1" s="97" t="s">
        <v>50</v>
      </c>
      <c r="B1" s="97" t="s">
        <v>48</v>
      </c>
      <c r="C1" s="97" t="s">
        <v>49</v>
      </c>
      <c r="D1" s="97" t="s">
        <v>347</v>
      </c>
      <c r="E1" s="97" t="s">
        <v>51</v>
      </c>
    </row>
    <row r="2" spans="1:5" x14ac:dyDescent="0.2">
      <c r="A2" s="98" t="str">
        <f>INPUT_ContexteBIA!B25</f>
        <v>Modéré</v>
      </c>
      <c r="B2" s="99" t="str">
        <f>"Incapacité à réaliser le processus " &amp;INPUT_ContexteBIA!B4</f>
        <v>Incapacité à réaliser le processus Analyser le marché</v>
      </c>
      <c r="C2" s="96" t="s">
        <v>32</v>
      </c>
      <c r="D2" s="98">
        <f>REF_ER!C38</f>
        <v>2</v>
      </c>
      <c r="E2" s="99" t="s">
        <v>44</v>
      </c>
    </row>
    <row r="3" spans="1:5" x14ac:dyDescent="0.2">
      <c r="A3" s="98" t="str">
        <f>INPUT_ContexteBIA!B26</f>
        <v>Important</v>
      </c>
      <c r="B3" s="99" t="str">
        <f>"Incapacité à réaliser le processus " &amp;INPUT_ContexteBIA!B5</f>
        <v>Incapacité à réaliser le processus Concevoir des voitures</v>
      </c>
      <c r="C3" s="96" t="s">
        <v>32</v>
      </c>
      <c r="D3" s="98">
        <f>REF_ER!C39</f>
        <v>3</v>
      </c>
      <c r="E3" s="99" t="s">
        <v>44</v>
      </c>
    </row>
    <row r="4" spans="1:5" x14ac:dyDescent="0.2">
      <c r="A4" s="98" t="str">
        <f>INPUT_ContexteBIA!B27</f>
        <v>Négligeable</v>
      </c>
      <c r="B4" s="99" t="str">
        <f>"Incapacité à réaliser le processus " &amp;INPUT_ContexteBIA!B6</f>
        <v>Incapacité à réaliser le processus Contruire des voitures</v>
      </c>
      <c r="C4" s="96" t="s">
        <v>32</v>
      </c>
      <c r="D4" s="98">
        <f>REF_ER!C40</f>
        <v>1</v>
      </c>
      <c r="E4" s="99" t="s">
        <v>44</v>
      </c>
    </row>
    <row r="5" spans="1:5" x14ac:dyDescent="0.2">
      <c r="A5" s="98">
        <f>INPUT_ContexteBIA!B28</f>
        <v>0</v>
      </c>
      <c r="B5" s="99" t="str">
        <f>"Incapacité à réaliser le processus " &amp;INPUT_ContexteBIA!B7</f>
        <v xml:space="preserve">Incapacité à réaliser le processus </v>
      </c>
      <c r="C5" s="96" t="s">
        <v>32</v>
      </c>
      <c r="D5" s="98" t="str">
        <f>REF_ER!C41</f>
        <v/>
      </c>
      <c r="E5" s="99" t="s">
        <v>44</v>
      </c>
    </row>
    <row r="6" spans="1:5" ht="25.5" x14ac:dyDescent="0.2">
      <c r="A6" s="97" t="s">
        <v>50</v>
      </c>
      <c r="B6" s="97" t="s">
        <v>48</v>
      </c>
      <c r="C6" s="97" t="s">
        <v>49</v>
      </c>
      <c r="D6" s="97" t="s">
        <v>347</v>
      </c>
      <c r="E6" s="97" t="s">
        <v>51</v>
      </c>
    </row>
    <row r="7" spans="1:5" x14ac:dyDescent="0.2">
      <c r="A7" s="98" t="str">
        <f>INPUT_ContexteBIA!C25</f>
        <v>Important</v>
      </c>
      <c r="B7" s="99" t="str">
        <f>"Altération du processus " &amp;INPUT_ContexteBIA!B4</f>
        <v>Altération du processus Analyser le marché</v>
      </c>
      <c r="C7" s="96" t="s">
        <v>32</v>
      </c>
      <c r="D7" s="98">
        <f>REF_ER!D38</f>
        <v>3</v>
      </c>
      <c r="E7" s="99" t="s">
        <v>45</v>
      </c>
    </row>
    <row r="8" spans="1:5" x14ac:dyDescent="0.2">
      <c r="A8" s="98" t="str">
        <f>INPUT_ContexteBIA!C26</f>
        <v>Important</v>
      </c>
      <c r="B8" s="99" t="str">
        <f>"Altération du processus " &amp;INPUT_ContexteBIA!B5</f>
        <v>Altération du processus Concevoir des voitures</v>
      </c>
      <c r="C8" s="96" t="s">
        <v>32</v>
      </c>
      <c r="D8" s="98">
        <f>REF_ER!D39</f>
        <v>3</v>
      </c>
      <c r="E8" s="99" t="s">
        <v>45</v>
      </c>
    </row>
    <row r="9" spans="1:5" x14ac:dyDescent="0.2">
      <c r="A9" s="98" t="str">
        <f>INPUT_ContexteBIA!C27</f>
        <v>Grave</v>
      </c>
      <c r="B9" s="99" t="str">
        <f>"Altération du processus " &amp;INPUT_ContexteBIA!B6</f>
        <v>Altération du processus Contruire des voitures</v>
      </c>
      <c r="C9" s="96" t="s">
        <v>32</v>
      </c>
      <c r="D9" s="98">
        <f>REF_ER!D40</f>
        <v>4</v>
      </c>
      <c r="E9" s="99" t="s">
        <v>45</v>
      </c>
    </row>
    <row r="10" spans="1:5" x14ac:dyDescent="0.2">
      <c r="A10" s="98">
        <f>INPUT_ContexteBIA!C28</f>
        <v>0</v>
      </c>
      <c r="B10" s="99" t="str">
        <f>"Altération du processus " &amp;INPUT_ContexteBIA!B7</f>
        <v xml:space="preserve">Altération du processus </v>
      </c>
      <c r="C10" s="96" t="s">
        <v>32</v>
      </c>
      <c r="D10" s="98" t="str">
        <f>REF_ER!D41</f>
        <v/>
      </c>
      <c r="E10" s="99" t="s">
        <v>45</v>
      </c>
    </row>
    <row r="11" spans="1:5" x14ac:dyDescent="0.2">
      <c r="A11" s="98" t="str">
        <f>INPUT_ContexteBIA!B30</f>
        <v>Grave</v>
      </c>
      <c r="B11" s="99" t="str">
        <f>"Altération des données " &amp;INPUT_ContexteBIA!B9</f>
        <v>Altération des données Données marché</v>
      </c>
      <c r="C11" s="96" t="s">
        <v>40</v>
      </c>
      <c r="D11" s="98">
        <f>REF_ER!D43</f>
        <v>4</v>
      </c>
      <c r="E11" s="99" t="s">
        <v>45</v>
      </c>
    </row>
    <row r="12" spans="1:5" x14ac:dyDescent="0.2">
      <c r="A12" s="98" t="str">
        <f>INPUT_ContexteBIA!B31</f>
        <v>Grave</v>
      </c>
      <c r="B12" s="99" t="str">
        <f>"Altération des données " &amp;INPUT_ContexteBIA!B10</f>
        <v>Altération des données Données R&amp;D</v>
      </c>
      <c r="C12" s="96" t="s">
        <v>40</v>
      </c>
      <c r="D12" s="98">
        <f>REF_ER!D44</f>
        <v>4</v>
      </c>
      <c r="E12" s="99" t="s">
        <v>45</v>
      </c>
    </row>
    <row r="13" spans="1:5" x14ac:dyDescent="0.2">
      <c r="A13" s="98" t="str">
        <f>INPUT_ContexteBIA!B32</f>
        <v>Modéré</v>
      </c>
      <c r="B13" s="99" t="str">
        <f>"Altération des données " &amp;INPUT_ContexteBIA!B11</f>
        <v>Altération des données Spécifications techniques</v>
      </c>
      <c r="C13" s="96" t="s">
        <v>40</v>
      </c>
      <c r="D13" s="98">
        <f>REF_ER!D45</f>
        <v>2</v>
      </c>
      <c r="E13" s="99" t="s">
        <v>45</v>
      </c>
    </row>
    <row r="14" spans="1:5" x14ac:dyDescent="0.2">
      <c r="A14" s="98">
        <f>INPUT_ContexteBIA!B33</f>
        <v>0</v>
      </c>
      <c r="B14" s="99" t="str">
        <f>"Altération des données " &amp;INPUT_ContexteBIA!B12</f>
        <v xml:space="preserve">Altération des données </v>
      </c>
      <c r="C14" s="96" t="s">
        <v>40</v>
      </c>
      <c r="D14" s="98" t="str">
        <f>REF_ER!C46</f>
        <v/>
      </c>
      <c r="E14" s="99" t="s">
        <v>45</v>
      </c>
    </row>
    <row r="15" spans="1:5" ht="25.5" x14ac:dyDescent="0.2">
      <c r="A15" s="97" t="s">
        <v>50</v>
      </c>
      <c r="B15" s="97" t="s">
        <v>48</v>
      </c>
      <c r="C15" s="97" t="s">
        <v>49</v>
      </c>
      <c r="D15" s="97" t="s">
        <v>347</v>
      </c>
      <c r="E15" s="97" t="s">
        <v>51</v>
      </c>
    </row>
    <row r="16" spans="1:5" x14ac:dyDescent="0.2">
      <c r="A16" s="98" t="str">
        <f>INPUT_ContexteBIA!C30</f>
        <v>Modéré</v>
      </c>
      <c r="B16" s="99" t="str">
        <f>"Fuite de données "&amp;INPUT_ContexteBIA!B9</f>
        <v>Fuite de données Données marché</v>
      </c>
      <c r="C16" s="96" t="s">
        <v>40</v>
      </c>
      <c r="D16" s="98">
        <f>REF_ER!E43</f>
        <v>2</v>
      </c>
      <c r="E16" s="99" t="s">
        <v>46</v>
      </c>
    </row>
    <row r="17" spans="1:5" x14ac:dyDescent="0.2">
      <c r="A17" s="98" t="str">
        <f>INPUT_ContexteBIA!C31</f>
        <v>Grave</v>
      </c>
      <c r="B17" s="99" t="str">
        <f>"Fuite de données "&amp;INPUT_ContexteBIA!B10</f>
        <v>Fuite de données Données R&amp;D</v>
      </c>
      <c r="C17" s="96" t="s">
        <v>40</v>
      </c>
      <c r="D17" s="98">
        <f>REF_ER!E44</f>
        <v>4</v>
      </c>
      <c r="E17" s="99" t="s">
        <v>46</v>
      </c>
    </row>
    <row r="18" spans="1:5" x14ac:dyDescent="0.2">
      <c r="A18" s="98" t="str">
        <f>INPUT_ContexteBIA!C32</f>
        <v>Modéré</v>
      </c>
      <c r="B18" s="99" t="str">
        <f>"Fuite de données "&amp;INPUT_ContexteBIA!B11</f>
        <v>Fuite de données Spécifications techniques</v>
      </c>
      <c r="C18" s="96" t="s">
        <v>40</v>
      </c>
      <c r="D18" s="98">
        <f>REF_ER!E45</f>
        <v>2</v>
      </c>
      <c r="E18" s="99" t="s">
        <v>46</v>
      </c>
    </row>
    <row r="19" spans="1:5" x14ac:dyDescent="0.2">
      <c r="A19" s="98">
        <f>INPUT_ContexteBIA!C33</f>
        <v>0</v>
      </c>
      <c r="B19" s="99" t="str">
        <f>"Fuite de données "&amp;INPUT_ContexteBIA!B12</f>
        <v xml:space="preserve">Fuite de données </v>
      </c>
      <c r="C19" s="96" t="s">
        <v>40</v>
      </c>
      <c r="D19" s="98" t="str">
        <f>REF_ER!D46</f>
        <v/>
      </c>
      <c r="E19" s="99" t="s">
        <v>46</v>
      </c>
    </row>
    <row r="20" spans="1:5" ht="25.5" x14ac:dyDescent="0.2">
      <c r="A20" s="97" t="s">
        <v>50</v>
      </c>
      <c r="B20" s="97" t="s">
        <v>48</v>
      </c>
      <c r="C20" s="97" t="s">
        <v>49</v>
      </c>
      <c r="D20" s="97" t="s">
        <v>347</v>
      </c>
      <c r="E20" s="97" t="s">
        <v>51</v>
      </c>
    </row>
    <row r="21" spans="1:5" x14ac:dyDescent="0.2">
      <c r="A21" s="98" t="str">
        <f>INPUT_ContexteBIA!D30</f>
        <v>Modéré</v>
      </c>
      <c r="B21" s="99" t="str">
        <f>"Incapacité à tracer les données "&amp;INPUT_ContexteBIA!B9</f>
        <v>Incapacité à tracer les données Données marché</v>
      </c>
      <c r="C21" s="96" t="s">
        <v>40</v>
      </c>
      <c r="D21" s="98">
        <f>REF_ER!F43</f>
        <v>2</v>
      </c>
      <c r="E21" s="99" t="s">
        <v>47</v>
      </c>
    </row>
    <row r="22" spans="1:5" x14ac:dyDescent="0.2">
      <c r="A22" s="98" t="str">
        <f>INPUT_ContexteBIA!D31</f>
        <v>Modéré</v>
      </c>
      <c r="B22" s="99" t="str">
        <f>"Incapacité à tracer les données "&amp;INPUT_ContexteBIA!B10</f>
        <v>Incapacité à tracer les données Données R&amp;D</v>
      </c>
      <c r="C22" s="96" t="s">
        <v>40</v>
      </c>
      <c r="D22" s="98">
        <f>REF_ER!F44</f>
        <v>2</v>
      </c>
      <c r="E22" s="99" t="s">
        <v>47</v>
      </c>
    </row>
    <row r="23" spans="1:5" x14ac:dyDescent="0.2">
      <c r="A23" s="98" t="str">
        <f>INPUT_ContexteBIA!D32</f>
        <v>Modéré</v>
      </c>
      <c r="B23" s="99" t="str">
        <f>"Incapacité à tracer les données "&amp;INPUT_ContexteBIA!B11</f>
        <v>Incapacité à tracer les données Spécifications techniques</v>
      </c>
      <c r="C23" s="96" t="s">
        <v>40</v>
      </c>
      <c r="D23" s="98">
        <f>REF_ER!F45</f>
        <v>2</v>
      </c>
      <c r="E23" s="99" t="s">
        <v>47</v>
      </c>
    </row>
    <row r="24" spans="1:5" x14ac:dyDescent="0.2">
      <c r="A24" s="98">
        <f>INPUT_ContexteBIA!D33</f>
        <v>0</v>
      </c>
      <c r="B24" s="99" t="str">
        <f>"Incapacité à tracer les données "&amp;INPUT_ContexteBIA!B12</f>
        <v xml:space="preserve">Incapacité à tracer les données </v>
      </c>
      <c r="C24" s="96" t="s">
        <v>40</v>
      </c>
      <c r="D24" s="98" t="str">
        <f>REF_ER!E46</f>
        <v/>
      </c>
      <c r="E24" s="99" t="s">
        <v>47</v>
      </c>
    </row>
    <row r="25" spans="1:5" x14ac:dyDescent="0.2">
      <c r="A25" s="98" t="str">
        <f>INPUT_ContexteBIA!D25</f>
        <v>Modéré</v>
      </c>
      <c r="B25" s="99" t="str">
        <f>"Incapacité à tracer le processus "&amp;INPUT_ContexteBIA!B4</f>
        <v>Incapacité à tracer le processus Analyser le marché</v>
      </c>
      <c r="C25" s="96" t="s">
        <v>32</v>
      </c>
      <c r="D25" s="98">
        <f>REF_ER!F38</f>
        <v>2</v>
      </c>
      <c r="E25" s="99" t="s">
        <v>47</v>
      </c>
    </row>
    <row r="26" spans="1:5" x14ac:dyDescent="0.2">
      <c r="A26" s="98" t="str">
        <f>INPUT_ContexteBIA!D26</f>
        <v>Modéré</v>
      </c>
      <c r="B26" s="99" t="str">
        <f>"Incapacité à tracer le processus "&amp;INPUT_ContexteBIA!B5</f>
        <v>Incapacité à tracer le processus Concevoir des voitures</v>
      </c>
      <c r="C26" s="96" t="s">
        <v>32</v>
      </c>
      <c r="D26" s="98">
        <f>REF_ER!F39</f>
        <v>2</v>
      </c>
      <c r="E26" s="99" t="s">
        <v>47</v>
      </c>
    </row>
    <row r="27" spans="1:5" x14ac:dyDescent="0.2">
      <c r="A27" s="98" t="str">
        <f>INPUT_ContexteBIA!D27</f>
        <v>Modéré</v>
      </c>
      <c r="B27" s="99" t="str">
        <f>"Incapacité à tracer le processus "&amp;INPUT_ContexteBIA!B6</f>
        <v>Incapacité à tracer le processus Contruire des voitures</v>
      </c>
      <c r="C27" s="96" t="s">
        <v>32</v>
      </c>
      <c r="D27" s="98">
        <f>REF_ER!F40</f>
        <v>2</v>
      </c>
      <c r="E27" s="99" t="s">
        <v>47</v>
      </c>
    </row>
    <row r="28" spans="1:5" x14ac:dyDescent="0.2">
      <c r="A28" s="98">
        <f>INPUT_ContexteBIA!D28</f>
        <v>0</v>
      </c>
      <c r="B28" s="99" t="str">
        <f>"Incapacité à tracer le processus "&amp;INPUT_ContexteBIA!B7</f>
        <v xml:space="preserve">Incapacité à tracer le processus </v>
      </c>
      <c r="C28" s="96" t="s">
        <v>32</v>
      </c>
      <c r="D28" s="98" t="str">
        <f>REF_ER!F41</f>
        <v/>
      </c>
      <c r="E28" s="99" t="s">
        <v>47</v>
      </c>
    </row>
    <row r="30" spans="1:5" x14ac:dyDescent="0.2">
      <c r="A30" s="97"/>
      <c r="B30" s="97" t="s">
        <v>425</v>
      </c>
      <c r="C30" s="97"/>
      <c r="D30" s="97"/>
      <c r="E30" s="97"/>
    </row>
    <row r="31" spans="1:5" x14ac:dyDescent="0.2">
      <c r="A31" s="99" t="s">
        <v>44</v>
      </c>
      <c r="B31" s="65" t="str">
        <f>IFERROR(VLOOKUP("Grave",$A$2:$E$5,2,FALSE),IFERROR(VLOOKUP("Important",$A$2:$E$5,2,FALSE),IFERROR(VLOOKUP("Modéré",$A$2:$E$5,2,FALSE),VLOOKUP("Négligeable",$A$2:$E$5,2,FALSE))))</f>
        <v>Incapacité à réaliser le processus Concevoir des voitures</v>
      </c>
      <c r="C31" s="65">
        <f>VLOOKUP(B31,B2:E5,3,FALSE)</f>
        <v>3</v>
      </c>
    </row>
    <row r="32" spans="1:5" x14ac:dyDescent="0.2">
      <c r="A32" s="99" t="s">
        <v>45</v>
      </c>
      <c r="B32" s="65" t="str">
        <f>IFERROR(VLOOKUP("Grave",$A$7:$E$14,2,FALSE),IFERROR(VLOOKUP("Important",$A$7:$E$14,2,FALSE),IFERROR(VLOOKUP("Modéré",$A$7:$E$14,2,FALSE),VLOOKUP("Négligeable",$A$7:$E$14,2,FALSE))))</f>
        <v>Altération du processus Contruire des voitures</v>
      </c>
      <c r="C32" s="65">
        <f>VLOOKUP(B32,B7:E14,3,FALSE)</f>
        <v>4</v>
      </c>
    </row>
    <row r="33" spans="1:6" x14ac:dyDescent="0.2">
      <c r="A33" s="99" t="s">
        <v>46</v>
      </c>
      <c r="B33" s="65" t="str">
        <f>IFERROR(VLOOKUP("Grave",$A$16:$E$19,2,FALSE),IFERROR(VLOOKUP("Important",$A$16:$E$19,2,FALSE),IFERROR(VLOOKUP("Modéré",$A$16:$E$19,2,FALSE),VLOOKUP("Négligeable",$A$16:$E$19,2,FALSE))))</f>
        <v>Fuite de données Données R&amp;D</v>
      </c>
      <c r="C33" s="65">
        <f>VLOOKUP(B33,B16:E19,3,FALSE)</f>
        <v>4</v>
      </c>
    </row>
    <row r="34" spans="1:6" x14ac:dyDescent="0.2">
      <c r="A34" s="99" t="s">
        <v>47</v>
      </c>
      <c r="B34" s="65" t="str">
        <f>IFERROR(VLOOKUP("Grave",$A$21:$E$28,2,FALSE),IFERROR(VLOOKUP("Important",$A$21:$E$28,2,FALSE),IFERROR(VLOOKUP("Modéré",$A$21:$E$28,2,FALSE),VLOOKUP("Négligeable",$A$21:$E$28,2,FALSE))))</f>
        <v>Incapacité à tracer les données Données marché</v>
      </c>
      <c r="C34" s="65">
        <f>VLOOKUP(B34,B21:E28,3,FALSE)</f>
        <v>2</v>
      </c>
    </row>
    <row r="37" spans="1:6" ht="15" x14ac:dyDescent="0.25">
      <c r="B37" s="3"/>
      <c r="C37" s="3" t="s">
        <v>185</v>
      </c>
      <c r="D37" s="3" t="s">
        <v>186</v>
      </c>
      <c r="E37" s="6" t="s">
        <v>187</v>
      </c>
      <c r="F37" s="3" t="s">
        <v>188</v>
      </c>
    </row>
    <row r="38" spans="1:6" ht="15" x14ac:dyDescent="0.25">
      <c r="B38"/>
      <c r="C38" s="6">
        <f>IFERROR(VLOOKUP(INPUT_ContexteBIA!B25,DATA_Listes!$A$87:$B$90,2,FALSE),"")</f>
        <v>2</v>
      </c>
      <c r="D38" s="6">
        <f>IFERROR(VLOOKUP(INPUT_ContexteBIA!C25,DATA_Listes!$A$87:$B$90,2,FALSE),"")</f>
        <v>3</v>
      </c>
      <c r="E38"/>
      <c r="F38" s="6">
        <f>IFERROR(VLOOKUP(INPUT_ContexteBIA!D25,DATA_Listes!$A$87:$B$90,2,FALSE),"")</f>
        <v>2</v>
      </c>
    </row>
    <row r="39" spans="1:6" ht="15" x14ac:dyDescent="0.25">
      <c r="B39"/>
      <c r="C39" s="6">
        <f>IFERROR(VLOOKUP(INPUT_ContexteBIA!B26,DATA_Listes!$A$87:$B$90,2,FALSE),"")</f>
        <v>3</v>
      </c>
      <c r="D39" s="6">
        <f>IFERROR(VLOOKUP(INPUT_ContexteBIA!C26,DATA_Listes!$A$87:$B$90,2,FALSE),"")</f>
        <v>3</v>
      </c>
      <c r="E39"/>
      <c r="F39" s="6">
        <f>IFERROR(VLOOKUP(INPUT_ContexteBIA!D26,DATA_Listes!$A$87:$B$90,2,FALSE),"")</f>
        <v>2</v>
      </c>
    </row>
    <row r="40" spans="1:6" ht="15" x14ac:dyDescent="0.25">
      <c r="B40"/>
      <c r="C40" s="6">
        <f>IFERROR(VLOOKUP(INPUT_ContexteBIA!B27,DATA_Listes!$A$87:$B$90,2,FALSE),"")</f>
        <v>1</v>
      </c>
      <c r="D40" s="6">
        <f>IFERROR(VLOOKUP(INPUT_ContexteBIA!C27,DATA_Listes!$A$87:$B$90,2,FALSE),"")</f>
        <v>4</v>
      </c>
      <c r="E40"/>
      <c r="F40" s="6">
        <f>IFERROR(VLOOKUP(INPUT_ContexteBIA!D27,DATA_Listes!$A$87:$B$90,2,FALSE),"")</f>
        <v>2</v>
      </c>
    </row>
    <row r="41" spans="1:6" ht="15" x14ac:dyDescent="0.25">
      <c r="B41"/>
      <c r="C41" s="6" t="str">
        <f>IFERROR(VLOOKUP(INPUT_ContexteBIA!B28,DATA_Listes!$A$87:$B$90,2,FALSE),"")</f>
        <v/>
      </c>
      <c r="D41" s="6" t="str">
        <f>IFERROR(VLOOKUP(INPUT_ContexteBIA!C28,DATA_Listes!$A$87:$B$90,2,FALSE),"")</f>
        <v/>
      </c>
      <c r="E41"/>
      <c r="F41" s="6" t="str">
        <f>IFERROR(VLOOKUP(INPUT_ContexteBIA!D28,DATA_Listes!$A$87:$B$90,2,FALSE),"")</f>
        <v/>
      </c>
    </row>
    <row r="42" spans="1:6" ht="15" x14ac:dyDescent="0.25">
      <c r="B42"/>
      <c r="C42" s="6" t="s">
        <v>185</v>
      </c>
      <c r="D42" s="3" t="s">
        <v>186</v>
      </c>
      <c r="E42" s="3" t="s">
        <v>187</v>
      </c>
      <c r="F42" s="3" t="s">
        <v>188</v>
      </c>
    </row>
    <row r="43" spans="1:6" ht="15" x14ac:dyDescent="0.25">
      <c r="B43"/>
      <c r="C43"/>
      <c r="D43" s="6">
        <f>IFERROR(VLOOKUP(INPUT_ContexteBIA!B30,DATA_Listes!$A$87:$B$90,2,FALSE),"")</f>
        <v>4</v>
      </c>
      <c r="E43" s="6">
        <f>IFERROR(VLOOKUP(INPUT_ContexteBIA!C30,DATA_Listes!$A$87:$B$90,2,FALSE),"")</f>
        <v>2</v>
      </c>
      <c r="F43" s="6">
        <f>IFERROR(VLOOKUP(INPUT_ContexteBIA!D30,DATA_Listes!$A$87:$B$90,2,FALSE),"")</f>
        <v>2</v>
      </c>
    </row>
    <row r="44" spans="1:6" ht="15" x14ac:dyDescent="0.25">
      <c r="B44"/>
      <c r="C44"/>
      <c r="D44" s="6">
        <f>IFERROR(VLOOKUP(INPUT_ContexteBIA!B31,DATA_Listes!$A$87:$B$90,2,FALSE),"")</f>
        <v>4</v>
      </c>
      <c r="E44" s="6">
        <f>IFERROR(VLOOKUP(INPUT_ContexteBIA!C31,DATA_Listes!$A$87:$B$90,2,FALSE),"")</f>
        <v>4</v>
      </c>
      <c r="F44" s="6">
        <f>IFERROR(VLOOKUP(INPUT_ContexteBIA!D31,DATA_Listes!$A$87:$B$90,2,FALSE),"")</f>
        <v>2</v>
      </c>
    </row>
    <row r="45" spans="1:6" ht="15" x14ac:dyDescent="0.25">
      <c r="B45"/>
      <c r="C45"/>
      <c r="D45" s="6">
        <f>IFERROR(VLOOKUP(INPUT_ContexteBIA!B32,DATA_Listes!$A$87:$B$90,2,FALSE),"")</f>
        <v>2</v>
      </c>
      <c r="E45" s="6">
        <f>IFERROR(VLOOKUP(INPUT_ContexteBIA!C32,DATA_Listes!$A$87:$B$90,2,FALSE),"")</f>
        <v>2</v>
      </c>
      <c r="F45" s="6">
        <f>IFERROR(VLOOKUP(INPUT_ContexteBIA!D32,DATA_Listes!$A$87:$B$90,2,FALSE),"")</f>
        <v>2</v>
      </c>
    </row>
    <row r="46" spans="1:6" ht="15" x14ac:dyDescent="0.25">
      <c r="B46"/>
      <c r="C46" s="6" t="str">
        <f>IFERROR(VLOOKUP(INPUT_ContexteBIA!B33,DATA_Listes!$A$87:$B$90,2,FALSE),"")</f>
        <v/>
      </c>
      <c r="D46" s="6" t="str">
        <f>IFERROR(VLOOKUP(INPUT_ContexteBIA!C33,DATA_Listes!$A$87:$B$90,2,FALSE),"")</f>
        <v/>
      </c>
      <c r="E46" s="6" t="str">
        <f>IFERROR(VLOOKUP(INPUT_ContexteBIA!D33,DATA_Listes!$A$87:$B$90,2,FALSE),"")</f>
        <v/>
      </c>
      <c r="F46" s="3"/>
    </row>
    <row r="47" spans="1:6" ht="15" x14ac:dyDescent="0.25">
      <c r="B47" s="3"/>
      <c r="C47" s="3"/>
      <c r="D47" s="3"/>
      <c r="E47" s="3"/>
      <c r="F47" s="3"/>
    </row>
    <row r="48" spans="1:6" ht="15" x14ac:dyDescent="0.25">
      <c r="B48" s="97" t="s">
        <v>420</v>
      </c>
      <c r="C48" s="3">
        <f>MAX(C38:C41)</f>
        <v>3</v>
      </c>
      <c r="D48" s="3">
        <f>MAX(D38:D41,D43:D46)</f>
        <v>4</v>
      </c>
      <c r="E48">
        <f>MAX(E43:E46)</f>
        <v>4</v>
      </c>
      <c r="F48" s="3">
        <f>MAX(F38:F41,E46:E46)</f>
        <v>2</v>
      </c>
    </row>
    <row r="49" spans="2:7" ht="15" x14ac:dyDescent="0.25">
      <c r="B49" s="97" t="s">
        <v>421</v>
      </c>
      <c r="C49" s="3">
        <f>VLOOKUP(INPUT_ContexteBIA!$B$14,DATA_Listes!$A$33:$E$35,2,FALSE)</f>
        <v>2</v>
      </c>
      <c r="D49" s="6">
        <f>VLOOKUP(INPUT_ContexteBIA!$B$14,DATA_Listes!$A$33:$E$35,3,FALSE)</f>
        <v>3</v>
      </c>
      <c r="E49" s="6">
        <f>VLOOKUP(INPUT_ContexteBIA!$B$14,DATA_Listes!$A$33:$E$35,4,FALSE)</f>
        <v>3</v>
      </c>
      <c r="F49" s="6">
        <f>VLOOKUP(INPUT_ContexteBIA!$B$14,DATA_Listes!$A$33:$E$35,5,FALSE)</f>
        <v>3</v>
      </c>
      <c r="G49" s="65">
        <f>MAX(C49:F49)</f>
        <v>3</v>
      </c>
    </row>
    <row r="50" spans="2:7" ht="15.75" thickBot="1" x14ac:dyDescent="0.3">
      <c r="B50" s="97" t="s">
        <v>422</v>
      </c>
      <c r="C50" s="6">
        <f>IF(INPUT_ContexteBIA!$B$15="OUI",DATA_Listes!B36,0)</f>
        <v>0</v>
      </c>
      <c r="D50" s="6">
        <f>IF(INPUT_ContexteBIA!$B$15="OUI",DATA_Listes!C36,0)</f>
        <v>0</v>
      </c>
      <c r="E50" s="6">
        <f>IF(INPUT_ContexteBIA!$B$15="OUI",DATA_Listes!D36,0)</f>
        <v>0</v>
      </c>
      <c r="F50" s="6">
        <f>IF(INPUT_ContexteBIA!$B$15="OUI",DATA_Listes!E36,0)</f>
        <v>0</v>
      </c>
      <c r="G50" s="65">
        <f>MAX(C50:F50)</f>
        <v>0</v>
      </c>
    </row>
    <row r="51" spans="2:7" ht="15.75" thickBot="1" x14ac:dyDescent="0.3">
      <c r="B51" s="100" t="s">
        <v>424</v>
      </c>
      <c r="C51" s="101">
        <f>MAX(C48:C50)</f>
        <v>3</v>
      </c>
      <c r="D51" s="101">
        <f>MAX(D48:D50)</f>
        <v>4</v>
      </c>
      <c r="E51" s="101">
        <f>MAX(E48:E50)</f>
        <v>4</v>
      </c>
      <c r="F51" s="102">
        <f>MAX(F48:F50)</f>
        <v>3</v>
      </c>
    </row>
  </sheetData>
  <pageMargins left="0.7" right="0.7" top="0.75" bottom="0.75" header="0.3" footer="0.3"/>
  <ignoredErrors>
    <ignoredError sqref="D10 D7" calculatedColumn="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B0118-3B8C-445A-9564-C0BF495D02F0}">
  <dimension ref="A1:V28"/>
  <sheetViews>
    <sheetView topLeftCell="D1" workbookViewId="0">
      <selection activeCell="N2" sqref="N2"/>
    </sheetView>
  </sheetViews>
  <sheetFormatPr baseColWidth="10" defaultColWidth="11.42578125" defaultRowHeight="12.75" x14ac:dyDescent="0.2"/>
  <cols>
    <col min="1" max="1" width="11.42578125" style="65"/>
    <col min="2" max="2" width="10" style="65" customWidth="1"/>
    <col min="3" max="3" width="102.5703125" style="65" customWidth="1"/>
    <col min="4" max="7" width="6" style="69" customWidth="1"/>
    <col min="8" max="8" width="19.28515625" style="69" customWidth="1"/>
    <col min="9" max="9" width="19.28515625" style="65" customWidth="1"/>
    <col min="10" max="10" width="11.140625" style="69" customWidth="1"/>
    <col min="11" max="19" width="19.28515625" style="65" customWidth="1"/>
    <col min="20" max="20" width="37.140625" bestFit="1" customWidth="1"/>
    <col min="21" max="21" width="12.140625" style="65" bestFit="1" customWidth="1"/>
    <col min="22" max="22" width="35.5703125" style="65" bestFit="1" customWidth="1"/>
    <col min="23" max="23" width="34.7109375" style="65" bestFit="1" customWidth="1"/>
    <col min="24" max="16384" width="11.42578125" style="65"/>
  </cols>
  <sheetData>
    <row r="1" spans="1:22" s="67" customFormat="1" x14ac:dyDescent="0.2">
      <c r="A1" s="67" t="s">
        <v>383</v>
      </c>
      <c r="B1" s="68" t="s">
        <v>352</v>
      </c>
      <c r="C1" s="68" t="s">
        <v>180</v>
      </c>
      <c r="D1" s="109" t="s">
        <v>185</v>
      </c>
      <c r="E1" s="109" t="s">
        <v>186</v>
      </c>
      <c r="F1" s="109" t="s">
        <v>187</v>
      </c>
      <c r="G1" s="109" t="s">
        <v>188</v>
      </c>
      <c r="H1" s="110" t="s">
        <v>184</v>
      </c>
      <c r="I1" s="86" t="s">
        <v>378</v>
      </c>
      <c r="J1" s="86" t="s">
        <v>50</v>
      </c>
      <c r="K1" s="86" t="s">
        <v>376</v>
      </c>
      <c r="L1" s="86" t="s">
        <v>382</v>
      </c>
      <c r="M1" s="86" t="s">
        <v>417</v>
      </c>
      <c r="N1" s="86" t="s">
        <v>412</v>
      </c>
      <c r="O1" s="86" t="s">
        <v>413</v>
      </c>
      <c r="P1" s="86" t="s">
        <v>450</v>
      </c>
      <c r="Q1" s="86" t="s">
        <v>377</v>
      </c>
      <c r="R1" s="86" t="s">
        <v>411</v>
      </c>
      <c r="S1" s="86" t="s">
        <v>418</v>
      </c>
      <c r="T1" s="68" t="s">
        <v>181</v>
      </c>
      <c r="U1" s="68" t="s">
        <v>182</v>
      </c>
      <c r="V1" s="68" t="s">
        <v>183</v>
      </c>
    </row>
    <row r="2" spans="1:22" x14ac:dyDescent="0.2">
      <c r="A2" s="65" t="s">
        <v>384</v>
      </c>
      <c r="B2" s="69" t="s">
        <v>52</v>
      </c>
      <c r="C2" s="69" t="s">
        <v>189</v>
      </c>
      <c r="D2" s="111">
        <f>REF_ER!C$51</f>
        <v>3</v>
      </c>
      <c r="E2" s="111">
        <f>REF_ER!D$51</f>
        <v>4</v>
      </c>
      <c r="F2" s="111">
        <f>REF_ER!E$51</f>
        <v>4</v>
      </c>
      <c r="G2" s="111">
        <f>REF_ER!F$51</f>
        <v>3</v>
      </c>
      <c r="H2" s="70">
        <f t="shared" ref="H2:H28" si="0">COUNTA(D2:G2)</f>
        <v>4</v>
      </c>
      <c r="I2" s="87" t="s">
        <v>379</v>
      </c>
      <c r="J2" s="70">
        <f>MAX(Tableau_REF_Risques[[#This Row],[D]:[P]])</f>
        <v>4</v>
      </c>
      <c r="K2" s="70">
        <f>_xlfn.MAXIFS(Tableau_REF_SMSR[Vrais Retenue],Tableau_REF_SMSR['#SM],Tableau_REF_Risques[[#This Row],['#SM]])</f>
        <v>4</v>
      </c>
      <c r="L2" s="70">
        <f>Tableau_REF_Risques[[#This Row],[Gravité]]*Tableau_REF_Risques[[#This Row],[Vraisemblance I]]</f>
        <v>16</v>
      </c>
      <c r="M2" s="70" t="str">
        <f>VLOOKUP(Tableau_REF_Risques[[#This Row],[NRI]],DATA_Listes!$A$93:$B$101,2,FALSE)</f>
        <v>Critique</v>
      </c>
      <c r="N2" s="89">
        <f>SUMIF(Tableau_REF_SMMS['#SM],Tableau_REF_Risques[[#This Row],['#SM]],Tableau_REF_SMMS[Cout couverture])</f>
        <v>18084.150456607862</v>
      </c>
      <c r="O2" s="90">
        <f>ROUND(SUMIF(Tableau_REF_SMMS['#SM],Tableau_REF_Risques[[#This Row],['#SM]],Tableau_REF_SMMS[Couverture effective]),2)</f>
        <v>1.05</v>
      </c>
      <c r="P2" s="90" t="str">
        <f t="shared" ref="P2:P28" si="1">IF(O2=1,"100%",IF(O2&gt;1,"&gt;100%","&lt;100%"))</f>
        <v>&gt;100%</v>
      </c>
      <c r="Q2" s="92">
        <f>ROUND(Tableau_REF_Risques[[#This Row],[Vraisemblance I]]*(1-Tableau_REF_Risques[[#This Row],[Tx couv]])+1,0)</f>
        <v>1</v>
      </c>
      <c r="R2" s="92">
        <f>IF(Tableau_REF_Risques[[#This Row],[Vraisemblance R]]*Tableau_REF_Risques[[#This Row],[Gravité]]&lt;=0,1,Tableau_REF_Risques[[#This Row],[Vraisemblance R]]*Tableau_REF_Risques[[#This Row],[Gravité]])</f>
        <v>4</v>
      </c>
      <c r="S2" s="70" t="str">
        <f>VLOOKUP(Tableau_REF_Risques[[#This Row],[NRR]],DATA_Listes!$A$93:$B$101,2,FALSE)</f>
        <v>Modéré</v>
      </c>
      <c r="T2" s="69" t="s">
        <v>190</v>
      </c>
      <c r="U2" s="69" t="s">
        <v>191</v>
      </c>
      <c r="V2" s="71" t="str">
        <f t="shared" ref="V2:V9" si="2">"https://attack.mitre.org/techniques/"&amp;U2</f>
        <v>https://attack.mitre.org/techniques/T1189</v>
      </c>
    </row>
    <row r="3" spans="1:22" x14ac:dyDescent="0.2">
      <c r="A3" s="65" t="s">
        <v>385</v>
      </c>
      <c r="B3" s="69" t="s">
        <v>53</v>
      </c>
      <c r="C3" s="69" t="s">
        <v>192</v>
      </c>
      <c r="D3" s="111">
        <f>REF_ER!C$51</f>
        <v>3</v>
      </c>
      <c r="E3" s="111">
        <f>REF_ER!D$51</f>
        <v>4</v>
      </c>
      <c r="F3" s="111">
        <f>REF_ER!E$51</f>
        <v>4</v>
      </c>
      <c r="G3" s="111">
        <f>REF_ER!F$51</f>
        <v>3</v>
      </c>
      <c r="H3" s="70">
        <f t="shared" si="0"/>
        <v>4</v>
      </c>
      <c r="I3" s="87" t="s">
        <v>379</v>
      </c>
      <c r="J3" s="70">
        <f>MAX(Tableau_REF_Risques[[#This Row],[D]:[P]])</f>
        <v>4</v>
      </c>
      <c r="K3" s="70">
        <f>_xlfn.MAXIFS(Tableau_REF_SMSR[Vrais Retenue],Tableau_REF_SMSR['#SM],Tableau_REF_Risques[[#This Row],['#SM]])</f>
        <v>4</v>
      </c>
      <c r="L3" s="70">
        <f>Tableau_REF_Risques[[#This Row],[Gravité]]*Tableau_REF_Risques[[#This Row],[Vraisemblance I]]</f>
        <v>16</v>
      </c>
      <c r="M3" s="70" t="str">
        <f>VLOOKUP(Tableau_REF_Risques[[#This Row],[NRI]],DATA_Listes!$A$93:$B$101,2,FALSE)</f>
        <v>Critique</v>
      </c>
      <c r="N3" s="89">
        <f>SUMIF(Tableau_REF_SMMS['#SM],Tableau_REF_Risques[[#This Row],['#SM]],Tableau_REF_SMMS[Cout couverture])</f>
        <v>33495.460042856001</v>
      </c>
      <c r="O3" s="90">
        <f>ROUND(SUMIF(Tableau_REF_SMMS['#SM],Tableau_REF_Risques[[#This Row],['#SM]],Tableau_REF_SMMS[Couverture effective]),2)</f>
        <v>1.1100000000000001</v>
      </c>
      <c r="P3" s="90" t="str">
        <f t="shared" si="1"/>
        <v>&gt;100%</v>
      </c>
      <c r="Q3" s="92">
        <f>ROUND(Tableau_REF_Risques[[#This Row],[Vraisemblance I]]*(1-Tableau_REF_Risques[[#This Row],[Tx couv]])+1,0)</f>
        <v>1</v>
      </c>
      <c r="R3" s="92">
        <f>IF(Tableau_REF_Risques[[#This Row],[Vraisemblance R]]*Tableau_REF_Risques[[#This Row],[Gravité]]&lt;=0,1,Tableau_REF_Risques[[#This Row],[Vraisemblance R]]*Tableau_REF_Risques[[#This Row],[Gravité]])</f>
        <v>4</v>
      </c>
      <c r="S3" s="92" t="str">
        <f>VLOOKUP(Tableau_REF_Risques[[#This Row],[NRR]],DATA_Listes!$A$93:$B$101,2,FALSE)</f>
        <v>Modéré</v>
      </c>
      <c r="T3" s="69" t="s">
        <v>190</v>
      </c>
      <c r="U3" s="69" t="s">
        <v>193</v>
      </c>
      <c r="V3" s="71" t="str">
        <f t="shared" si="2"/>
        <v>https://attack.mitre.org/techniques/T1566</v>
      </c>
    </row>
    <row r="4" spans="1:22" x14ac:dyDescent="0.2">
      <c r="A4" s="65" t="s">
        <v>386</v>
      </c>
      <c r="B4" s="69" t="s">
        <v>54</v>
      </c>
      <c r="C4" s="69" t="s">
        <v>194</v>
      </c>
      <c r="D4" s="111">
        <f>REF_ER!C$51</f>
        <v>3</v>
      </c>
      <c r="E4" s="111">
        <f>REF_ER!D$51</f>
        <v>4</v>
      </c>
      <c r="F4" s="111">
        <f>REF_ER!E$51</f>
        <v>4</v>
      </c>
      <c r="G4" s="111">
        <f>REF_ER!F$51</f>
        <v>3</v>
      </c>
      <c r="H4" s="70">
        <f t="shared" si="0"/>
        <v>4</v>
      </c>
      <c r="I4" s="87" t="s">
        <v>379</v>
      </c>
      <c r="J4" s="70">
        <f>MAX(Tableau_REF_Risques[[#This Row],[D]:[P]])</f>
        <v>4</v>
      </c>
      <c r="K4" s="70">
        <f>_xlfn.MAXIFS(Tableau_REF_SMSR[Vrais Retenue],Tableau_REF_SMSR['#SM],Tableau_REF_Risques[[#This Row],['#SM]])</f>
        <v>3</v>
      </c>
      <c r="L4" s="70">
        <f>Tableau_REF_Risques[[#This Row],[Gravité]]*Tableau_REF_Risques[[#This Row],[Vraisemblance I]]</f>
        <v>12</v>
      </c>
      <c r="M4" s="70" t="str">
        <f>VLOOKUP(Tableau_REF_Risques[[#This Row],[NRI]],DATA_Listes!$A$93:$B$101,2,FALSE)</f>
        <v>Critique</v>
      </c>
      <c r="N4" s="89">
        <f>SUMIF(Tableau_REF_SMMS['#SM],Tableau_REF_Risques[[#This Row],['#SM]],Tableau_REF_SMMS[Cout couverture])</f>
        <v>68352.771975927666</v>
      </c>
      <c r="O4" s="90">
        <f>ROUND(SUMIF(Tableau_REF_SMMS['#SM],Tableau_REF_Risques[[#This Row],['#SM]],Tableau_REF_SMMS[Couverture effective]),2)</f>
        <v>1.1499999999999999</v>
      </c>
      <c r="P4" s="90" t="str">
        <f t="shared" si="1"/>
        <v>&gt;100%</v>
      </c>
      <c r="Q4" s="92">
        <f>ROUND(Tableau_REF_Risques[[#This Row],[Vraisemblance I]]*(1-Tableau_REF_Risques[[#This Row],[Tx couv]])+1,0)</f>
        <v>1</v>
      </c>
      <c r="R4" s="92">
        <f>IF(Tableau_REF_Risques[[#This Row],[Vraisemblance R]]*Tableau_REF_Risques[[#This Row],[Gravité]]&lt;=0,1,Tableau_REF_Risques[[#This Row],[Vraisemblance R]]*Tableau_REF_Risques[[#This Row],[Gravité]])</f>
        <v>4</v>
      </c>
      <c r="S4" s="92" t="str">
        <f>VLOOKUP(Tableau_REF_Risques[[#This Row],[NRR]],DATA_Listes!$A$93:$B$101,2,FALSE)</f>
        <v>Modéré</v>
      </c>
      <c r="T4" s="69" t="s">
        <v>190</v>
      </c>
      <c r="U4" s="69" t="s">
        <v>195</v>
      </c>
      <c r="V4" s="71" t="str">
        <f t="shared" si="2"/>
        <v>https://attack.mitre.org/techniques/T1133</v>
      </c>
    </row>
    <row r="5" spans="1:22" x14ac:dyDescent="0.2">
      <c r="A5" s="65" t="s">
        <v>387</v>
      </c>
      <c r="B5" s="69" t="s">
        <v>55</v>
      </c>
      <c r="C5" s="69" t="s">
        <v>196</v>
      </c>
      <c r="D5" s="111">
        <f>REF_ER!C$51</f>
        <v>3</v>
      </c>
      <c r="E5" s="111">
        <f>REF_ER!D$51</f>
        <v>4</v>
      </c>
      <c r="F5" s="111">
        <f>REF_ER!E$51</f>
        <v>4</v>
      </c>
      <c r="G5" s="111">
        <f>REF_ER!F$51</f>
        <v>3</v>
      </c>
      <c r="H5" s="70">
        <f t="shared" si="0"/>
        <v>4</v>
      </c>
      <c r="I5" s="87" t="s">
        <v>379</v>
      </c>
      <c r="J5" s="70">
        <f>MAX(Tableau_REF_Risques[[#This Row],[D]:[P]])</f>
        <v>4</v>
      </c>
      <c r="K5" s="70">
        <f>_xlfn.MAXIFS(Tableau_REF_SMSR[Vrais Retenue],Tableau_REF_SMSR['#SM],Tableau_REF_Risques[[#This Row],['#SM]])</f>
        <v>3</v>
      </c>
      <c r="L5" s="70">
        <f>Tableau_REF_Risques[[#This Row],[Gravité]]*Tableau_REF_Risques[[#This Row],[Vraisemblance I]]</f>
        <v>12</v>
      </c>
      <c r="M5" s="70" t="str">
        <f>VLOOKUP(Tableau_REF_Risques[[#This Row],[NRI]],DATA_Listes!$A$93:$B$101,2,FALSE)</f>
        <v>Critique</v>
      </c>
      <c r="N5" s="89">
        <f>SUMIF(Tableau_REF_SMMS['#SM],Tableau_REF_Risques[[#This Row],['#SM]],Tableau_REF_SMMS[Cout couverture])</f>
        <v>91892.89682668887</v>
      </c>
      <c r="O5" s="90">
        <f>ROUND(SUMIF(Tableau_REF_SMMS['#SM],Tableau_REF_Risques[[#This Row],['#SM]],Tableau_REF_SMMS[Couverture effective]),2)</f>
        <v>1.17</v>
      </c>
      <c r="P5" s="90" t="str">
        <f t="shared" si="1"/>
        <v>&gt;100%</v>
      </c>
      <c r="Q5" s="92">
        <f>ROUND(Tableau_REF_Risques[[#This Row],[Vraisemblance I]]*(1-Tableau_REF_Risques[[#This Row],[Tx couv]])+1,0)</f>
        <v>0</v>
      </c>
      <c r="R5" s="92">
        <f>IF(Tableau_REF_Risques[[#This Row],[Vraisemblance R]]*Tableau_REF_Risques[[#This Row],[Gravité]]&lt;=0,1,Tableau_REF_Risques[[#This Row],[Vraisemblance R]]*Tableau_REF_Risques[[#This Row],[Gravité]])</f>
        <v>1</v>
      </c>
      <c r="S5" s="92" t="str">
        <f>VLOOKUP(Tableau_REF_Risques[[#This Row],[NRR]],DATA_Listes!$A$93:$B$101,2,FALSE)</f>
        <v>Faible</v>
      </c>
      <c r="T5" s="69" t="s">
        <v>190</v>
      </c>
      <c r="U5" s="69" t="s">
        <v>197</v>
      </c>
      <c r="V5" s="71" t="str">
        <f t="shared" si="2"/>
        <v>https://attack.mitre.org/techniques/T1190</v>
      </c>
    </row>
    <row r="6" spans="1:22" x14ac:dyDescent="0.2">
      <c r="A6" s="65" t="s">
        <v>388</v>
      </c>
      <c r="B6" s="69" t="s">
        <v>56</v>
      </c>
      <c r="C6" s="69" t="s">
        <v>198</v>
      </c>
      <c r="D6" s="111">
        <f>REF_ER!C$51</f>
        <v>3</v>
      </c>
      <c r="E6" s="111">
        <f>REF_ER!D$51</f>
        <v>4</v>
      </c>
      <c r="F6" s="111">
        <f>REF_ER!E$51</f>
        <v>4</v>
      </c>
      <c r="G6" s="111">
        <f>REF_ER!F$51</f>
        <v>3</v>
      </c>
      <c r="H6" s="70">
        <f t="shared" si="0"/>
        <v>4</v>
      </c>
      <c r="I6" s="87" t="s">
        <v>379</v>
      </c>
      <c r="J6" s="70">
        <f>MAX(Tableau_REF_Risques[[#This Row],[D]:[P]])</f>
        <v>4</v>
      </c>
      <c r="K6" s="70">
        <f>_xlfn.MAXIFS(Tableau_REF_SMSR[Vrais Retenue],Tableau_REF_SMSR['#SM],Tableau_REF_Risques[[#This Row],['#SM]])</f>
        <v>3</v>
      </c>
      <c r="L6" s="70">
        <f>Tableau_REF_Risques[[#This Row],[Gravité]]*Tableau_REF_Risques[[#This Row],[Vraisemblance I]]</f>
        <v>12</v>
      </c>
      <c r="M6" s="70" t="str">
        <f>VLOOKUP(Tableau_REF_Risques[[#This Row],[NRI]],DATA_Listes!$A$93:$B$101,2,FALSE)</f>
        <v>Critique</v>
      </c>
      <c r="N6" s="89">
        <f>SUMIF(Tableau_REF_SMMS['#SM],Tableau_REF_Risques[[#This Row],['#SM]],Tableau_REF_SMMS[Cout couverture])</f>
        <v>27264.012860512987</v>
      </c>
      <c r="O6" s="90">
        <f>ROUND(SUMIF(Tableau_REF_SMMS['#SM],Tableau_REF_Risques[[#This Row],['#SM]],Tableau_REF_SMMS[Couverture effective]),2)</f>
        <v>1</v>
      </c>
      <c r="P6" s="90" t="str">
        <f t="shared" si="1"/>
        <v>100%</v>
      </c>
      <c r="Q6" s="92">
        <f>ROUND(Tableau_REF_Risques[[#This Row],[Vraisemblance I]]*(1-Tableau_REF_Risques[[#This Row],[Tx couv]])+1,0)</f>
        <v>1</v>
      </c>
      <c r="R6" s="92">
        <f>IF(Tableau_REF_Risques[[#This Row],[Vraisemblance R]]*Tableau_REF_Risques[[#This Row],[Gravité]]&lt;=0,1,Tableau_REF_Risques[[#This Row],[Vraisemblance R]]*Tableau_REF_Risques[[#This Row],[Gravité]])</f>
        <v>4</v>
      </c>
      <c r="S6" s="92" t="str">
        <f>VLOOKUP(Tableau_REF_Risques[[#This Row],[NRR]],DATA_Listes!$A$93:$B$101,2,FALSE)</f>
        <v>Modéré</v>
      </c>
      <c r="T6" s="69" t="s">
        <v>190</v>
      </c>
      <c r="U6" s="69" t="s">
        <v>199</v>
      </c>
      <c r="V6" s="71" t="str">
        <f t="shared" si="2"/>
        <v>https://attack.mitre.org/techniques/T1091</v>
      </c>
    </row>
    <row r="7" spans="1:22" x14ac:dyDescent="0.2">
      <c r="A7" s="65" t="s">
        <v>389</v>
      </c>
      <c r="B7" s="69" t="s">
        <v>57</v>
      </c>
      <c r="C7" s="69" t="s">
        <v>200</v>
      </c>
      <c r="D7" s="111">
        <f>REF_ER!C$51</f>
        <v>3</v>
      </c>
      <c r="E7" s="111">
        <f>REF_ER!D$51</f>
        <v>4</v>
      </c>
      <c r="F7" s="111">
        <f>REF_ER!E$51</f>
        <v>4</v>
      </c>
      <c r="G7" s="111">
        <f>REF_ER!F$51</f>
        <v>3</v>
      </c>
      <c r="H7" s="70">
        <f t="shared" si="0"/>
        <v>4</v>
      </c>
      <c r="I7" s="87" t="s">
        <v>379</v>
      </c>
      <c r="J7" s="70">
        <f>MAX(Tableau_REF_Risques[[#This Row],[D]:[P]])</f>
        <v>4</v>
      </c>
      <c r="K7" s="70">
        <f>_xlfn.MAXIFS(Tableau_REF_SMSR[Vrais Retenue],Tableau_REF_SMSR['#SM],Tableau_REF_Risques[[#This Row],['#SM]])</f>
        <v>3</v>
      </c>
      <c r="L7" s="70">
        <f>Tableau_REF_Risques[[#This Row],[Gravité]]*Tableau_REF_Risques[[#This Row],[Vraisemblance I]]</f>
        <v>12</v>
      </c>
      <c r="M7" s="70" t="str">
        <f>VLOOKUP(Tableau_REF_Risques[[#This Row],[NRI]],DATA_Listes!$A$93:$B$101,2,FALSE)</f>
        <v>Critique</v>
      </c>
      <c r="N7" s="89">
        <f>SUMIF(Tableau_REF_SMMS['#SM],Tableau_REF_Risques[[#This Row],['#SM]],Tableau_REF_SMMS[Cout couverture])</f>
        <v>23819.689951197102</v>
      </c>
      <c r="O7" s="90">
        <f>ROUND(SUMIF(Tableau_REF_SMMS['#SM],Tableau_REF_Risques[[#This Row],['#SM]],Tableau_REF_SMMS[Couverture effective]),2)</f>
        <v>1.08</v>
      </c>
      <c r="P7" s="90" t="str">
        <f t="shared" si="1"/>
        <v>&gt;100%</v>
      </c>
      <c r="Q7" s="92">
        <f>ROUND(Tableau_REF_Risques[[#This Row],[Vraisemblance I]]*(1-Tableau_REF_Risques[[#This Row],[Tx couv]])+1,0)</f>
        <v>1</v>
      </c>
      <c r="R7" s="92">
        <f>IF(Tableau_REF_Risques[[#This Row],[Vraisemblance R]]*Tableau_REF_Risques[[#This Row],[Gravité]]&lt;=0,1,Tableau_REF_Risques[[#This Row],[Vraisemblance R]]*Tableau_REF_Risques[[#This Row],[Gravité]])</f>
        <v>4</v>
      </c>
      <c r="S7" s="92" t="str">
        <f>VLOOKUP(Tableau_REF_Risques[[#This Row],[NRR]],DATA_Listes!$A$93:$B$101,2,FALSE)</f>
        <v>Modéré</v>
      </c>
      <c r="T7" s="69" t="s">
        <v>190</v>
      </c>
      <c r="U7" s="69" t="s">
        <v>201</v>
      </c>
      <c r="V7" s="71" t="str">
        <f t="shared" si="2"/>
        <v>https://attack.mitre.org/techniques/T1199</v>
      </c>
    </row>
    <row r="8" spans="1:22" x14ac:dyDescent="0.2">
      <c r="A8" s="65" t="s">
        <v>390</v>
      </c>
      <c r="B8" s="69" t="s">
        <v>58</v>
      </c>
      <c r="C8" s="69" t="s">
        <v>202</v>
      </c>
      <c r="D8" s="111">
        <f>REF_ER!C$51</f>
        <v>3</v>
      </c>
      <c r="E8" s="111">
        <f>REF_ER!D$51</f>
        <v>4</v>
      </c>
      <c r="F8" s="111">
        <f>REF_ER!E$51</f>
        <v>4</v>
      </c>
      <c r="G8" s="111">
        <f>REF_ER!F$51</f>
        <v>3</v>
      </c>
      <c r="H8" s="70">
        <f t="shared" si="0"/>
        <v>4</v>
      </c>
      <c r="I8" s="87" t="s">
        <v>379</v>
      </c>
      <c r="J8" s="70">
        <f>MAX(Tableau_REF_Risques[[#This Row],[D]:[P]])</f>
        <v>4</v>
      </c>
      <c r="K8" s="70">
        <f>_xlfn.MAXIFS(Tableau_REF_SMSR[Vrais Retenue],Tableau_REF_SMSR['#SM],Tableau_REF_Risques[[#This Row],['#SM]])</f>
        <v>4</v>
      </c>
      <c r="L8" s="70">
        <f>Tableau_REF_Risques[[#This Row],[Gravité]]*Tableau_REF_Risques[[#This Row],[Vraisemblance I]]</f>
        <v>16</v>
      </c>
      <c r="M8" s="70" t="str">
        <f>VLOOKUP(Tableau_REF_Risques[[#This Row],[NRI]],DATA_Listes!$A$93:$B$101,2,FALSE)</f>
        <v>Critique</v>
      </c>
      <c r="N8" s="89">
        <f>SUMIF(Tableau_REF_SMMS['#SM],Tableau_REF_Risques[[#This Row],['#SM]],Tableau_REF_SMMS[Cout couverture])</f>
        <v>116549.93275609676</v>
      </c>
      <c r="O8" s="90">
        <f>ROUND(SUMIF(Tableau_REF_SMMS['#SM],Tableau_REF_Risques[[#This Row],['#SM]],Tableau_REF_SMMS[Couverture effective]),2)</f>
        <v>1.1399999999999999</v>
      </c>
      <c r="P8" s="90" t="str">
        <f t="shared" si="1"/>
        <v>&gt;100%</v>
      </c>
      <c r="Q8" s="92">
        <f>ROUND(Tableau_REF_Risques[[#This Row],[Vraisemblance I]]*(1-Tableau_REF_Risques[[#This Row],[Tx couv]])+1,0)</f>
        <v>0</v>
      </c>
      <c r="R8" s="92">
        <f>IF(Tableau_REF_Risques[[#This Row],[Vraisemblance R]]*Tableau_REF_Risques[[#This Row],[Gravité]]&lt;=0,1,Tableau_REF_Risques[[#This Row],[Vraisemblance R]]*Tableau_REF_Risques[[#This Row],[Gravité]])</f>
        <v>1</v>
      </c>
      <c r="S8" s="92" t="str">
        <f>VLOOKUP(Tableau_REF_Risques[[#This Row],[NRR]],DATA_Listes!$A$93:$B$101,2,FALSE)</f>
        <v>Faible</v>
      </c>
      <c r="T8" s="69" t="s">
        <v>190</v>
      </c>
      <c r="U8" s="69" t="s">
        <v>203</v>
      </c>
      <c r="V8" s="71" t="str">
        <f t="shared" si="2"/>
        <v>https://attack.mitre.org/techniques/T1078</v>
      </c>
    </row>
    <row r="9" spans="1:22" x14ac:dyDescent="0.2">
      <c r="A9" s="65" t="s">
        <v>391</v>
      </c>
      <c r="B9" s="69" t="s">
        <v>59</v>
      </c>
      <c r="C9" s="69" t="s">
        <v>204</v>
      </c>
      <c r="D9" s="111">
        <f>REF_ER!C$51</f>
        <v>3</v>
      </c>
      <c r="E9" s="111">
        <f>REF_ER!D$51</f>
        <v>4</v>
      </c>
      <c r="F9" s="111">
        <f>REF_ER!E$51</f>
        <v>4</v>
      </c>
      <c r="G9" s="111">
        <f>REF_ER!F$51</f>
        <v>3</v>
      </c>
      <c r="H9" s="70">
        <f t="shared" si="0"/>
        <v>4</v>
      </c>
      <c r="I9" s="87" t="s">
        <v>379</v>
      </c>
      <c r="J9" s="70">
        <f>MAX(Tableau_REF_Risques[[#This Row],[D]:[P]])</f>
        <v>4</v>
      </c>
      <c r="K9" s="70">
        <f>_xlfn.MAXIFS(Tableau_REF_SMSR[Vrais Retenue],Tableau_REF_SMSR['#SM],Tableau_REF_Risques[[#This Row],['#SM]])</f>
        <v>3</v>
      </c>
      <c r="L9" s="70">
        <f>Tableau_REF_Risques[[#This Row],[Gravité]]*Tableau_REF_Risques[[#This Row],[Vraisemblance I]]</f>
        <v>12</v>
      </c>
      <c r="M9" s="70" t="str">
        <f>VLOOKUP(Tableau_REF_Risques[[#This Row],[NRI]],DATA_Listes!$A$93:$B$101,2,FALSE)</f>
        <v>Critique</v>
      </c>
      <c r="N9" s="89">
        <f>SUMIF(Tableau_REF_SMMS['#SM],Tableau_REF_Risques[[#This Row],['#SM]],Tableau_REF_SMMS[Cout couverture])</f>
        <v>28721.914551487858</v>
      </c>
      <c r="O9" s="90">
        <f>ROUND(SUMIF(Tableau_REF_SMMS['#SM],Tableau_REF_Risques[[#This Row],['#SM]],Tableau_REF_SMMS[Couverture effective]),2)</f>
        <v>1</v>
      </c>
      <c r="P9" s="90" t="str">
        <f t="shared" si="1"/>
        <v>100%</v>
      </c>
      <c r="Q9" s="92">
        <f>ROUND(Tableau_REF_Risques[[#This Row],[Vraisemblance I]]*(1-Tableau_REF_Risques[[#This Row],[Tx couv]])+1,0)</f>
        <v>1</v>
      </c>
      <c r="R9" s="92">
        <f>IF(Tableau_REF_Risques[[#This Row],[Vraisemblance R]]*Tableau_REF_Risques[[#This Row],[Gravité]]&lt;=0,1,Tableau_REF_Risques[[#This Row],[Vraisemblance R]]*Tableau_REF_Risques[[#This Row],[Gravité]])</f>
        <v>4</v>
      </c>
      <c r="S9" s="92" t="str">
        <f>VLOOKUP(Tableau_REF_Risques[[#This Row],[NRR]],DATA_Listes!$A$93:$B$101,2,FALSE)</f>
        <v>Modéré</v>
      </c>
      <c r="T9" s="69" t="s">
        <v>190</v>
      </c>
      <c r="U9" s="69" t="s">
        <v>205</v>
      </c>
      <c r="V9" s="71" t="str">
        <f t="shared" si="2"/>
        <v>https://attack.mitre.org/techniques/T1195</v>
      </c>
    </row>
    <row r="10" spans="1:22" x14ac:dyDescent="0.2">
      <c r="A10" s="65" t="s">
        <v>392</v>
      </c>
      <c r="B10" s="69" t="s">
        <v>60</v>
      </c>
      <c r="C10" s="69" t="s">
        <v>206</v>
      </c>
      <c r="D10" s="111"/>
      <c r="E10" s="111"/>
      <c r="F10" s="111">
        <f>REF_ER!E$51</f>
        <v>4</v>
      </c>
      <c r="G10" s="111"/>
      <c r="H10" s="70">
        <f t="shared" si="0"/>
        <v>1</v>
      </c>
      <c r="I10" s="87" t="s">
        <v>187</v>
      </c>
      <c r="J10" s="70">
        <f>MAX(Tableau_REF_Risques[[#This Row],[D]:[P]])</f>
        <v>4</v>
      </c>
      <c r="K10" s="70">
        <f>_xlfn.MAXIFS(Tableau_REF_SMSR[Vrais Retenue],Tableau_REF_SMSR['#SM],Tableau_REF_Risques[[#This Row],['#SM]])</f>
        <v>2</v>
      </c>
      <c r="L10" s="70">
        <f>Tableau_REF_Risques[[#This Row],[Gravité]]*Tableau_REF_Risques[[#This Row],[Vraisemblance I]]</f>
        <v>8</v>
      </c>
      <c r="M10" s="70" t="str">
        <f>VLOOKUP(Tableau_REF_Risques[[#This Row],[NRI]],DATA_Listes!$A$93:$B$101,2,FALSE)</f>
        <v>Fort</v>
      </c>
      <c r="N10" s="89">
        <f>SUMIF(Tableau_REF_SMMS['#SM],Tableau_REF_Risques[[#This Row],['#SM]],Tableau_REF_SMMS[Cout couverture])</f>
        <v>16062.195131516935</v>
      </c>
      <c r="O10" s="90">
        <f>ROUND(SUMIF(Tableau_REF_SMMS['#SM],Tableau_REF_Risques[[#This Row],['#SM]],Tableau_REF_SMMS[Couverture effective]),2)</f>
        <v>0.67</v>
      </c>
      <c r="P10" s="90" t="str">
        <f t="shared" si="1"/>
        <v>&lt;100%</v>
      </c>
      <c r="Q10" s="92">
        <f>ROUND(Tableau_REF_Risques[[#This Row],[Vraisemblance I]]*(1-Tableau_REF_Risques[[#This Row],[Tx couv]])+1,0)</f>
        <v>2</v>
      </c>
      <c r="R10" s="92">
        <f>IF(Tableau_REF_Risques[[#This Row],[Vraisemblance R]]*Tableau_REF_Risques[[#This Row],[Gravité]]&lt;=0,1,Tableau_REF_Risques[[#This Row],[Vraisemblance R]]*Tableau_REF_Risques[[#This Row],[Gravité]])</f>
        <v>8</v>
      </c>
      <c r="S10" s="92" t="str">
        <f>VLOOKUP(Tableau_REF_Risques[[#This Row],[NRR]],DATA_Listes!$A$93:$B$101,2,FALSE)</f>
        <v>Fort</v>
      </c>
      <c r="T10" s="69" t="s">
        <v>190</v>
      </c>
      <c r="U10" s="69"/>
      <c r="V10" s="72"/>
    </row>
    <row r="11" spans="1:22" x14ac:dyDescent="0.2">
      <c r="A11" s="65" t="s">
        <v>393</v>
      </c>
      <c r="B11" s="67" t="s">
        <v>61</v>
      </c>
      <c r="C11" s="67" t="s">
        <v>207</v>
      </c>
      <c r="D11" s="111"/>
      <c r="E11" s="111"/>
      <c r="F11" s="111">
        <f>REF_ER!E$51</f>
        <v>4</v>
      </c>
      <c r="G11" s="111"/>
      <c r="H11" s="70">
        <f t="shared" si="0"/>
        <v>1</v>
      </c>
      <c r="I11" s="87" t="s">
        <v>187</v>
      </c>
      <c r="J11" s="70">
        <f>MAX(Tableau_REF_Risques[[#This Row],[D]:[P]])</f>
        <v>4</v>
      </c>
      <c r="K11" s="70">
        <f>_xlfn.MAXIFS(Tableau_REF_SMSR[Vrais Retenue],Tableau_REF_SMSR['#SM],Tableau_REF_Risques[[#This Row],['#SM]])</f>
        <v>1</v>
      </c>
      <c r="L11" s="70">
        <f>Tableau_REF_Risques[[#This Row],[Gravité]]*Tableau_REF_Risques[[#This Row],[Vraisemblance I]]</f>
        <v>4</v>
      </c>
      <c r="M11" s="70" t="str">
        <f>VLOOKUP(Tableau_REF_Risques[[#This Row],[NRI]],DATA_Listes!$A$93:$B$101,2,FALSE)</f>
        <v>Modéré</v>
      </c>
      <c r="N11" s="89">
        <f>SUMIF(Tableau_REF_SMMS['#SM],Tableau_REF_Risques[[#This Row],['#SM]],Tableau_REF_SMMS[Cout couverture])</f>
        <v>14919.050140243173</v>
      </c>
      <c r="O11" s="90">
        <f>ROUND(SUMIF(Tableau_REF_SMMS['#SM],Tableau_REF_Risques[[#This Row],['#SM]],Tableau_REF_SMMS[Couverture effective]),2)</f>
        <v>0.56999999999999995</v>
      </c>
      <c r="P11" s="90" t="str">
        <f t="shared" si="1"/>
        <v>&lt;100%</v>
      </c>
      <c r="Q11" s="92">
        <f>ROUND(Tableau_REF_Risques[[#This Row],[Vraisemblance I]]*(1-Tableau_REF_Risques[[#This Row],[Tx couv]])+1,0)</f>
        <v>1</v>
      </c>
      <c r="R11" s="92">
        <f>IF(Tableau_REF_Risques[[#This Row],[Vraisemblance R]]*Tableau_REF_Risques[[#This Row],[Gravité]]&lt;=0,1,Tableau_REF_Risques[[#This Row],[Vraisemblance R]]*Tableau_REF_Risques[[#This Row],[Gravité]])</f>
        <v>4</v>
      </c>
      <c r="S11" s="92" t="str">
        <f>VLOOKUP(Tableau_REF_Risques[[#This Row],[NRR]],DATA_Listes!$A$93:$B$101,2,FALSE)</f>
        <v>Modéré</v>
      </c>
      <c r="T11" s="69" t="s">
        <v>190</v>
      </c>
      <c r="U11" s="69"/>
      <c r="V11" s="72"/>
    </row>
    <row r="12" spans="1:22" x14ac:dyDescent="0.2">
      <c r="A12" s="65" t="s">
        <v>394</v>
      </c>
      <c r="B12" s="69" t="s">
        <v>62</v>
      </c>
      <c r="C12" s="69" t="s">
        <v>208</v>
      </c>
      <c r="D12" s="111">
        <f>REF_ER!C$51</f>
        <v>3</v>
      </c>
      <c r="E12" s="111">
        <f>REF_ER!D$51</f>
        <v>4</v>
      </c>
      <c r="F12" s="111">
        <f>REF_ER!E$51</f>
        <v>4</v>
      </c>
      <c r="G12" s="111">
        <f>REF_ER!F$51</f>
        <v>3</v>
      </c>
      <c r="H12" s="70">
        <f t="shared" si="0"/>
        <v>4</v>
      </c>
      <c r="I12" s="87" t="s">
        <v>379</v>
      </c>
      <c r="J12" s="70">
        <f>MAX(Tableau_REF_Risques[[#This Row],[D]:[P]])</f>
        <v>4</v>
      </c>
      <c r="K12" s="70">
        <f>_xlfn.MAXIFS(Tableau_REF_SMSR[Vrais Retenue],Tableau_REF_SMSR['#SM],Tableau_REF_Risques[[#This Row],['#SM]])</f>
        <v>3</v>
      </c>
      <c r="L12" s="70">
        <f>Tableau_REF_Risques[[#This Row],[Gravité]]*Tableau_REF_Risques[[#This Row],[Vraisemblance I]]</f>
        <v>12</v>
      </c>
      <c r="M12" s="70" t="str">
        <f>VLOOKUP(Tableau_REF_Risques[[#This Row],[NRI]],DATA_Listes!$A$93:$B$101,2,FALSE)</f>
        <v>Critique</v>
      </c>
      <c r="N12" s="89">
        <f>SUMIF(Tableau_REF_SMMS['#SM],Tableau_REF_Risques[[#This Row],['#SM]],Tableau_REF_SMMS[Cout couverture])</f>
        <v>39942.941774025567</v>
      </c>
      <c r="O12" s="90">
        <f>ROUND(SUMIF(Tableau_REF_SMMS['#SM],Tableau_REF_Risques[[#This Row],['#SM]],Tableau_REF_SMMS[Couverture effective]),2)</f>
        <v>1</v>
      </c>
      <c r="P12" s="90" t="str">
        <f t="shared" si="1"/>
        <v>100%</v>
      </c>
      <c r="Q12" s="92">
        <f>ROUND(Tableau_REF_Risques[[#This Row],[Vraisemblance I]]*(1-Tableau_REF_Risques[[#This Row],[Tx couv]])+1,0)</f>
        <v>1</v>
      </c>
      <c r="R12" s="92">
        <f>IF(Tableau_REF_Risques[[#This Row],[Vraisemblance R]]*Tableau_REF_Risques[[#This Row],[Gravité]]&lt;=0,1,Tableau_REF_Risques[[#This Row],[Vraisemblance R]]*Tableau_REF_Risques[[#This Row],[Gravité]])</f>
        <v>4</v>
      </c>
      <c r="S12" s="92" t="str">
        <f>VLOOKUP(Tableau_REF_Risques[[#This Row],[NRR]],DATA_Listes!$A$93:$B$101,2,FALSE)</f>
        <v>Modéré</v>
      </c>
      <c r="T12" s="69" t="s">
        <v>209</v>
      </c>
      <c r="U12" s="69" t="s">
        <v>210</v>
      </c>
      <c r="V12" s="71" t="str">
        <f t="shared" ref="V12:V17" si="3">"https://attack.mitre.org/techniques/"&amp;U12</f>
        <v>https://attack.mitre.org/techniques/T1059</v>
      </c>
    </row>
    <row r="13" spans="1:22" x14ac:dyDescent="0.2">
      <c r="A13" s="65" t="s">
        <v>395</v>
      </c>
      <c r="B13" s="69" t="s">
        <v>63</v>
      </c>
      <c r="C13" s="69" t="s">
        <v>211</v>
      </c>
      <c r="D13" s="111"/>
      <c r="E13" s="111">
        <f>REF_ER!D$51</f>
        <v>4</v>
      </c>
      <c r="F13" s="111">
        <f>REF_ER!E$51</f>
        <v>4</v>
      </c>
      <c r="G13" s="111"/>
      <c r="H13" s="70">
        <f t="shared" si="0"/>
        <v>2</v>
      </c>
      <c r="I13" s="87" t="s">
        <v>380</v>
      </c>
      <c r="J13" s="70">
        <f>MAX(Tableau_REF_Risques[[#This Row],[D]:[P]])</f>
        <v>4</v>
      </c>
      <c r="K13" s="70">
        <f>_xlfn.MAXIFS(Tableau_REF_SMSR[Vrais Retenue],Tableau_REF_SMSR['#SM],Tableau_REF_Risques[[#This Row],['#SM]])</f>
        <v>3</v>
      </c>
      <c r="L13" s="70">
        <f>Tableau_REF_Risques[[#This Row],[Gravité]]*Tableau_REF_Risques[[#This Row],[Vraisemblance I]]</f>
        <v>12</v>
      </c>
      <c r="M13" s="70" t="str">
        <f>VLOOKUP(Tableau_REF_Risques[[#This Row],[NRI]],DATA_Listes!$A$93:$B$101,2,FALSE)</f>
        <v>Critique</v>
      </c>
      <c r="N13" s="89">
        <f>SUMIF(Tableau_REF_SMMS['#SM],Tableau_REF_Risques[[#This Row],['#SM]],Tableau_REF_SMMS[Cout couverture])</f>
        <v>42259.260210232162</v>
      </c>
      <c r="O13" s="90">
        <f>ROUND(SUMIF(Tableau_REF_SMMS['#SM],Tableau_REF_Risques[[#This Row],['#SM]],Tableau_REF_SMMS[Couverture effective]),2)</f>
        <v>1</v>
      </c>
      <c r="P13" s="90" t="str">
        <f t="shared" si="1"/>
        <v>100%</v>
      </c>
      <c r="Q13" s="92">
        <f>ROUND(Tableau_REF_Risques[[#This Row],[Vraisemblance I]]*(1-Tableau_REF_Risques[[#This Row],[Tx couv]])+1,0)</f>
        <v>1</v>
      </c>
      <c r="R13" s="92">
        <f>IF(Tableau_REF_Risques[[#This Row],[Vraisemblance R]]*Tableau_REF_Risques[[#This Row],[Gravité]]&lt;=0,1,Tableau_REF_Risques[[#This Row],[Vraisemblance R]]*Tableau_REF_Risques[[#This Row],[Gravité]])</f>
        <v>4</v>
      </c>
      <c r="S13" s="92" t="str">
        <f>VLOOKUP(Tableau_REF_Risques[[#This Row],[NRR]],DATA_Listes!$A$93:$B$101,2,FALSE)</f>
        <v>Modéré</v>
      </c>
      <c r="T13" s="69" t="s">
        <v>209</v>
      </c>
      <c r="U13" s="69" t="s">
        <v>212</v>
      </c>
      <c r="V13" s="71" t="str">
        <f t="shared" si="3"/>
        <v>https://attack.mitre.org/techniques/T1053</v>
      </c>
    </row>
    <row r="14" spans="1:22" x14ac:dyDescent="0.2">
      <c r="A14" s="65" t="s">
        <v>396</v>
      </c>
      <c r="B14" s="69" t="s">
        <v>64</v>
      </c>
      <c r="C14" s="69" t="s">
        <v>213</v>
      </c>
      <c r="D14" s="111"/>
      <c r="E14" s="111">
        <f>REF_ER!D$51</f>
        <v>4</v>
      </c>
      <c r="F14" s="111">
        <f>REF_ER!E$51</f>
        <v>4</v>
      </c>
      <c r="G14" s="111">
        <f>REF_ER!F$51</f>
        <v>3</v>
      </c>
      <c r="H14" s="70">
        <f t="shared" si="0"/>
        <v>3</v>
      </c>
      <c r="I14" s="87" t="s">
        <v>381</v>
      </c>
      <c r="J14" s="70">
        <f>MAX(Tableau_REF_Risques[[#This Row],[D]:[P]])</f>
        <v>4</v>
      </c>
      <c r="K14" s="70">
        <f>_xlfn.MAXIFS(Tableau_REF_SMSR[Vrais Retenue],Tableau_REF_SMSR['#SM],Tableau_REF_Risques[[#This Row],['#SM]])</f>
        <v>3</v>
      </c>
      <c r="L14" s="70">
        <f>Tableau_REF_Risques[[#This Row],[Gravité]]*Tableau_REF_Risques[[#This Row],[Vraisemblance I]]</f>
        <v>12</v>
      </c>
      <c r="M14" s="70" t="str">
        <f>VLOOKUP(Tableau_REF_Risques[[#This Row],[NRI]],DATA_Listes!$A$93:$B$101,2,FALSE)</f>
        <v>Critique</v>
      </c>
      <c r="N14" s="89">
        <f>SUMIF(Tableau_REF_SMMS['#SM],Tableau_REF_Risques[[#This Row],['#SM]],Tableau_REF_SMMS[Cout couverture])</f>
        <v>53419.175504669969</v>
      </c>
      <c r="O14" s="90">
        <f>ROUND(SUMIF(Tableau_REF_SMMS['#SM],Tableau_REF_Risques[[#This Row],['#SM]],Tableau_REF_SMMS[Couverture effective]),2)</f>
        <v>1</v>
      </c>
      <c r="P14" s="90" t="str">
        <f t="shared" si="1"/>
        <v>100%</v>
      </c>
      <c r="Q14" s="92">
        <f>ROUND(Tableau_REF_Risques[[#This Row],[Vraisemblance I]]*(1-Tableau_REF_Risques[[#This Row],[Tx couv]])+1,0)</f>
        <v>1</v>
      </c>
      <c r="R14" s="92">
        <f>IF(Tableau_REF_Risques[[#This Row],[Vraisemblance R]]*Tableau_REF_Risques[[#This Row],[Gravité]]&lt;=0,1,Tableau_REF_Risques[[#This Row],[Vraisemblance R]]*Tableau_REF_Risques[[#This Row],[Gravité]])</f>
        <v>4</v>
      </c>
      <c r="S14" s="92" t="str">
        <f>VLOOKUP(Tableau_REF_Risques[[#This Row],[NRR]],DATA_Listes!$A$93:$B$101,2,FALSE)</f>
        <v>Modéré</v>
      </c>
      <c r="T14" s="69" t="s">
        <v>209</v>
      </c>
      <c r="U14" s="69" t="s">
        <v>214</v>
      </c>
      <c r="V14" s="71" t="str">
        <f t="shared" si="3"/>
        <v>https://attack.mitre.org/techniques/T1098</v>
      </c>
    </row>
    <row r="15" spans="1:22" x14ac:dyDescent="0.2">
      <c r="A15" s="65" t="s">
        <v>397</v>
      </c>
      <c r="B15" s="69" t="s">
        <v>65</v>
      </c>
      <c r="C15" s="69" t="s">
        <v>215</v>
      </c>
      <c r="D15" s="111"/>
      <c r="E15" s="111">
        <f>REF_ER!D$51</f>
        <v>4</v>
      </c>
      <c r="F15" s="111">
        <f>REF_ER!E$51</f>
        <v>4</v>
      </c>
      <c r="G15" s="111"/>
      <c r="H15" s="70">
        <f t="shared" si="0"/>
        <v>2</v>
      </c>
      <c r="I15" s="87" t="s">
        <v>380</v>
      </c>
      <c r="J15" s="70">
        <f>MAX(Tableau_REF_Risques[[#This Row],[D]:[P]])</f>
        <v>4</v>
      </c>
      <c r="K15" s="70">
        <f>_xlfn.MAXIFS(Tableau_REF_SMSR[Vrais Retenue],Tableau_REF_SMSR['#SM],Tableau_REF_Risques[[#This Row],['#SM]])</f>
        <v>4</v>
      </c>
      <c r="L15" s="70">
        <f>Tableau_REF_Risques[[#This Row],[Gravité]]*Tableau_REF_Risques[[#This Row],[Vraisemblance I]]</f>
        <v>16</v>
      </c>
      <c r="M15" s="70" t="str">
        <f>VLOOKUP(Tableau_REF_Risques[[#This Row],[NRI]],DATA_Listes!$A$93:$B$101,2,FALSE)</f>
        <v>Critique</v>
      </c>
      <c r="N15" s="89">
        <f>SUMIF(Tableau_REF_SMMS['#SM],Tableau_REF_Risques[[#This Row],['#SM]],Tableau_REF_SMMS[Cout couverture])</f>
        <v>30873.660911968327</v>
      </c>
      <c r="O15" s="90">
        <f>ROUND(SUMIF(Tableau_REF_SMMS['#SM],Tableau_REF_Risques[[#This Row],['#SM]],Tableau_REF_SMMS[Couverture effective]),2)</f>
        <v>0.96</v>
      </c>
      <c r="P15" s="90" t="str">
        <f t="shared" si="1"/>
        <v>&lt;100%</v>
      </c>
      <c r="Q15" s="92">
        <f>ROUND(Tableau_REF_Risques[[#This Row],[Vraisemblance I]]*(1-Tableau_REF_Risques[[#This Row],[Tx couv]])+1,0)</f>
        <v>1</v>
      </c>
      <c r="R15" s="92">
        <f>IF(Tableau_REF_Risques[[#This Row],[Vraisemblance R]]*Tableau_REF_Risques[[#This Row],[Gravité]]&lt;=0,1,Tableau_REF_Risques[[#This Row],[Vraisemblance R]]*Tableau_REF_Risques[[#This Row],[Gravité]])</f>
        <v>4</v>
      </c>
      <c r="S15" s="92" t="str">
        <f>VLOOKUP(Tableau_REF_Risques[[#This Row],[NRR]],DATA_Listes!$A$93:$B$101,2,FALSE)</f>
        <v>Modéré</v>
      </c>
      <c r="T15" s="69" t="s">
        <v>209</v>
      </c>
      <c r="U15" s="69" t="s">
        <v>216</v>
      </c>
      <c r="V15" s="71" t="str">
        <f t="shared" si="3"/>
        <v>https://attack.mitre.org/techniques/T1176</v>
      </c>
    </row>
    <row r="16" spans="1:22" x14ac:dyDescent="0.2">
      <c r="A16" s="65" t="s">
        <v>398</v>
      </c>
      <c r="B16" s="69" t="s">
        <v>66</v>
      </c>
      <c r="C16" s="69" t="s">
        <v>217</v>
      </c>
      <c r="D16" s="111"/>
      <c r="E16" s="111">
        <f>REF_ER!D$51</f>
        <v>4</v>
      </c>
      <c r="F16" s="111">
        <f>REF_ER!E$51</f>
        <v>4</v>
      </c>
      <c r="G16" s="111"/>
      <c r="H16" s="70">
        <f t="shared" si="0"/>
        <v>2</v>
      </c>
      <c r="I16" s="87" t="s">
        <v>380</v>
      </c>
      <c r="J16" s="70">
        <f>MAX(Tableau_REF_Risques[[#This Row],[D]:[P]])</f>
        <v>4</v>
      </c>
      <c r="K16" s="70">
        <f>_xlfn.MAXIFS(Tableau_REF_SMSR[Vrais Retenue],Tableau_REF_SMSR['#SM],Tableau_REF_Risques[[#This Row],['#SM]])</f>
        <v>3</v>
      </c>
      <c r="L16" s="70">
        <f>Tableau_REF_Risques[[#This Row],[Gravité]]*Tableau_REF_Risques[[#This Row],[Vraisemblance I]]</f>
        <v>12</v>
      </c>
      <c r="M16" s="70" t="str">
        <f>VLOOKUP(Tableau_REF_Risques[[#This Row],[NRI]],DATA_Listes!$A$93:$B$101,2,FALSE)</f>
        <v>Critique</v>
      </c>
      <c r="N16" s="89">
        <f>SUMIF(Tableau_REF_SMMS['#SM],Tableau_REF_Risques[[#This Row],['#SM]],Tableau_REF_SMMS[Cout couverture])</f>
        <v>42266.141363241819</v>
      </c>
      <c r="O16" s="90">
        <f>ROUND(SUMIF(Tableau_REF_SMMS['#SM],Tableau_REF_Risques[[#This Row],['#SM]],Tableau_REF_SMMS[Couverture effective]),2)</f>
        <v>1</v>
      </c>
      <c r="P16" s="90" t="str">
        <f t="shared" si="1"/>
        <v>100%</v>
      </c>
      <c r="Q16" s="92">
        <f>ROUND(Tableau_REF_Risques[[#This Row],[Vraisemblance I]]*(1-Tableau_REF_Risques[[#This Row],[Tx couv]])+1,0)</f>
        <v>1</v>
      </c>
      <c r="R16" s="92">
        <f>IF(Tableau_REF_Risques[[#This Row],[Vraisemblance R]]*Tableau_REF_Risques[[#This Row],[Gravité]]&lt;=0,1,Tableau_REF_Risques[[#This Row],[Vraisemblance R]]*Tableau_REF_Risques[[#This Row],[Gravité]])</f>
        <v>4</v>
      </c>
      <c r="S16" s="92" t="str">
        <f>VLOOKUP(Tableau_REF_Risques[[#This Row],[NRR]],DATA_Listes!$A$93:$B$101,2,FALSE)</f>
        <v>Modéré</v>
      </c>
      <c r="T16" s="69" t="s">
        <v>209</v>
      </c>
      <c r="U16" s="69" t="s">
        <v>218</v>
      </c>
      <c r="V16" s="71" t="str">
        <f t="shared" si="3"/>
        <v>https://attack.mitre.org/techniques/T1548</v>
      </c>
    </row>
    <row r="17" spans="1:22" x14ac:dyDescent="0.2">
      <c r="A17" s="65" t="s">
        <v>399</v>
      </c>
      <c r="B17" s="69" t="s">
        <v>67</v>
      </c>
      <c r="C17" s="69" t="s">
        <v>219</v>
      </c>
      <c r="D17" s="111"/>
      <c r="E17" s="111"/>
      <c r="F17" s="111">
        <f>REF_ER!E$51</f>
        <v>4</v>
      </c>
      <c r="G17" s="111"/>
      <c r="H17" s="70">
        <f t="shared" si="0"/>
        <v>1</v>
      </c>
      <c r="I17" s="87" t="s">
        <v>187</v>
      </c>
      <c r="J17" s="70">
        <f>MAX(Tableau_REF_Risques[[#This Row],[D]:[P]])</f>
        <v>4</v>
      </c>
      <c r="K17" s="70">
        <f>_xlfn.MAXIFS(Tableau_REF_SMSR[Vrais Retenue],Tableau_REF_SMSR['#SM],Tableau_REF_Risques[[#This Row],['#SM]])</f>
        <v>4</v>
      </c>
      <c r="L17" s="70">
        <f>Tableau_REF_Risques[[#This Row],[Gravité]]*Tableau_REF_Risques[[#This Row],[Vraisemblance I]]</f>
        <v>16</v>
      </c>
      <c r="M17" s="70" t="str">
        <f>VLOOKUP(Tableau_REF_Risques[[#This Row],[NRI]],DATA_Listes!$A$93:$B$101,2,FALSE)</f>
        <v>Critique</v>
      </c>
      <c r="N17" s="89">
        <f>SUMIF(Tableau_REF_SMMS['#SM],Tableau_REF_Risques[[#This Row],['#SM]],Tableau_REF_SMMS[Cout couverture])</f>
        <v>59622.13185400387</v>
      </c>
      <c r="O17" s="90">
        <f>ROUND(SUMIF(Tableau_REF_SMMS['#SM],Tableau_REF_Risques[[#This Row],['#SM]],Tableau_REF_SMMS[Couverture effective]),2)</f>
        <v>1.1000000000000001</v>
      </c>
      <c r="P17" s="90" t="str">
        <f t="shared" si="1"/>
        <v>&gt;100%</v>
      </c>
      <c r="Q17" s="92">
        <f>ROUND(Tableau_REF_Risques[[#This Row],[Vraisemblance I]]*(1-Tableau_REF_Risques[[#This Row],[Tx couv]])+1,0)</f>
        <v>1</v>
      </c>
      <c r="R17" s="92">
        <f>IF(Tableau_REF_Risques[[#This Row],[Vraisemblance R]]*Tableau_REF_Risques[[#This Row],[Gravité]]&lt;=0,1,Tableau_REF_Risques[[#This Row],[Vraisemblance R]]*Tableau_REF_Risques[[#This Row],[Gravité]])</f>
        <v>4</v>
      </c>
      <c r="S17" s="92" t="str">
        <f>VLOOKUP(Tableau_REF_Risques[[#This Row],[NRR]],DATA_Listes!$A$93:$B$101,2,FALSE)</f>
        <v>Modéré</v>
      </c>
      <c r="T17" s="69" t="s">
        <v>209</v>
      </c>
      <c r="U17" s="69" t="s">
        <v>220</v>
      </c>
      <c r="V17" s="71" t="str">
        <f t="shared" si="3"/>
        <v>https://attack.mitre.org/techniques/T1210</v>
      </c>
    </row>
    <row r="18" spans="1:22" x14ac:dyDescent="0.2">
      <c r="A18" s="65" t="s">
        <v>400</v>
      </c>
      <c r="B18" s="69" t="s">
        <v>68</v>
      </c>
      <c r="C18" s="69" t="s">
        <v>221</v>
      </c>
      <c r="D18" s="111"/>
      <c r="E18" s="111"/>
      <c r="F18" s="111">
        <f>REF_ER!E$51</f>
        <v>4</v>
      </c>
      <c r="G18" s="111"/>
      <c r="H18" s="70">
        <f t="shared" si="0"/>
        <v>1</v>
      </c>
      <c r="I18" s="87" t="s">
        <v>187</v>
      </c>
      <c r="J18" s="70">
        <f>MAX(Tableau_REF_Risques[[#This Row],[D]:[P]])</f>
        <v>4</v>
      </c>
      <c r="K18" s="70">
        <f>_xlfn.MAXIFS(Tableau_REF_SMSR[Vrais Retenue],Tableau_REF_SMSR['#SM],Tableau_REF_Risques[[#This Row],['#SM]])</f>
        <v>4</v>
      </c>
      <c r="L18" s="70">
        <f>Tableau_REF_Risques[[#This Row],[Gravité]]*Tableau_REF_Risques[[#This Row],[Vraisemblance I]]</f>
        <v>16</v>
      </c>
      <c r="M18" s="70" t="str">
        <f>VLOOKUP(Tableau_REF_Risques[[#This Row],[NRI]],DATA_Listes!$A$93:$B$101,2,FALSE)</f>
        <v>Critique</v>
      </c>
      <c r="N18" s="89">
        <f>SUMIF(Tableau_REF_SMMS['#SM],Tableau_REF_Risques[[#This Row],['#SM]],Tableau_REF_SMMS[Cout couverture])</f>
        <v>38998.301113582173</v>
      </c>
      <c r="O18" s="90">
        <f>ROUND(SUMIF(Tableau_REF_SMMS['#SM],Tableau_REF_Risques[[#This Row],['#SM]],Tableau_REF_SMMS[Couverture effective]),2)</f>
        <v>1.26</v>
      </c>
      <c r="P18" s="90" t="str">
        <f t="shared" si="1"/>
        <v>&gt;100%</v>
      </c>
      <c r="Q18" s="92">
        <f>ROUND(Tableau_REF_Risques[[#This Row],[Vraisemblance I]]*(1-Tableau_REF_Risques[[#This Row],[Tx couv]])+1,0)</f>
        <v>0</v>
      </c>
      <c r="R18" s="92">
        <f>IF(Tableau_REF_Risques[[#This Row],[Vraisemblance R]]*Tableau_REF_Risques[[#This Row],[Gravité]]&lt;=0,1,Tableau_REF_Risques[[#This Row],[Vraisemblance R]]*Tableau_REF_Risques[[#This Row],[Gravité]])</f>
        <v>1</v>
      </c>
      <c r="S18" s="92" t="str">
        <f>VLOOKUP(Tableau_REF_Risques[[#This Row],[NRR]],DATA_Listes!$A$93:$B$101,2,FALSE)</f>
        <v>Faible</v>
      </c>
      <c r="T18" s="69" t="s">
        <v>222</v>
      </c>
      <c r="U18" s="69" t="s">
        <v>223</v>
      </c>
      <c r="V18" s="72"/>
    </row>
    <row r="19" spans="1:22" x14ac:dyDescent="0.2">
      <c r="A19" s="65" t="s">
        <v>401</v>
      </c>
      <c r="B19" s="69" t="s">
        <v>69</v>
      </c>
      <c r="C19" s="69" t="s">
        <v>224</v>
      </c>
      <c r="D19" s="111"/>
      <c r="E19" s="111">
        <f>REF_ER!D$51</f>
        <v>4</v>
      </c>
      <c r="F19" s="111">
        <f>REF_ER!E$51</f>
        <v>4</v>
      </c>
      <c r="G19" s="111"/>
      <c r="H19" s="70">
        <f t="shared" si="0"/>
        <v>2</v>
      </c>
      <c r="I19" s="87" t="s">
        <v>380</v>
      </c>
      <c r="J19" s="70">
        <f>MAX(Tableau_REF_Risques[[#This Row],[D]:[P]])</f>
        <v>4</v>
      </c>
      <c r="K19" s="70">
        <f>_xlfn.MAXIFS(Tableau_REF_SMSR[Vrais Retenue],Tableau_REF_SMSR['#SM],Tableau_REF_Risques[[#This Row],['#SM]])</f>
        <v>4</v>
      </c>
      <c r="L19" s="70">
        <f>Tableau_REF_Risques[[#This Row],[Gravité]]*Tableau_REF_Risques[[#This Row],[Vraisemblance I]]</f>
        <v>16</v>
      </c>
      <c r="M19" s="70" t="str">
        <f>VLOOKUP(Tableau_REF_Risques[[#This Row],[NRI]],DATA_Listes!$A$93:$B$101,2,FALSE)</f>
        <v>Critique</v>
      </c>
      <c r="N19" s="89">
        <f>SUMIF(Tableau_REF_SMMS['#SM],Tableau_REF_Risques[[#This Row],['#SM]],Tableau_REF_SMMS[Cout couverture])</f>
        <v>77811.41764304736</v>
      </c>
      <c r="O19" s="90">
        <f>ROUND(SUMIF(Tableau_REF_SMMS['#SM],Tableau_REF_Risques[[#This Row],['#SM]],Tableau_REF_SMMS[Couverture effective]),2)</f>
        <v>1</v>
      </c>
      <c r="P19" s="90" t="str">
        <f t="shared" si="1"/>
        <v>100%</v>
      </c>
      <c r="Q19" s="92">
        <f>ROUND(Tableau_REF_Risques[[#This Row],[Vraisemblance I]]*(1-Tableau_REF_Risques[[#This Row],[Tx couv]])+1,0)</f>
        <v>1</v>
      </c>
      <c r="R19" s="92">
        <f>IF(Tableau_REF_Risques[[#This Row],[Vraisemblance R]]*Tableau_REF_Risques[[#This Row],[Gravité]]&lt;=0,1,Tableau_REF_Risques[[#This Row],[Vraisemblance R]]*Tableau_REF_Risques[[#This Row],[Gravité]])</f>
        <v>4</v>
      </c>
      <c r="S19" s="92" t="str">
        <f>VLOOKUP(Tableau_REF_Risques[[#This Row],[NRR]],DATA_Listes!$A$93:$B$101,2,FALSE)</f>
        <v>Modéré</v>
      </c>
      <c r="T19" s="69" t="s">
        <v>225</v>
      </c>
      <c r="U19" s="69"/>
      <c r="V19" s="72"/>
    </row>
    <row r="20" spans="1:22" x14ac:dyDescent="0.2">
      <c r="A20" s="65" t="s">
        <v>402</v>
      </c>
      <c r="B20" s="69" t="s">
        <v>70</v>
      </c>
      <c r="C20" s="69" t="s">
        <v>226</v>
      </c>
      <c r="D20" s="111">
        <f>REF_ER!C$51</f>
        <v>3</v>
      </c>
      <c r="E20" s="111"/>
      <c r="F20" s="111"/>
      <c r="G20" s="111"/>
      <c r="H20" s="70">
        <f t="shared" si="0"/>
        <v>1</v>
      </c>
      <c r="I20" s="87" t="s">
        <v>185</v>
      </c>
      <c r="J20" s="70">
        <f>MAX(Tableau_REF_Risques[[#This Row],[D]:[P]])</f>
        <v>3</v>
      </c>
      <c r="K20" s="70">
        <f>_xlfn.MAXIFS(Tableau_REF_SMSR[Vrais Retenue],Tableau_REF_SMSR['#SM],Tableau_REF_Risques[[#This Row],['#SM]])</f>
        <v>4</v>
      </c>
      <c r="L20" s="70">
        <f>Tableau_REF_Risques[[#This Row],[Gravité]]*Tableau_REF_Risques[[#This Row],[Vraisemblance I]]</f>
        <v>12</v>
      </c>
      <c r="M20" s="70" t="str">
        <f>VLOOKUP(Tableau_REF_Risques[[#This Row],[NRI]],DATA_Listes!$A$93:$B$101,2,FALSE)</f>
        <v>Critique</v>
      </c>
      <c r="N20" s="89">
        <f>SUMIF(Tableau_REF_SMMS['#SM],Tableau_REF_Risques[[#This Row],['#SM]],Tableau_REF_SMMS[Cout couverture])</f>
        <v>41461.867350577028</v>
      </c>
      <c r="O20" s="90">
        <f>ROUND(SUMIF(Tableau_REF_SMMS['#SM],Tableau_REF_Risques[[#This Row],['#SM]],Tableau_REF_SMMS[Couverture effective]),2)</f>
        <v>0.98</v>
      </c>
      <c r="P20" s="90" t="str">
        <f t="shared" si="1"/>
        <v>&lt;100%</v>
      </c>
      <c r="Q20" s="92">
        <f>ROUND(Tableau_REF_Risques[[#This Row],[Vraisemblance I]]*(1-Tableau_REF_Risques[[#This Row],[Tx couv]])+1,0)</f>
        <v>1</v>
      </c>
      <c r="R20" s="92">
        <f>IF(Tableau_REF_Risques[[#This Row],[Vraisemblance R]]*Tableau_REF_Risques[[#This Row],[Gravité]]&lt;=0,1,Tableau_REF_Risques[[#This Row],[Vraisemblance R]]*Tableau_REF_Risques[[#This Row],[Gravité]])</f>
        <v>3</v>
      </c>
      <c r="S20" s="92" t="str">
        <f>VLOOKUP(Tableau_REF_Risques[[#This Row],[NRR]],DATA_Listes!$A$93:$B$101,2,FALSE)</f>
        <v>Modéré</v>
      </c>
      <c r="T20" s="69" t="s">
        <v>227</v>
      </c>
      <c r="U20" s="73"/>
      <c r="V20" s="73"/>
    </row>
    <row r="21" spans="1:22" x14ac:dyDescent="0.2">
      <c r="A21" s="65" t="s">
        <v>403</v>
      </c>
      <c r="B21" s="69" t="s">
        <v>71</v>
      </c>
      <c r="C21" s="69" t="s">
        <v>228</v>
      </c>
      <c r="D21" s="111"/>
      <c r="E21" s="111">
        <f>REF_ER!D$51</f>
        <v>4</v>
      </c>
      <c r="F21" s="111">
        <f>REF_ER!E$51</f>
        <v>4</v>
      </c>
      <c r="G21" s="111"/>
      <c r="H21" s="70">
        <f t="shared" si="0"/>
        <v>2</v>
      </c>
      <c r="I21" s="87" t="s">
        <v>380</v>
      </c>
      <c r="J21" s="70">
        <f>MAX(Tableau_REF_Risques[[#This Row],[D]:[P]])</f>
        <v>4</v>
      </c>
      <c r="K21" s="70">
        <f>_xlfn.MAXIFS(Tableau_REF_SMSR[Vrais Retenue],Tableau_REF_SMSR['#SM],Tableau_REF_Risques[[#This Row],['#SM]])</f>
        <v>2</v>
      </c>
      <c r="L21" s="70">
        <f>Tableau_REF_Risques[[#This Row],[Gravité]]*Tableau_REF_Risques[[#This Row],[Vraisemblance I]]</f>
        <v>8</v>
      </c>
      <c r="M21" s="70" t="str">
        <f>VLOOKUP(Tableau_REF_Risques[[#This Row],[NRI]],DATA_Listes!$A$93:$B$101,2,FALSE)</f>
        <v>Fort</v>
      </c>
      <c r="N21" s="89">
        <f>SUMIF(Tableau_REF_SMMS['#SM],Tableau_REF_Risques[[#This Row],['#SM]],Tableau_REF_SMMS[Cout couverture])</f>
        <v>53262.265630669855</v>
      </c>
      <c r="O21" s="90">
        <f>ROUND(SUMIF(Tableau_REF_SMMS['#SM],Tableau_REF_Risques[[#This Row],['#SM]],Tableau_REF_SMMS[Couverture effective]),2)</f>
        <v>1</v>
      </c>
      <c r="P21" s="90" t="str">
        <f t="shared" si="1"/>
        <v>100%</v>
      </c>
      <c r="Q21" s="92">
        <f>ROUND(Tableau_REF_Risques[[#This Row],[Vraisemblance I]]*(1-Tableau_REF_Risques[[#This Row],[Tx couv]])+1,0)</f>
        <v>1</v>
      </c>
      <c r="R21" s="92">
        <f>IF(Tableau_REF_Risques[[#This Row],[Vraisemblance R]]*Tableau_REF_Risques[[#This Row],[Gravité]]&lt;=0,1,Tableau_REF_Risques[[#This Row],[Vraisemblance R]]*Tableau_REF_Risques[[#This Row],[Gravité]])</f>
        <v>4</v>
      </c>
      <c r="S21" s="92" t="str">
        <f>VLOOKUP(Tableau_REF_Risques[[#This Row],[NRR]],DATA_Listes!$A$93:$B$101,2,FALSE)</f>
        <v>Modéré</v>
      </c>
      <c r="T21" s="69" t="s">
        <v>229</v>
      </c>
      <c r="U21" s="73"/>
      <c r="V21" s="73"/>
    </row>
    <row r="22" spans="1:22" x14ac:dyDescent="0.2">
      <c r="A22" s="65" t="s">
        <v>404</v>
      </c>
      <c r="B22" s="69" t="s">
        <v>72</v>
      </c>
      <c r="C22" s="69" t="s">
        <v>230</v>
      </c>
      <c r="D22" s="111">
        <f>REF_ER!C$51</f>
        <v>3</v>
      </c>
      <c r="E22" s="111"/>
      <c r="F22" s="111"/>
      <c r="G22" s="111"/>
      <c r="H22" s="70">
        <f t="shared" si="0"/>
        <v>1</v>
      </c>
      <c r="I22" s="87" t="s">
        <v>185</v>
      </c>
      <c r="J22" s="70">
        <f>MAX(Tableau_REF_Risques[[#This Row],[D]:[P]])</f>
        <v>3</v>
      </c>
      <c r="K22" s="70">
        <f>_xlfn.MAXIFS(Tableau_REF_SMSR[Vrais Retenue],Tableau_REF_SMSR['#SM],Tableau_REF_Risques[[#This Row],['#SM]])</f>
        <v>2</v>
      </c>
      <c r="L22" s="70">
        <f>Tableau_REF_Risques[[#This Row],[Gravité]]*Tableau_REF_Risques[[#This Row],[Vraisemblance I]]</f>
        <v>6</v>
      </c>
      <c r="M22" s="70" t="str">
        <f>VLOOKUP(Tableau_REF_Risques[[#This Row],[NRI]],DATA_Listes!$A$93:$B$101,2,FALSE)</f>
        <v>Fort</v>
      </c>
      <c r="N22" s="89">
        <f>SUMIF(Tableau_REF_SMMS['#SM],Tableau_REF_Risques[[#This Row],['#SM]],Tableau_REF_SMMS[Cout couverture])</f>
        <v>53365.806155048413</v>
      </c>
      <c r="O22" s="90">
        <f>ROUND(SUMIF(Tableau_REF_SMMS['#SM],Tableau_REF_Risques[[#This Row],['#SM]],Tableau_REF_SMMS[Couverture effective]),2)</f>
        <v>1</v>
      </c>
      <c r="P22" s="90" t="str">
        <f t="shared" si="1"/>
        <v>100%</v>
      </c>
      <c r="Q22" s="92">
        <f>ROUND(Tableau_REF_Risques[[#This Row],[Vraisemblance I]]*(1-Tableau_REF_Risques[[#This Row],[Tx couv]])+1,0)</f>
        <v>1</v>
      </c>
      <c r="R22" s="92">
        <f>IF(Tableau_REF_Risques[[#This Row],[Vraisemblance R]]*Tableau_REF_Risques[[#This Row],[Gravité]]&lt;=0,1,Tableau_REF_Risques[[#This Row],[Vraisemblance R]]*Tableau_REF_Risques[[#This Row],[Gravité]])</f>
        <v>3</v>
      </c>
      <c r="S22" s="92" t="str">
        <f>VLOOKUP(Tableau_REF_Risques[[#This Row],[NRR]],DATA_Listes!$A$93:$B$101,2,FALSE)</f>
        <v>Modéré</v>
      </c>
      <c r="T22" s="69" t="s">
        <v>113</v>
      </c>
      <c r="U22" s="69"/>
      <c r="V22" s="72"/>
    </row>
    <row r="23" spans="1:22" x14ac:dyDescent="0.2">
      <c r="A23" s="65" t="s">
        <v>405</v>
      </c>
      <c r="B23" s="69" t="s">
        <v>73</v>
      </c>
      <c r="C23" s="69" t="s">
        <v>231</v>
      </c>
      <c r="D23" s="111">
        <f>REF_ER!C$51</f>
        <v>3</v>
      </c>
      <c r="E23" s="111">
        <f>REF_ER!D$51</f>
        <v>4</v>
      </c>
      <c r="F23" s="111">
        <f>REF_ER!E$51</f>
        <v>4</v>
      </c>
      <c r="G23" s="111">
        <f>REF_ER!F$51</f>
        <v>3</v>
      </c>
      <c r="H23" s="70">
        <f t="shared" si="0"/>
        <v>4</v>
      </c>
      <c r="I23" s="87" t="s">
        <v>379</v>
      </c>
      <c r="J23" s="70">
        <f>MAX(Tableau_REF_Risques[[#This Row],[D]:[P]])</f>
        <v>4</v>
      </c>
      <c r="K23" s="70">
        <f>_xlfn.MAXIFS(Tableau_REF_SMSR[Vrais Retenue],Tableau_REF_SMSR['#SM],Tableau_REF_Risques[[#This Row],['#SM]])</f>
        <v>4</v>
      </c>
      <c r="L23" s="70">
        <f>Tableau_REF_Risques[[#This Row],[Gravité]]*Tableau_REF_Risques[[#This Row],[Vraisemblance I]]</f>
        <v>16</v>
      </c>
      <c r="M23" s="70" t="str">
        <f>VLOOKUP(Tableau_REF_Risques[[#This Row],[NRI]],DATA_Listes!$A$93:$B$101,2,FALSE)</f>
        <v>Critique</v>
      </c>
      <c r="N23" s="89">
        <f>SUMIF(Tableau_REF_SMMS['#SM],Tableau_REF_Risques[[#This Row],['#SM]],Tableau_REF_SMMS[Cout couverture])</f>
        <v>43441.923144575936</v>
      </c>
      <c r="O23" s="90">
        <f>ROUND(SUMIF(Tableau_REF_SMMS['#SM],Tableau_REF_Risques[[#This Row],['#SM]],Tableau_REF_SMMS[Couverture effective]),2)</f>
        <v>1</v>
      </c>
      <c r="P23" s="90" t="str">
        <f t="shared" si="1"/>
        <v>100%</v>
      </c>
      <c r="Q23" s="92">
        <f>ROUND(Tableau_REF_Risques[[#This Row],[Vraisemblance I]]*(1-Tableau_REF_Risques[[#This Row],[Tx couv]])+1,0)</f>
        <v>1</v>
      </c>
      <c r="R23" s="92">
        <f>IF(Tableau_REF_Risques[[#This Row],[Vraisemblance R]]*Tableau_REF_Risques[[#This Row],[Gravité]]&lt;=0,1,Tableau_REF_Risques[[#This Row],[Vraisemblance R]]*Tableau_REF_Risques[[#This Row],[Gravité]])</f>
        <v>4</v>
      </c>
      <c r="S23" s="92" t="str">
        <f>VLOOKUP(Tableau_REF_Risques[[#This Row],[NRR]],DATA_Listes!$A$93:$B$101,2,FALSE)</f>
        <v>Modéré</v>
      </c>
      <c r="T23" s="69" t="s">
        <v>113</v>
      </c>
      <c r="U23" s="69"/>
      <c r="V23" s="72"/>
    </row>
    <row r="24" spans="1:22" x14ac:dyDescent="0.2">
      <c r="A24" s="65" t="s">
        <v>406</v>
      </c>
      <c r="B24" s="69" t="s">
        <v>74</v>
      </c>
      <c r="C24" s="69" t="s">
        <v>232</v>
      </c>
      <c r="D24" s="111"/>
      <c r="E24" s="111"/>
      <c r="F24" s="111">
        <f>REF_ER!E$51</f>
        <v>4</v>
      </c>
      <c r="G24" s="111"/>
      <c r="H24" s="70">
        <f t="shared" si="0"/>
        <v>1</v>
      </c>
      <c r="I24" s="87" t="s">
        <v>187</v>
      </c>
      <c r="J24" s="70">
        <f>MAX(Tableau_REF_Risques[[#This Row],[D]:[P]])</f>
        <v>4</v>
      </c>
      <c r="K24" s="70">
        <f>_xlfn.MAXIFS(Tableau_REF_SMSR[Vrais Retenue],Tableau_REF_SMSR['#SM],Tableau_REF_Risques[[#This Row],['#SM]])</f>
        <v>4</v>
      </c>
      <c r="L24" s="70">
        <f>Tableau_REF_Risques[[#This Row],[Gravité]]*Tableau_REF_Risques[[#This Row],[Vraisemblance I]]</f>
        <v>16</v>
      </c>
      <c r="M24" s="70" t="str">
        <f>VLOOKUP(Tableau_REF_Risques[[#This Row],[NRI]],DATA_Listes!$A$93:$B$101,2,FALSE)</f>
        <v>Critique</v>
      </c>
      <c r="N24" s="89">
        <f>SUMIF(Tableau_REF_SMMS['#SM],Tableau_REF_Risques[[#This Row],['#SM]],Tableau_REF_SMMS[Cout couverture])</f>
        <v>84839.550320902679</v>
      </c>
      <c r="O24" s="90">
        <f>ROUND(SUMIF(Tableau_REF_SMMS['#SM],Tableau_REF_Risques[[#This Row],['#SM]],Tableau_REF_SMMS[Couverture effective]),2)</f>
        <v>1.17</v>
      </c>
      <c r="P24" s="90" t="str">
        <f t="shared" si="1"/>
        <v>&gt;100%</v>
      </c>
      <c r="Q24" s="92">
        <f>ROUND(Tableau_REF_Risques[[#This Row],[Vraisemblance I]]*(1-Tableau_REF_Risques[[#This Row],[Tx couv]])+1,0)</f>
        <v>0</v>
      </c>
      <c r="R24" s="92">
        <f>IF(Tableau_REF_Risques[[#This Row],[Vraisemblance R]]*Tableau_REF_Risques[[#This Row],[Gravité]]&lt;=0,1,Tableau_REF_Risques[[#This Row],[Vraisemblance R]]*Tableau_REF_Risques[[#This Row],[Gravité]])</f>
        <v>1</v>
      </c>
      <c r="S24" s="92" t="str">
        <f>VLOOKUP(Tableau_REF_Risques[[#This Row],[NRR]],DATA_Listes!$A$93:$B$101,2,FALSE)</f>
        <v>Faible</v>
      </c>
      <c r="T24" s="69" t="s">
        <v>113</v>
      </c>
      <c r="U24" s="69"/>
      <c r="V24" s="72"/>
    </row>
    <row r="25" spans="1:22" x14ac:dyDescent="0.2">
      <c r="A25" s="65" t="s">
        <v>407</v>
      </c>
      <c r="B25" s="69" t="s">
        <v>75</v>
      </c>
      <c r="C25" s="69" t="s">
        <v>233</v>
      </c>
      <c r="D25" s="112"/>
      <c r="E25" s="112"/>
      <c r="F25" s="112"/>
      <c r="G25" s="111">
        <f>REF_ER!F$51</f>
        <v>3</v>
      </c>
      <c r="H25" s="70">
        <f t="shared" si="0"/>
        <v>1</v>
      </c>
      <c r="I25" s="87" t="s">
        <v>188</v>
      </c>
      <c r="J25" s="70">
        <f>MAX(Tableau_REF_Risques[[#This Row],[D]:[P]])</f>
        <v>3</v>
      </c>
      <c r="K25" s="70">
        <f>_xlfn.MAXIFS(Tableau_REF_SMSR[Vrais Retenue],Tableau_REF_SMSR['#SM],Tableau_REF_Risques[[#This Row],['#SM]])</f>
        <v>2</v>
      </c>
      <c r="L25" s="70">
        <f>Tableau_REF_Risques[[#This Row],[Gravité]]*Tableau_REF_Risques[[#This Row],[Vraisemblance I]]</f>
        <v>6</v>
      </c>
      <c r="M25" s="70" t="str">
        <f>VLOOKUP(Tableau_REF_Risques[[#This Row],[NRI]],DATA_Listes!$A$93:$B$101,2,FALSE)</f>
        <v>Fort</v>
      </c>
      <c r="N25" s="89">
        <f>SUMIF(Tableau_REF_SMMS['#SM],Tableau_REF_Risques[[#This Row],['#SM]],Tableau_REF_SMMS[Cout couverture])</f>
        <v>62496.750364984306</v>
      </c>
      <c r="O25" s="90">
        <f>ROUND(SUMIF(Tableau_REF_SMMS['#SM],Tableau_REF_Risques[[#This Row],['#SM]],Tableau_REF_SMMS[Couverture effective]),2)</f>
        <v>1</v>
      </c>
      <c r="P25" s="90" t="str">
        <f t="shared" si="1"/>
        <v>100%</v>
      </c>
      <c r="Q25" s="92">
        <f>ROUND(Tableau_REF_Risques[[#This Row],[Vraisemblance I]]*(1-Tableau_REF_Risques[[#This Row],[Tx couv]])+1,0)</f>
        <v>1</v>
      </c>
      <c r="R25" s="92">
        <f>IF(Tableau_REF_Risques[[#This Row],[Vraisemblance R]]*Tableau_REF_Risques[[#This Row],[Gravité]]&lt;=0,1,Tableau_REF_Risques[[#This Row],[Vraisemblance R]]*Tableau_REF_Risques[[#This Row],[Gravité]])</f>
        <v>3</v>
      </c>
      <c r="S25" s="92" t="str">
        <f>VLOOKUP(Tableau_REF_Risques[[#This Row],[NRR]],DATA_Listes!$A$93:$B$101,2,FALSE)</f>
        <v>Modéré</v>
      </c>
      <c r="T25" s="74" t="s">
        <v>234</v>
      </c>
      <c r="U25" s="72"/>
      <c r="V25" s="72"/>
    </row>
    <row r="26" spans="1:22" x14ac:dyDescent="0.2">
      <c r="A26" s="65" t="s">
        <v>408</v>
      </c>
      <c r="B26" s="74" t="s">
        <v>76</v>
      </c>
      <c r="C26" s="74" t="s">
        <v>235</v>
      </c>
      <c r="D26" s="111">
        <f>REF_ER!C$51</f>
        <v>3</v>
      </c>
      <c r="E26" s="112"/>
      <c r="F26" s="111">
        <f>REF_ER!E$51</f>
        <v>4</v>
      </c>
      <c r="G26" s="112"/>
      <c r="H26" s="70">
        <f t="shared" si="0"/>
        <v>2</v>
      </c>
      <c r="I26" s="87" t="s">
        <v>187</v>
      </c>
      <c r="J26" s="70">
        <f>MAX(Tableau_REF_Risques[[#This Row],[D]:[P]])</f>
        <v>4</v>
      </c>
      <c r="K26" s="70">
        <f>_xlfn.MAXIFS(Tableau_REF_SMSR[Vrais Retenue],Tableau_REF_SMSR['#SM],Tableau_REF_Risques[[#This Row],['#SM]])</f>
        <v>4</v>
      </c>
      <c r="L26" s="70">
        <f>Tableau_REF_Risques[[#This Row],[Gravité]]*Tableau_REF_Risques[[#This Row],[Vraisemblance I]]</f>
        <v>16</v>
      </c>
      <c r="M26" s="70" t="str">
        <f>VLOOKUP(Tableau_REF_Risques[[#This Row],[NRI]],DATA_Listes!$A$93:$B$101,2,FALSE)</f>
        <v>Critique</v>
      </c>
      <c r="N26" s="89">
        <f>SUMIF(Tableau_REF_SMMS['#SM],Tableau_REF_Risques[[#This Row],['#SM]],Tableau_REF_SMMS[Cout couverture])</f>
        <v>117092.57264079335</v>
      </c>
      <c r="O26" s="90">
        <f>ROUND(SUMIF(Tableau_REF_SMMS['#SM],Tableau_REF_Risques[[#This Row],['#SM]],Tableau_REF_SMMS[Couverture effective]),2)</f>
        <v>1</v>
      </c>
      <c r="P26" s="90" t="str">
        <f t="shared" si="1"/>
        <v>100%</v>
      </c>
      <c r="Q26" s="92">
        <f>ROUND(Tableau_REF_Risques[[#This Row],[Vraisemblance I]]*(1-Tableau_REF_Risques[[#This Row],[Tx couv]])+1,0)</f>
        <v>1</v>
      </c>
      <c r="R26" s="92">
        <f>IF(Tableau_REF_Risques[[#This Row],[Vraisemblance R]]*Tableau_REF_Risques[[#This Row],[Gravité]]&lt;=0,1,Tableau_REF_Risques[[#This Row],[Vraisemblance R]]*Tableau_REF_Risques[[#This Row],[Gravité]])</f>
        <v>4</v>
      </c>
      <c r="S26" s="92" t="str">
        <f>VLOOKUP(Tableau_REF_Risques[[#This Row],[NRR]],DATA_Listes!$A$93:$B$101,2,FALSE)</f>
        <v>Modéré</v>
      </c>
      <c r="T26" s="74" t="s">
        <v>234</v>
      </c>
      <c r="U26" s="72"/>
      <c r="V26" s="72"/>
    </row>
    <row r="27" spans="1:22" x14ac:dyDescent="0.2">
      <c r="A27" s="65" t="s">
        <v>409</v>
      </c>
      <c r="B27" s="74" t="s">
        <v>77</v>
      </c>
      <c r="C27" s="74" t="s">
        <v>236</v>
      </c>
      <c r="D27" s="111">
        <f>REF_ER!C$51</f>
        <v>3</v>
      </c>
      <c r="E27" s="111">
        <f>REF_ER!D$51</f>
        <v>4</v>
      </c>
      <c r="F27" s="111">
        <f>REF_ER!E$51</f>
        <v>4</v>
      </c>
      <c r="G27" s="111">
        <f>REF_ER!F$51</f>
        <v>3</v>
      </c>
      <c r="H27" s="70">
        <f t="shared" si="0"/>
        <v>4</v>
      </c>
      <c r="I27" s="87" t="s">
        <v>379</v>
      </c>
      <c r="J27" s="70">
        <f>MAX(Tableau_REF_Risques[[#This Row],[D]:[P]])</f>
        <v>4</v>
      </c>
      <c r="K27" s="70">
        <f>_xlfn.MAXIFS(Tableau_REF_SMSR[Vrais Retenue],Tableau_REF_SMSR['#SM],Tableau_REF_Risques[[#This Row],['#SM]])</f>
        <v>2</v>
      </c>
      <c r="L27" s="70">
        <f>Tableau_REF_Risques[[#This Row],[Gravité]]*Tableau_REF_Risques[[#This Row],[Vraisemblance I]]</f>
        <v>8</v>
      </c>
      <c r="M27" s="70" t="str">
        <f>VLOOKUP(Tableau_REF_Risques[[#This Row],[NRI]],DATA_Listes!$A$93:$B$101,2,FALSE)</f>
        <v>Fort</v>
      </c>
      <c r="N27" s="89">
        <f>SUMIF(Tableau_REF_SMMS['#SM],Tableau_REF_Risques[[#This Row],['#SM]],Tableau_REF_SMMS[Cout couverture])</f>
        <v>103427.33220592352</v>
      </c>
      <c r="O27" s="90">
        <f>ROUND(SUMIF(Tableau_REF_SMMS['#SM],Tableau_REF_Risques[[#This Row],['#SM]],Tableau_REF_SMMS[Couverture effective]),2)</f>
        <v>1</v>
      </c>
      <c r="P27" s="90" t="str">
        <f t="shared" si="1"/>
        <v>100%</v>
      </c>
      <c r="Q27" s="92">
        <f>ROUND(Tableau_REF_Risques[[#This Row],[Vraisemblance I]]*(1-Tableau_REF_Risques[[#This Row],[Tx couv]])+1,0)</f>
        <v>1</v>
      </c>
      <c r="R27" s="92">
        <f>IF(Tableau_REF_Risques[[#This Row],[Vraisemblance R]]*Tableau_REF_Risques[[#This Row],[Gravité]]&lt;=0,1,Tableau_REF_Risques[[#This Row],[Vraisemblance R]]*Tableau_REF_Risques[[#This Row],[Gravité]])</f>
        <v>4</v>
      </c>
      <c r="S27" s="92" t="str">
        <f>VLOOKUP(Tableau_REF_Risques[[#This Row],[NRR]],DATA_Listes!$A$93:$B$101,2,FALSE)</f>
        <v>Modéré</v>
      </c>
      <c r="T27" s="74" t="s">
        <v>234</v>
      </c>
      <c r="U27" s="72"/>
      <c r="V27" s="72"/>
    </row>
    <row r="28" spans="1:22" x14ac:dyDescent="0.2">
      <c r="A28" s="65" t="s">
        <v>410</v>
      </c>
      <c r="B28" s="74" t="s">
        <v>78</v>
      </c>
      <c r="C28" s="74" t="s">
        <v>237</v>
      </c>
      <c r="D28" s="112"/>
      <c r="E28" s="112"/>
      <c r="F28" s="112"/>
      <c r="G28" s="111">
        <f>REF_ER!F$51</f>
        <v>3</v>
      </c>
      <c r="H28" s="70">
        <f t="shared" si="0"/>
        <v>1</v>
      </c>
      <c r="I28" s="87" t="s">
        <v>188</v>
      </c>
      <c r="J28" s="70">
        <f>MAX(Tableau_REF_Risques[[#This Row],[D]:[P]])</f>
        <v>3</v>
      </c>
      <c r="K28" s="70">
        <f>_xlfn.MAXIFS(Tableau_REF_SMSR[Vrais Retenue],Tableau_REF_SMSR['#SM],Tableau_REF_Risques[[#This Row],['#SM]])</f>
        <v>2</v>
      </c>
      <c r="L28" s="70">
        <f>Tableau_REF_Risques[[#This Row],[Gravité]]*Tableau_REF_Risques[[#This Row],[Vraisemblance I]]</f>
        <v>6</v>
      </c>
      <c r="M28" s="70" t="str">
        <f>VLOOKUP(Tableau_REF_Risques[[#This Row],[NRI]],DATA_Listes!$A$93:$B$101,2,FALSE)</f>
        <v>Fort</v>
      </c>
      <c r="N28" s="89">
        <f>SUMIF(Tableau_REF_SMMS['#SM],Tableau_REF_Risques[[#This Row],['#SM]],Tableau_REF_SMMS[Cout couverture])</f>
        <v>33256.827118618443</v>
      </c>
      <c r="O28" s="90">
        <f>ROUND(SUMIF(Tableau_REF_SMMS['#SM],Tableau_REF_Risques[[#This Row],['#SM]],Tableau_REF_SMMS[Couverture effective]),2)</f>
        <v>1</v>
      </c>
      <c r="P28" s="90" t="str">
        <f t="shared" si="1"/>
        <v>100%</v>
      </c>
      <c r="Q28" s="92">
        <f>ROUND(Tableau_REF_Risques[[#This Row],[Vraisemblance I]]*(1-Tableau_REF_Risques[[#This Row],[Tx couv]])+1,0)</f>
        <v>1</v>
      </c>
      <c r="R28" s="92">
        <f>IF(Tableau_REF_Risques[[#This Row],[Vraisemblance R]]*Tableau_REF_Risques[[#This Row],[Gravité]]&lt;=0,1,Tableau_REF_Risques[[#This Row],[Vraisemblance R]]*Tableau_REF_Risques[[#This Row],[Gravité]])</f>
        <v>3</v>
      </c>
      <c r="S28" s="92" t="str">
        <f>VLOOKUP(Tableau_REF_Risques[[#This Row],[NRR]],DATA_Listes!$A$93:$B$101,2,FALSE)</f>
        <v>Modéré</v>
      </c>
      <c r="T28" s="74" t="s">
        <v>234</v>
      </c>
      <c r="U28" s="72"/>
      <c r="V28" s="72"/>
    </row>
  </sheetData>
  <phoneticPr fontId="1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37"/>
  <sheetViews>
    <sheetView workbookViewId="0">
      <selection activeCell="F2" sqref="F2"/>
    </sheetView>
  </sheetViews>
  <sheetFormatPr baseColWidth="10" defaultColWidth="14.42578125" defaultRowHeight="15.75" customHeight="1" x14ac:dyDescent="0.2"/>
  <cols>
    <col min="1" max="1" width="12.85546875" style="65" customWidth="1"/>
    <col min="2" max="2" width="58.7109375" style="65" customWidth="1"/>
    <col min="3" max="3" width="11" style="65" customWidth="1"/>
    <col min="4" max="6" width="14.42578125" style="69"/>
    <col min="7" max="7" width="10.28515625" style="65" customWidth="1"/>
    <col min="8" max="12" width="14.42578125" style="65"/>
    <col min="13" max="13" width="16.7109375" style="65" customWidth="1"/>
    <col min="14" max="14" width="17.5703125" style="65" customWidth="1"/>
    <col min="15" max="15" width="16.42578125" style="65" customWidth="1"/>
    <col min="16" max="16" width="17.28515625" style="65" customWidth="1"/>
    <col min="17" max="16384" width="14.42578125" style="65"/>
  </cols>
  <sheetData>
    <row r="1" spans="1:17" ht="15.75" customHeight="1" x14ac:dyDescent="0.2">
      <c r="A1" s="65" t="s">
        <v>365</v>
      </c>
      <c r="B1" s="65" t="s">
        <v>366</v>
      </c>
      <c r="C1" s="65" t="s">
        <v>240</v>
      </c>
      <c r="D1" s="69" t="s">
        <v>363</v>
      </c>
      <c r="E1" s="69" t="s">
        <v>364</v>
      </c>
      <c r="F1" s="69" t="s">
        <v>451</v>
      </c>
      <c r="G1" s="77" t="s">
        <v>369</v>
      </c>
      <c r="H1" s="77" t="s">
        <v>368</v>
      </c>
      <c r="L1" s="147" t="s">
        <v>365</v>
      </c>
      <c r="M1" s="147" t="s">
        <v>440</v>
      </c>
      <c r="N1" s="149" t="s">
        <v>441</v>
      </c>
      <c r="O1" s="147" t="s">
        <v>442</v>
      </c>
      <c r="P1" s="149" t="s">
        <v>443</v>
      </c>
      <c r="Q1" s="149" t="s">
        <v>444</v>
      </c>
    </row>
    <row r="2" spans="1:17" ht="15.75" customHeight="1" x14ac:dyDescent="0.2">
      <c r="A2" s="65" t="s">
        <v>241</v>
      </c>
      <c r="B2" s="75" t="s">
        <v>242</v>
      </c>
      <c r="C2" s="75" t="str">
        <f>IF('INPUT_Mesures Actuelles'!$B$4=DATA_Listes!$A$41,"OUI","NON")</f>
        <v>NON</v>
      </c>
      <c r="D2" s="76">
        <f>COUNTIF(Tableau_REF_SMMS['#MS],Tableau_REF_Mesures[[#This Row],['#MS]])</f>
        <v>7</v>
      </c>
      <c r="E2" s="76">
        <f>IF(Tableau_REF_Mesures[[#This Row],[Applicabilité]]="OUI",COUNTIF(Tableau_REF_SMMS['#MS],Tableau_REF_Mesures[[#This Row],['#MS]]),0)</f>
        <v>0</v>
      </c>
      <c r="F2" s="153">
        <f>SUMIF(Tableau_REF_SMMS['#MS],A2,Tableau_REF_SMMS[Couverture effective])</f>
        <v>0</v>
      </c>
      <c r="G2" s="78">
        <f>IF($C$2="OUI",'INPUT_Mesures Actuelles'!$B$8,0)</f>
        <v>0</v>
      </c>
      <c r="H2" s="79">
        <f>Tableau_REF_Mesures[[#This Row],[TCO ke]]*1000</f>
        <v>0</v>
      </c>
      <c r="L2" s="149" t="s">
        <v>249</v>
      </c>
      <c r="M2" s="150">
        <v>0.8</v>
      </c>
      <c r="N2" s="150">
        <v>0.8</v>
      </c>
      <c r="O2" s="152">
        <f>IF($C$3="OUI",M2,0)</f>
        <v>0</v>
      </c>
      <c r="P2" s="152">
        <f>IF($C$4="OUI",N2,0)</f>
        <v>0.8</v>
      </c>
      <c r="Q2" s="65">
        <f>O2+P2</f>
        <v>0.8</v>
      </c>
    </row>
    <row r="3" spans="1:17" ht="15.75" customHeight="1" x14ac:dyDescent="0.2">
      <c r="A3" s="65" t="s">
        <v>243</v>
      </c>
      <c r="B3" s="75" t="s">
        <v>244</v>
      </c>
      <c r="C3" s="75" t="str">
        <f>IF('INPUT_Mesures Actuelles'!$B$4=DATA_Listes!$A$42,"OUI","NON")</f>
        <v>NON</v>
      </c>
      <c r="D3" s="76">
        <f>COUNTIF(Tableau_REF_SMMS['#MS],Tableau_REF_Mesures[[#This Row],['#MS]])</f>
        <v>8</v>
      </c>
      <c r="E3" s="76">
        <f>IF(Tableau_REF_Mesures[[#This Row],[Applicabilité]]="OUI",COUNTIF(Tableau_REF_SMMS['#MS],Tableau_REF_Mesures[[#This Row],['#MS]]),0)</f>
        <v>0</v>
      </c>
      <c r="F3" s="153">
        <f>SUMIF(Tableau_REF_SMMS['#MS],A3,Tableau_REF_SMMS[Couverture effective])</f>
        <v>0</v>
      </c>
      <c r="G3" s="78">
        <f>IF($C$2="OUI",'INPUT_Mesures Actuelles'!$B$8,0)</f>
        <v>0</v>
      </c>
      <c r="H3" s="79">
        <f>Tableau_REF_Mesures[[#This Row],[TCO ke]]*1000</f>
        <v>0</v>
      </c>
      <c r="L3" s="149" t="s">
        <v>250</v>
      </c>
      <c r="M3" s="150">
        <v>1</v>
      </c>
      <c r="N3" s="150">
        <v>1</v>
      </c>
      <c r="O3" s="152">
        <f t="shared" ref="O3:O11" si="0">IF($C$3="OUI",M3,0)</f>
        <v>0</v>
      </c>
      <c r="P3" s="152">
        <f t="shared" ref="P3:P11" si="1">IF($C$4="OUI",N3,0)</f>
        <v>1</v>
      </c>
      <c r="Q3" s="65">
        <f t="shared" ref="Q3:Q11" si="2">O3+P3</f>
        <v>1</v>
      </c>
    </row>
    <row r="4" spans="1:17" ht="15.75" customHeight="1" x14ac:dyDescent="0.2">
      <c r="A4" s="65" t="s">
        <v>245</v>
      </c>
      <c r="B4" s="75" t="s">
        <v>246</v>
      </c>
      <c r="C4" s="75" t="str">
        <f>IF('INPUT_Mesures Actuelles'!$B$4=DATA_Listes!$A$43,"OUI","NON")</f>
        <v>OUI</v>
      </c>
      <c r="D4" s="76">
        <f>COUNTIF(Tableau_REF_SMMS['#MS],Tableau_REF_Mesures[[#This Row],['#MS]])</f>
        <v>8</v>
      </c>
      <c r="E4" s="76">
        <f>IF(Tableau_REF_Mesures[[#This Row],[Applicabilité]]="OUI",COUNTIF(Tableau_REF_SMMS['#MS],Tableau_REF_Mesures[[#This Row],['#MS]]),0)</f>
        <v>8</v>
      </c>
      <c r="F4" s="153">
        <f>SUMIF(Tableau_REF_SMMS['#MS],A4,Tableau_REF_SMMS[Couverture effective])</f>
        <v>1.5306171449090784</v>
      </c>
      <c r="G4" s="78">
        <f>IF(C4="OUI",'INPUT_Mesures Actuelles'!$B$8,0)</f>
        <v>20</v>
      </c>
      <c r="H4" s="79">
        <f>Tableau_REF_Mesures[[#This Row],[TCO ke]]*1000</f>
        <v>20000</v>
      </c>
      <c r="L4" s="149" t="s">
        <v>252</v>
      </c>
      <c r="M4" s="150">
        <v>0.7</v>
      </c>
      <c r="N4" s="150">
        <v>1</v>
      </c>
      <c r="O4" s="152">
        <f t="shared" si="0"/>
        <v>0</v>
      </c>
      <c r="P4" s="152">
        <f t="shared" si="1"/>
        <v>1</v>
      </c>
      <c r="Q4" s="65">
        <f t="shared" si="2"/>
        <v>1</v>
      </c>
    </row>
    <row r="5" spans="1:17" ht="15.75" customHeight="1" x14ac:dyDescent="0.2">
      <c r="A5" s="65" t="s">
        <v>247</v>
      </c>
      <c r="B5" s="75" t="s">
        <v>128</v>
      </c>
      <c r="C5" s="75" t="str">
        <f>'INPUT_Mesures Actuelles'!$B$11</f>
        <v>OUI</v>
      </c>
      <c r="D5" s="76">
        <f>COUNTIF(Tableau_REF_SMMS['#MS],Tableau_REF_Mesures[[#This Row],['#MS]])</f>
        <v>1</v>
      </c>
      <c r="E5" s="76">
        <f>IF(Tableau_REF_Mesures[[#This Row],[Applicabilité]]="OUI",COUNTIF(Tableau_REF_SMMS['#MS],Tableau_REF_Mesures[[#This Row],['#MS]]),0)</f>
        <v>1</v>
      </c>
      <c r="F5" s="153">
        <f>SUMIF(Tableau_REF_SMMS['#MS],A5,Tableau_REF_SMMS[Couverture effective])</f>
        <v>0.24</v>
      </c>
      <c r="G5" s="78">
        <f>IF(C5="OUI",'INPUT_Mesures Actuelles'!$B$14,0)</f>
        <v>90</v>
      </c>
      <c r="H5" s="79">
        <f>Tableau_REF_Mesures[[#This Row],[TCO ke]]*1000</f>
        <v>90000</v>
      </c>
      <c r="L5" s="148" t="s">
        <v>254</v>
      </c>
      <c r="M5" s="150">
        <v>0</v>
      </c>
      <c r="N5" s="150">
        <v>0.9</v>
      </c>
      <c r="O5" s="152">
        <f t="shared" si="0"/>
        <v>0</v>
      </c>
      <c r="P5" s="152">
        <f t="shared" si="1"/>
        <v>0.9</v>
      </c>
      <c r="Q5" s="65">
        <f t="shared" si="2"/>
        <v>0.9</v>
      </c>
    </row>
    <row r="6" spans="1:17" ht="15.75" customHeight="1" x14ac:dyDescent="0.2">
      <c r="A6" s="65" t="s">
        <v>248</v>
      </c>
      <c r="B6" s="75" t="s">
        <v>130</v>
      </c>
      <c r="C6" s="75" t="str">
        <f>'INPUT_Mesures Actuelles'!$B$17</f>
        <v>NON</v>
      </c>
      <c r="D6" s="76">
        <f>COUNTIF(Tableau_REF_SMMS['#MS],Tableau_REF_Mesures[[#This Row],['#MS]])</f>
        <v>2</v>
      </c>
      <c r="E6" s="76">
        <f>IF(Tableau_REF_Mesures[[#This Row],[Applicabilité]]="OUI",COUNTIF(Tableau_REF_SMMS['#MS],Tableau_REF_Mesures[[#This Row],['#MS]]),0)</f>
        <v>0</v>
      </c>
      <c r="F6" s="153">
        <f>SUMIF(Tableau_REF_SMMS['#MS],A6,Tableau_REF_SMMS[Couverture effective])</f>
        <v>0</v>
      </c>
      <c r="G6" s="78">
        <f>IF(C6="OUI",'INPUT_Mesures Actuelles'!$B$20,0)</f>
        <v>0</v>
      </c>
      <c r="H6" s="79">
        <f>Tableau_REF_Mesures[[#This Row],[TCO ke]]*1000</f>
        <v>0</v>
      </c>
      <c r="L6" s="149" t="s">
        <v>256</v>
      </c>
      <c r="M6" s="150">
        <v>0.9</v>
      </c>
      <c r="N6" s="150">
        <v>0.9</v>
      </c>
      <c r="O6" s="152">
        <f t="shared" si="0"/>
        <v>0</v>
      </c>
      <c r="P6" s="152">
        <f t="shared" si="1"/>
        <v>0.9</v>
      </c>
      <c r="Q6" s="65">
        <f t="shared" si="2"/>
        <v>0.9</v>
      </c>
    </row>
    <row r="7" spans="1:17" ht="15.75" customHeight="1" x14ac:dyDescent="0.2">
      <c r="A7" s="65" t="s">
        <v>249</v>
      </c>
      <c r="B7" s="75" t="s">
        <v>131</v>
      </c>
      <c r="C7" s="75" t="str">
        <f>'INPUT_Mesures Actuelles'!$B$23</f>
        <v>OUI</v>
      </c>
      <c r="D7" s="76">
        <f>COUNTIF(Tableau_REF_SMMS['#MS],Tableau_REF_Mesures[[#This Row],['#MS]])</f>
        <v>4</v>
      </c>
      <c r="E7" s="76">
        <f>IF(Tableau_REF_Mesures[[#This Row],[Applicabilité]]="OUI",COUNTIF(Tableau_REF_SMMS['#MS],Tableau_REF_Mesures[[#This Row],['#MS]]),0)</f>
        <v>4</v>
      </c>
      <c r="F7" s="153">
        <f>SUMIF(Tableau_REF_SMMS['#MS],A7,Tableau_REF_SMMS[Couverture effective])</f>
        <v>0.41591430655376072</v>
      </c>
      <c r="G7" s="78">
        <f>IF(C7="OUI",'INPUT_Mesures Actuelles'!$B$26,0)</f>
        <v>87</v>
      </c>
      <c r="H7" s="79">
        <f>Tableau_REF_Mesures[[#This Row],[TCO ke]]*1000</f>
        <v>87000</v>
      </c>
      <c r="L7" s="149" t="s">
        <v>258</v>
      </c>
      <c r="M7" s="150">
        <v>0.6</v>
      </c>
      <c r="N7" s="150">
        <v>0.7</v>
      </c>
      <c r="O7" s="152">
        <f t="shared" si="0"/>
        <v>0</v>
      </c>
      <c r="P7" s="152">
        <f t="shared" si="1"/>
        <v>0.7</v>
      </c>
      <c r="Q7" s="65">
        <f t="shared" si="2"/>
        <v>0.7</v>
      </c>
    </row>
    <row r="8" spans="1:17" ht="15.75" customHeight="1" x14ac:dyDescent="0.2">
      <c r="A8" s="65" t="s">
        <v>250</v>
      </c>
      <c r="B8" s="75" t="s">
        <v>251</v>
      </c>
      <c r="C8" s="75" t="str">
        <f>IF('INPUT_Mesures Actuelles'!$B$29=DATA_Listes!$A$53,"OUI","NON")</f>
        <v>NON</v>
      </c>
      <c r="D8" s="76">
        <f>COUNTIF(Tableau_REF_SMMS['#MS],Tableau_REF_Mesures[[#This Row],['#MS]])</f>
        <v>4</v>
      </c>
      <c r="E8" s="76">
        <f>IF(Tableau_REF_Mesures[[#This Row],[Applicabilité]]="OUI",COUNTIF(Tableau_REF_SMMS['#MS],Tableau_REF_Mesures[[#This Row],['#MS]]),0)</f>
        <v>0</v>
      </c>
      <c r="F8" s="153">
        <f>SUMIF(Tableau_REF_SMMS['#MS],A8,Tableau_REF_SMMS[Couverture effective])</f>
        <v>0</v>
      </c>
      <c r="G8" s="78">
        <f>IF(C8="OUI",'INPUT_Mesures Actuelles'!$B$32,0)</f>
        <v>0</v>
      </c>
      <c r="H8" s="79">
        <f>Tableau_REF_Mesures[[#This Row],[TCO ke]]*1000</f>
        <v>0</v>
      </c>
      <c r="L8" s="149" t="s">
        <v>260</v>
      </c>
      <c r="M8" s="150">
        <v>0.1</v>
      </c>
      <c r="N8" s="150">
        <v>0.3</v>
      </c>
      <c r="O8" s="152">
        <f t="shared" si="0"/>
        <v>0</v>
      </c>
      <c r="P8" s="152">
        <f t="shared" si="1"/>
        <v>0.3</v>
      </c>
      <c r="Q8" s="65">
        <f t="shared" si="2"/>
        <v>0.3</v>
      </c>
    </row>
    <row r="9" spans="1:17" ht="15.75" customHeight="1" x14ac:dyDescent="0.2">
      <c r="A9" s="65" t="s">
        <v>252</v>
      </c>
      <c r="B9" s="75" t="s">
        <v>253</v>
      </c>
      <c r="C9" s="75" t="str">
        <f>IF('INPUT_Mesures Actuelles'!$B$29=DATA_Listes!$A$54,"OUI","NON")</f>
        <v>OUI</v>
      </c>
      <c r="D9" s="76">
        <f>COUNTIF(Tableau_REF_SMMS['#MS],Tableau_REF_Mesures[[#This Row],['#MS]])</f>
        <v>4</v>
      </c>
      <c r="E9" s="76">
        <f>IF(Tableau_REF_Mesures[[#This Row],[Applicabilité]]="OUI",COUNTIF(Tableau_REF_SMMS['#MS],Tableau_REF_Mesures[[#This Row],['#MS]]),0)</f>
        <v>4</v>
      </c>
      <c r="F9" s="153">
        <f>SUMIF(Tableau_REF_SMMS['#MS],A9,Tableau_REF_SMMS[Couverture effective])</f>
        <v>0.9685090233759942</v>
      </c>
      <c r="G9" s="78">
        <f>IF(C9="OUI",'INPUT_Mesures Actuelles'!$B$32,0)</f>
        <v>20</v>
      </c>
      <c r="H9" s="79">
        <f>Tableau_REF_Mesures[[#This Row],[TCO ke]]*1000</f>
        <v>20000</v>
      </c>
      <c r="L9" s="148" t="s">
        <v>262</v>
      </c>
      <c r="M9" s="150">
        <v>0.8</v>
      </c>
      <c r="N9" s="150">
        <v>0.8</v>
      </c>
      <c r="O9" s="152">
        <f t="shared" si="0"/>
        <v>0</v>
      </c>
      <c r="P9" s="152">
        <f t="shared" si="1"/>
        <v>0.8</v>
      </c>
      <c r="Q9" s="65">
        <f t="shared" si="2"/>
        <v>0.8</v>
      </c>
    </row>
    <row r="10" spans="1:17" ht="15.75" customHeight="1" x14ac:dyDescent="0.2">
      <c r="A10" s="65" t="s">
        <v>254</v>
      </c>
      <c r="B10" s="75" t="s">
        <v>255</v>
      </c>
      <c r="C10" s="75" t="str">
        <f>IF('INPUT_Mesures Actuelles'!$B$29=DATA_Listes!$A$55,"OUI","NON")</f>
        <v>NON</v>
      </c>
      <c r="D10" s="76">
        <f>COUNTIF(Tableau_REF_SMMS['#MS],Tableau_REF_Mesures[[#This Row],['#MS]])</f>
        <v>4</v>
      </c>
      <c r="E10" s="76">
        <f>IF(Tableau_REF_Mesures[[#This Row],[Applicabilité]]="OUI",COUNTIF(Tableau_REF_SMMS['#MS],Tableau_REF_Mesures[[#This Row],['#MS]]),0)</f>
        <v>0</v>
      </c>
      <c r="F10" s="153">
        <f>SUMIF(Tableau_REF_SMMS['#MS],A10,Tableau_REF_SMMS[Couverture effective])</f>
        <v>0</v>
      </c>
      <c r="G10" s="78">
        <f>IF(C10="OUI",'INPUT_Mesures Actuelles'!$B$32,0)</f>
        <v>0</v>
      </c>
      <c r="H10" s="79">
        <f>Tableau_REF_Mesures[[#This Row],[TCO ke]]*1000</f>
        <v>0</v>
      </c>
      <c r="L10" s="149" t="s">
        <v>267</v>
      </c>
      <c r="M10" s="150">
        <v>0.5</v>
      </c>
      <c r="N10" s="150">
        <v>0.7</v>
      </c>
      <c r="O10" s="152">
        <f t="shared" si="0"/>
        <v>0</v>
      </c>
      <c r="P10" s="152">
        <f t="shared" si="1"/>
        <v>0.7</v>
      </c>
      <c r="Q10" s="65">
        <f t="shared" si="2"/>
        <v>0.7</v>
      </c>
    </row>
    <row r="11" spans="1:17" ht="15.75" customHeight="1" x14ac:dyDescent="0.2">
      <c r="A11" s="65" t="s">
        <v>256</v>
      </c>
      <c r="B11" s="75" t="s">
        <v>257</v>
      </c>
      <c r="C11" s="75" t="str">
        <f>IF('INPUT_Mesures Actuelles'!$B$35=DATA_Listes!$A$59,"OUI","NON")</f>
        <v>NON</v>
      </c>
      <c r="D11" s="76">
        <f>COUNTIF(Tableau_REF_SMMS['#MS],Tableau_REF_Mesures[[#This Row],['#MS]])</f>
        <v>1</v>
      </c>
      <c r="E11" s="76">
        <f>IF(Tableau_REF_Mesures[[#This Row],[Applicabilité]]="OUI",COUNTIF(Tableau_REF_SMMS['#MS],Tableau_REF_Mesures[[#This Row],['#MS]]),0)</f>
        <v>0</v>
      </c>
      <c r="F11" s="153">
        <f>SUMIF(Tableau_REF_SMMS['#MS],A11,Tableau_REF_SMMS[Couverture effective])</f>
        <v>0</v>
      </c>
      <c r="G11" s="78">
        <f>IF(C11="OUI",'INPUT_Mesures Actuelles'!$B$38,0)</f>
        <v>0</v>
      </c>
      <c r="H11" s="79">
        <f>Tableau_REF_Mesures[[#This Row],[TCO ke]]*1000</f>
        <v>0</v>
      </c>
      <c r="L11" s="149" t="s">
        <v>269</v>
      </c>
      <c r="M11" s="150">
        <v>0.15</v>
      </c>
      <c r="N11" s="150">
        <v>0.5</v>
      </c>
      <c r="O11" s="152">
        <f t="shared" si="0"/>
        <v>0</v>
      </c>
      <c r="P11" s="152">
        <f t="shared" si="1"/>
        <v>0.5</v>
      </c>
      <c r="Q11" s="65">
        <f t="shared" si="2"/>
        <v>0.5</v>
      </c>
    </row>
    <row r="12" spans="1:17" ht="15.75" customHeight="1" x14ac:dyDescent="0.2">
      <c r="A12" s="65" t="s">
        <v>258</v>
      </c>
      <c r="B12" s="75" t="s">
        <v>259</v>
      </c>
      <c r="C12" s="75" t="str">
        <f>IF('INPUT_Mesures Actuelles'!$B$35=DATA_Listes!$A$60,"OUI","NON")</f>
        <v>OUI</v>
      </c>
      <c r="D12" s="76">
        <f>COUNTIF(Tableau_REF_SMMS['#MS],Tableau_REF_Mesures[[#This Row],['#MS]])</f>
        <v>3</v>
      </c>
      <c r="E12" s="76">
        <f>IF(Tableau_REF_Mesures[[#This Row],[Applicabilité]]="OUI",COUNTIF(Tableau_REF_SMMS['#MS],Tableau_REF_Mesures[[#This Row],['#MS]]),0)</f>
        <v>3</v>
      </c>
      <c r="F12" s="153">
        <f>SUMIF(Tableau_REF_SMMS['#MS],A12,Tableau_REF_SMMS[Couverture effective])</f>
        <v>0.39496022727272723</v>
      </c>
      <c r="G12" s="78">
        <f>IF(C12="OUI",'INPUT_Mesures Actuelles'!$B$38,0)</f>
        <v>40</v>
      </c>
      <c r="H12" s="79">
        <f>Tableau_REF_Mesures[[#This Row],[TCO ke]]*1000</f>
        <v>40000</v>
      </c>
      <c r="L12" s="148"/>
      <c r="M12" s="148"/>
      <c r="N12" s="148"/>
      <c r="O12" s="150"/>
      <c r="P12" s="152"/>
    </row>
    <row r="13" spans="1:17" ht="15.75" customHeight="1" x14ac:dyDescent="0.2">
      <c r="A13" s="65" t="s">
        <v>260</v>
      </c>
      <c r="B13" s="75" t="s">
        <v>261</v>
      </c>
      <c r="C13" s="75" t="str">
        <f>IF('INPUT_Mesures Actuelles'!$B$35=DATA_Listes!$A$61,"OUI","NON")</f>
        <v>NON</v>
      </c>
      <c r="D13" s="76">
        <f>COUNTIF(Tableau_REF_SMMS['#MS],Tableau_REF_Mesures[[#This Row],['#MS]])</f>
        <v>3</v>
      </c>
      <c r="E13" s="76">
        <f>IF(Tableau_REF_Mesures[[#This Row],[Applicabilité]]="OUI",COUNTIF(Tableau_REF_SMMS['#MS],Tableau_REF_Mesures[[#This Row],['#MS]]),0)</f>
        <v>0</v>
      </c>
      <c r="F13" s="153">
        <f>SUMIF(Tableau_REF_SMMS['#MS],A13,Tableau_REF_SMMS[Couverture effective])</f>
        <v>0</v>
      </c>
      <c r="G13" s="78">
        <f>IF(C13="OUI",'INPUT_Mesures Actuelles'!$B$38,0)</f>
        <v>0</v>
      </c>
      <c r="H13" s="79">
        <f>Tableau_REF_Mesures[[#This Row],[TCO ke]]*1000</f>
        <v>0</v>
      </c>
      <c r="L13" s="148"/>
      <c r="M13" s="148"/>
      <c r="N13" s="148"/>
      <c r="O13" s="150"/>
      <c r="P13" s="152"/>
    </row>
    <row r="14" spans="1:17" ht="15.75" customHeight="1" x14ac:dyDescent="0.2">
      <c r="A14" s="65" t="s">
        <v>262</v>
      </c>
      <c r="B14" s="75" t="s">
        <v>136</v>
      </c>
      <c r="C14" s="75" t="str">
        <f>'INPUT_Mesures Actuelles'!$B$41</f>
        <v>OUI</v>
      </c>
      <c r="D14" s="76">
        <f>COUNTIF(Tableau_REF_SMMS['#MS],Tableau_REF_Mesures[[#This Row],['#MS]])</f>
        <v>10</v>
      </c>
      <c r="E14" s="76">
        <f>IF(Tableau_REF_Mesures[[#This Row],[Applicabilité]]="OUI",COUNTIF(Tableau_REF_SMMS['#MS],Tableau_REF_Mesures[[#This Row],['#MS]]),0)</f>
        <v>10</v>
      </c>
      <c r="F14" s="153">
        <f>SUMIF(Tableau_REF_SMMS['#MS],A14,Tableau_REF_SMMS[Couverture effective])</f>
        <v>1.8864444062882599</v>
      </c>
      <c r="G14" s="78">
        <f>IF(C14="OUI",'INPUT_Mesures Actuelles'!$B$44,0)</f>
        <v>44</v>
      </c>
      <c r="H14" s="79">
        <f>Tableau_REF_Mesures[[#This Row],[TCO ke]]*1000</f>
        <v>44000</v>
      </c>
      <c r="L14" s="148"/>
      <c r="M14" s="148"/>
      <c r="N14" s="148"/>
      <c r="O14" s="150"/>
      <c r="P14" s="152"/>
    </row>
    <row r="15" spans="1:17" ht="15.75" customHeight="1" x14ac:dyDescent="0.2">
      <c r="A15" s="65" t="s">
        <v>263</v>
      </c>
      <c r="B15" s="75" t="s">
        <v>137</v>
      </c>
      <c r="C15" s="75" t="str">
        <f>'INPUT_Mesures Actuelles'!$B$47</f>
        <v>OUI</v>
      </c>
      <c r="D15" s="76">
        <f>COUNTIF(Tableau_REF_SMMS['#MS],Tableau_REF_Mesures[[#This Row],['#MS]])</f>
        <v>1</v>
      </c>
      <c r="E15" s="76">
        <f>IF(Tableau_REF_Mesures[[#This Row],[Applicabilité]]="OUI",COUNTIF(Tableau_REF_SMMS['#MS],Tableau_REF_Mesures[[#This Row],['#MS]]),0)</f>
        <v>1</v>
      </c>
      <c r="F15" s="153">
        <f>SUMIF(Tableau_REF_SMMS['#MS],A15,Tableau_REF_SMMS[Couverture effective])</f>
        <v>0.17948717948717949</v>
      </c>
      <c r="G15" s="78">
        <f>IF(C15="OUI",'INPUT_Mesures Actuelles'!$B$50,0)</f>
        <v>56</v>
      </c>
      <c r="H15" s="79">
        <f>Tableau_REF_Mesures[[#This Row],[TCO ke]]*1000</f>
        <v>56000</v>
      </c>
      <c r="L15" s="148"/>
      <c r="M15" s="148"/>
      <c r="N15" s="148"/>
      <c r="O15" s="150"/>
      <c r="P15" s="152"/>
    </row>
    <row r="16" spans="1:17" ht="15.75" customHeight="1" x14ac:dyDescent="0.2">
      <c r="A16" s="65" t="s">
        <v>264</v>
      </c>
      <c r="B16" s="75" t="s">
        <v>139</v>
      </c>
      <c r="C16" s="75" t="str">
        <f>'INPUT_Mesures Actuelles'!$B$53</f>
        <v>OUI</v>
      </c>
      <c r="D16" s="76">
        <f>COUNTIF(Tableau_REF_SMMS['#MS],Tableau_REF_Mesures[[#This Row],['#MS]])</f>
        <v>4</v>
      </c>
      <c r="E16" s="76">
        <f>IF(Tableau_REF_Mesures[[#This Row],[Applicabilité]]="OUI",COUNTIF(Tableau_REF_SMMS['#MS],Tableau_REF_Mesures[[#This Row],['#MS]]),0)</f>
        <v>4</v>
      </c>
      <c r="F16" s="153">
        <f>SUMIF(Tableau_REF_SMMS['#MS],A16,Tableau_REF_SMMS[Couverture effective])</f>
        <v>0.73886217948717947</v>
      </c>
      <c r="G16" s="78">
        <f>IF(C16="OUI",'INPUT_Mesures Actuelles'!$B$56,0)</f>
        <v>43</v>
      </c>
      <c r="H16" s="79">
        <f>Tableau_REF_Mesures[[#This Row],[TCO ke]]*1000</f>
        <v>43000</v>
      </c>
      <c r="L16" s="148"/>
      <c r="M16" s="148"/>
      <c r="N16" s="148"/>
      <c r="O16" s="150"/>
      <c r="P16" s="152"/>
    </row>
    <row r="17" spans="1:16" ht="15.75" customHeight="1" x14ac:dyDescent="0.2">
      <c r="A17" s="65" t="s">
        <v>265</v>
      </c>
      <c r="B17" s="75" t="s">
        <v>141</v>
      </c>
      <c r="C17" s="75" t="str">
        <f>'INPUT_Mesures Actuelles'!$B$59</f>
        <v>OUI</v>
      </c>
      <c r="D17" s="76">
        <f>COUNTIF(Tableau_REF_SMMS['#MS],Tableau_REF_Mesures[[#This Row],['#MS]])</f>
        <v>4</v>
      </c>
      <c r="E17" s="76">
        <f>IF(Tableau_REF_Mesures[[#This Row],[Applicabilité]]="OUI",COUNTIF(Tableau_REF_SMMS['#MS],Tableau_REF_Mesures[[#This Row],['#MS]]),0)</f>
        <v>4</v>
      </c>
      <c r="F17" s="153">
        <f>SUMIF(Tableau_REF_SMMS['#MS],A17,Tableau_REF_SMMS[Couverture effective])</f>
        <v>0.49663271511097595</v>
      </c>
      <c r="G17" s="78">
        <f>IF(C17="OUI",'INPUT_Mesures Actuelles'!$B$62,0)</f>
        <v>23</v>
      </c>
      <c r="H17" s="79">
        <f>Tableau_REF_Mesures[[#This Row],[TCO ke]]*1000</f>
        <v>23000</v>
      </c>
      <c r="L17" s="148"/>
      <c r="M17" s="148"/>
      <c r="N17" s="148"/>
      <c r="O17" s="150"/>
      <c r="P17" s="152"/>
    </row>
    <row r="18" spans="1:16" ht="15.75" customHeight="1" x14ac:dyDescent="0.2">
      <c r="A18" s="65" t="s">
        <v>266</v>
      </c>
      <c r="B18" s="75" t="s">
        <v>143</v>
      </c>
      <c r="C18" s="75" t="str">
        <f>'INPUT_Mesures Actuelles'!$B$65</f>
        <v>OUI</v>
      </c>
      <c r="D18" s="76">
        <f>COUNTIF(Tableau_REF_SMMS['#MS],Tableau_REF_Mesures[[#This Row],['#MS]])</f>
        <v>2</v>
      </c>
      <c r="E18" s="76">
        <f>IF(Tableau_REF_Mesures[[#This Row],[Applicabilité]]="OUI",COUNTIF(Tableau_REF_SMMS['#MS],Tableau_REF_Mesures[[#This Row],['#MS]]),0)</f>
        <v>2</v>
      </c>
      <c r="F18" s="153">
        <f>SUMIF(Tableau_REF_SMMS['#MS],A18,Tableau_REF_SMMS[Couverture effective])</f>
        <v>0.35058275058275062</v>
      </c>
      <c r="G18" s="78">
        <f>IF(C18="OUI",'INPUT_Mesures Actuelles'!$B$68,0)</f>
        <v>111</v>
      </c>
      <c r="H18" s="79">
        <f>Tableau_REF_Mesures[[#This Row],[TCO ke]]*1000</f>
        <v>111000</v>
      </c>
      <c r="L18" s="148"/>
      <c r="M18" s="148"/>
      <c r="N18" s="148"/>
      <c r="O18" s="150"/>
      <c r="P18" s="152"/>
    </row>
    <row r="19" spans="1:16" ht="15.75" customHeight="1" x14ac:dyDescent="0.2">
      <c r="A19" s="65" t="s">
        <v>267</v>
      </c>
      <c r="B19" s="75" t="s">
        <v>268</v>
      </c>
      <c r="C19" s="75" t="str">
        <f>IF('INPUT_Mesures Actuelles'!$B$71=DATA_Listes!$A$70,"OUI","NON")</f>
        <v>NON</v>
      </c>
      <c r="D19" s="76">
        <f>COUNTIF(Tableau_REF_SMMS['#MS],Tableau_REF_Mesures[[#This Row],['#MS]])</f>
        <v>1</v>
      </c>
      <c r="E19" s="76">
        <f>IF(Tableau_REF_Mesures[[#This Row],[Applicabilité]]="OUI",COUNTIF(Tableau_REF_SMMS['#MS],Tableau_REF_Mesures[[#This Row],['#MS]]),0)</f>
        <v>0</v>
      </c>
      <c r="F19" s="153">
        <f>SUMIF(Tableau_REF_SMMS['#MS],A19,Tableau_REF_SMMS[Couverture effective])</f>
        <v>0</v>
      </c>
      <c r="G19" s="78">
        <f>IF(C19="OUI",'INPUT_Mesures Actuelles'!$B$74,0)</f>
        <v>0</v>
      </c>
      <c r="H19" s="79">
        <f>Tableau_REF_Mesures[[#This Row],[TCO ke]]*1000</f>
        <v>0</v>
      </c>
      <c r="L19" s="148"/>
      <c r="M19" s="148"/>
      <c r="N19" s="148"/>
      <c r="O19" s="150"/>
      <c r="P19" s="152"/>
    </row>
    <row r="20" spans="1:16" ht="15.75" customHeight="1" x14ac:dyDescent="0.2">
      <c r="A20" s="65" t="s">
        <v>269</v>
      </c>
      <c r="B20" s="75" t="s">
        <v>270</v>
      </c>
      <c r="C20" s="75" t="str">
        <f>IF('INPUT_Mesures Actuelles'!$B$71=DATA_Listes!$A$71,"OUI","NON")</f>
        <v>OUI</v>
      </c>
      <c r="D20" s="76">
        <f>COUNTIF(Tableau_REF_SMMS['#MS],Tableau_REF_Mesures[[#This Row],['#MS]])</f>
        <v>2</v>
      </c>
      <c r="E20" s="76">
        <f>IF(Tableau_REF_Mesures[[#This Row],[Applicabilité]]="OUI",COUNTIF(Tableau_REF_SMMS['#MS],Tableau_REF_Mesures[[#This Row],['#MS]]),0)</f>
        <v>2</v>
      </c>
      <c r="F20" s="153">
        <f>SUMIF(Tableau_REF_SMMS['#MS],A20,Tableau_REF_SMMS[Couverture effective])</f>
        <v>0.39193548387096772</v>
      </c>
      <c r="G20" s="78">
        <f>IF(C20="OUI",'INPUT_Mesures Actuelles'!$B$74,0)</f>
        <v>21</v>
      </c>
      <c r="H20" s="79">
        <f>Tableau_REF_Mesures[[#This Row],[TCO ke]]*1000</f>
        <v>21000</v>
      </c>
      <c r="L20" s="148"/>
      <c r="M20" s="148"/>
      <c r="N20" s="148"/>
      <c r="O20" s="150"/>
      <c r="P20" s="152"/>
    </row>
    <row r="21" spans="1:16" ht="15.75" customHeight="1" x14ac:dyDescent="0.2">
      <c r="A21" s="65" t="s">
        <v>271</v>
      </c>
      <c r="B21" s="75" t="s">
        <v>146</v>
      </c>
      <c r="C21" s="75" t="str">
        <f>'INPUT_Mesures Actuelles'!$B$77</f>
        <v>OUI</v>
      </c>
      <c r="D21" s="76">
        <f>COUNTIF(Tableau_REF_SMMS['#MS],Tableau_REF_Mesures[[#This Row],['#MS]])</f>
        <v>4</v>
      </c>
      <c r="E21" s="76">
        <f>IF(Tableau_REF_Mesures[[#This Row],[Applicabilité]]="OUI",COUNTIF(Tableau_REF_SMMS['#MS],Tableau_REF_Mesures[[#This Row],['#MS]]),0)</f>
        <v>4</v>
      </c>
      <c r="F21" s="153">
        <f>SUMIF(Tableau_REF_SMMS['#MS],A21,Tableau_REF_SMMS[Couverture effective])</f>
        <v>0.72321593214088153</v>
      </c>
      <c r="G21" s="78">
        <f>IF(C21="OUI",'INPUT_Mesures Actuelles'!$B$80,0)</f>
        <v>60</v>
      </c>
      <c r="H21" s="79">
        <f>Tableau_REF_Mesures[[#This Row],[TCO ke]]*1000</f>
        <v>60000</v>
      </c>
      <c r="L21" s="148"/>
      <c r="M21" s="148"/>
      <c r="N21" s="148"/>
      <c r="O21" s="151"/>
      <c r="P21" s="152"/>
    </row>
    <row r="22" spans="1:16" ht="15.75" customHeight="1" x14ac:dyDescent="0.2">
      <c r="A22" s="65" t="s">
        <v>272</v>
      </c>
      <c r="B22" s="75" t="s">
        <v>149</v>
      </c>
      <c r="C22" s="75" t="str">
        <f>IF('INPUT_Mesures Actuelles'!$B$83=DATA_Listes!$A$65,"OUI","NON")</f>
        <v>NON</v>
      </c>
      <c r="D22" s="76">
        <f>COUNTIF(Tableau_REF_SMMS['#MS],Tableau_REF_Mesures[[#This Row],['#MS]])</f>
        <v>9</v>
      </c>
      <c r="E22" s="76">
        <f>IF(Tableau_REF_Mesures[[#This Row],[Applicabilité]]="OUI",COUNTIF(Tableau_REF_SMMS['#MS],Tableau_REF_Mesures[[#This Row],['#MS]]),0)</f>
        <v>0</v>
      </c>
      <c r="F22" s="153">
        <f>SUMIF(Tableau_REF_SMMS['#MS],A22,Tableau_REF_SMMS[Couverture effective])</f>
        <v>0</v>
      </c>
      <c r="G22" s="78">
        <f>IF(C22="OUI",'INPUT_Mesures Actuelles'!$B$86,0)</f>
        <v>0</v>
      </c>
      <c r="H22" s="79">
        <f>Tableau_REF_Mesures[[#This Row],[TCO ke]]*1000</f>
        <v>0</v>
      </c>
    </row>
    <row r="23" spans="1:16" ht="15.75" customHeight="1" x14ac:dyDescent="0.2">
      <c r="A23" s="65" t="s">
        <v>273</v>
      </c>
      <c r="B23" s="75" t="s">
        <v>274</v>
      </c>
      <c r="C23" s="75" t="str">
        <f>IF('INPUT_Mesures Actuelles'!$B$83=DATA_Listes!$A$66,"OUI","NON")</f>
        <v>OUI</v>
      </c>
      <c r="D23" s="76">
        <f>COUNTIF(Tableau_REF_SMMS['#MS],Tableau_REF_Mesures[[#This Row],['#MS]])</f>
        <v>11</v>
      </c>
      <c r="E23" s="76">
        <f>IF(Tableau_REF_Mesures[[#This Row],[Applicabilité]]="OUI",COUNTIF(Tableau_REF_SMMS['#MS],Tableau_REF_Mesures[[#This Row],['#MS]]),0)</f>
        <v>11</v>
      </c>
      <c r="F23" s="153">
        <f>SUMIF(Tableau_REF_SMMS['#MS],A23,Tableau_REF_SMMS[Couverture effective])</f>
        <v>2.4943347739573922</v>
      </c>
      <c r="G23" s="78">
        <f>IF(C23="OUI",'INPUT_Mesures Actuelles'!$B$86,0)</f>
        <v>40</v>
      </c>
      <c r="H23" s="79">
        <f>Tableau_REF_Mesures[[#This Row],[TCO ke]]*1000</f>
        <v>40000</v>
      </c>
    </row>
    <row r="24" spans="1:16" ht="15.75" customHeight="1" x14ac:dyDescent="0.2">
      <c r="A24" s="65" t="s">
        <v>275</v>
      </c>
      <c r="B24" s="75" t="s">
        <v>150</v>
      </c>
      <c r="C24" s="75" t="str">
        <f>'INPUT_Mesures Actuelles'!$B$89</f>
        <v>OUI</v>
      </c>
      <c r="D24" s="76">
        <f>COUNTIF(Tableau_REF_SMMS['#MS],Tableau_REF_Mesures[[#This Row],['#MS]])</f>
        <v>6</v>
      </c>
      <c r="E24" s="76">
        <f>IF(Tableau_REF_Mesures[[#This Row],[Applicabilité]]="OUI",COUNTIF(Tableau_REF_SMMS['#MS],Tableau_REF_Mesures[[#This Row],['#MS]]),0)</f>
        <v>6</v>
      </c>
      <c r="F24" s="153">
        <f>SUMIF(Tableau_REF_SMMS['#MS],A24,Tableau_REF_SMMS[Couverture effective])</f>
        <v>0.99426308985132517</v>
      </c>
      <c r="G24" s="78">
        <f>IF(C24="OUI",'INPUT_Mesures Actuelles'!$B$92,0)</f>
        <v>99</v>
      </c>
      <c r="H24" s="79">
        <f>Tableau_REF_Mesures[[#This Row],[TCO ke]]*1000</f>
        <v>99000</v>
      </c>
    </row>
    <row r="25" spans="1:16" ht="15.75" customHeight="1" x14ac:dyDescent="0.2">
      <c r="A25" s="65" t="s">
        <v>276</v>
      </c>
      <c r="B25" s="75" t="s">
        <v>152</v>
      </c>
      <c r="C25" s="75" t="str">
        <f>'INPUT_Mesures Actuelles'!$B$95</f>
        <v>OUI</v>
      </c>
      <c r="D25" s="76">
        <f>COUNTIF(Tableau_REF_SMMS['#MS],Tableau_REF_Mesures[[#This Row],['#MS]])</f>
        <v>4</v>
      </c>
      <c r="E25" s="76">
        <f>IF(Tableau_REF_Mesures[[#This Row],[Applicabilité]]="OUI",COUNTIF(Tableau_REF_SMMS['#MS],Tableau_REF_Mesures[[#This Row],['#MS]]),0)</f>
        <v>4</v>
      </c>
      <c r="F25" s="153">
        <f>SUMIF(Tableau_REF_SMMS['#MS],A25,Tableau_REF_SMMS[Couverture effective])</f>
        <v>0.49011164274322172</v>
      </c>
      <c r="G25" s="78">
        <f>IF(C25="OUI",'INPUT_Mesures Actuelles'!$B$98,0)</f>
        <v>44</v>
      </c>
      <c r="H25" s="79">
        <f>Tableau_REF_Mesures[[#This Row],[TCO ke]]*1000</f>
        <v>44000</v>
      </c>
    </row>
    <row r="26" spans="1:16" ht="15.75" customHeight="1" x14ac:dyDescent="0.2">
      <c r="A26" s="65" t="s">
        <v>277</v>
      </c>
      <c r="B26" s="75" t="s">
        <v>153</v>
      </c>
      <c r="C26" s="75" t="str">
        <f>'INPUT_Mesures Actuelles'!$B$101</f>
        <v>OUI</v>
      </c>
      <c r="D26" s="76">
        <f>COUNTIF(Tableau_REF_SMMS['#MS],Tableau_REF_Mesures[[#This Row],['#MS]])</f>
        <v>2</v>
      </c>
      <c r="E26" s="76">
        <f>IF(Tableau_REF_Mesures[[#This Row],[Applicabilité]]="OUI",COUNTIF(Tableau_REF_SMMS['#MS],Tableau_REF_Mesures[[#This Row],['#MS]]),0)</f>
        <v>2</v>
      </c>
      <c r="F26" s="153">
        <f>SUMIF(Tableau_REF_SMMS['#MS],A26,Tableau_REF_SMMS[Couverture effective])</f>
        <v>0.28333333333333333</v>
      </c>
      <c r="G26" s="78">
        <f>IF(C26="OUI",'INPUT_Mesures Actuelles'!$B$104,0)</f>
        <v>67</v>
      </c>
      <c r="H26" s="79">
        <f>Tableau_REF_Mesures[[#This Row],[TCO ke]]*1000</f>
        <v>67000</v>
      </c>
    </row>
    <row r="27" spans="1:16" ht="15.75" customHeight="1" x14ac:dyDescent="0.2">
      <c r="A27" s="65" t="s">
        <v>278</v>
      </c>
      <c r="B27" s="75" t="s">
        <v>154</v>
      </c>
      <c r="C27" s="75" t="str">
        <f>'INPUT_Mesures Actuelles'!$B$107</f>
        <v>OUI</v>
      </c>
      <c r="D27" s="76">
        <f>COUNTIF(Tableau_REF_SMMS['#MS],Tableau_REF_Mesures[[#This Row],['#MS]])</f>
        <v>28</v>
      </c>
      <c r="E27" s="76">
        <f>IF(Tableau_REF_Mesures[[#This Row],[Applicabilité]]="OUI",COUNTIF(Tableau_REF_SMMS['#MS],Tableau_REF_Mesures[[#This Row],['#MS]]),0)</f>
        <v>28</v>
      </c>
      <c r="F27" s="153">
        <f>SUMIF(Tableau_REF_SMMS['#MS],A27,Tableau_REF_SMMS[Couverture effective])</f>
        <v>2.0223717897923392</v>
      </c>
      <c r="G27" s="78">
        <f>IF(C27="OUI",'INPUT_Mesures Actuelles'!$B$110,0)</f>
        <v>8</v>
      </c>
      <c r="H27" s="79">
        <f>Tableau_REF_Mesures[[#This Row],[TCO ke]]*1000</f>
        <v>8000</v>
      </c>
    </row>
    <row r="28" spans="1:16" ht="15.75" customHeight="1" x14ac:dyDescent="0.2">
      <c r="A28" s="65" t="s">
        <v>279</v>
      </c>
      <c r="B28" s="75" t="s">
        <v>155</v>
      </c>
      <c r="C28" s="75" t="str">
        <f>'INPUT_Mesures Actuelles'!$B$113</f>
        <v>OUI</v>
      </c>
      <c r="D28" s="76">
        <f>COUNTIF(Tableau_REF_SMMS['#MS],Tableau_REF_Mesures[[#This Row],['#MS]])</f>
        <v>9</v>
      </c>
      <c r="E28" s="76">
        <f>IF(Tableau_REF_Mesures[[#This Row],[Applicabilité]]="OUI",COUNTIF(Tableau_REF_SMMS['#MS],Tableau_REF_Mesures[[#This Row],['#MS]]),0)</f>
        <v>9</v>
      </c>
      <c r="F28" s="153">
        <f>SUMIF(Tableau_REF_SMMS['#MS],A28,Tableau_REF_SMMS[Couverture effective])</f>
        <v>1.1849000974337931</v>
      </c>
      <c r="G28" s="78">
        <f>IF(C28="OUI",'INPUT_Mesures Actuelles'!$B$116,0)</f>
        <v>33</v>
      </c>
      <c r="H28" s="79">
        <f>Tableau_REF_Mesures[[#This Row],[TCO ke]]*1000</f>
        <v>33000</v>
      </c>
    </row>
    <row r="29" spans="1:16" ht="15.75" customHeight="1" x14ac:dyDescent="0.2">
      <c r="A29" s="65" t="s">
        <v>280</v>
      </c>
      <c r="B29" s="75" t="s">
        <v>156</v>
      </c>
      <c r="C29" s="75" t="str">
        <f>'INPUT_Mesures Actuelles'!$B$119</f>
        <v>OUI</v>
      </c>
      <c r="D29" s="76">
        <f>COUNTIF(Tableau_REF_SMMS['#MS],Tableau_REF_Mesures[[#This Row],['#MS]])</f>
        <v>7</v>
      </c>
      <c r="E29" s="76">
        <f>IF(Tableau_REF_Mesures[[#This Row],[Applicabilité]]="OUI",COUNTIF(Tableau_REF_SMMS['#MS],Tableau_REF_Mesures[[#This Row],['#MS]]),0)</f>
        <v>7</v>
      </c>
      <c r="F29" s="153">
        <f>SUMIF(Tableau_REF_SMMS['#MS],A29,Tableau_REF_SMMS[Couverture effective])</f>
        <v>0.87978101411887477</v>
      </c>
      <c r="G29" s="78">
        <f>IF(C29="OUI",'INPUT_Mesures Actuelles'!$B$122,0)</f>
        <v>22</v>
      </c>
      <c r="H29" s="79">
        <f>Tableau_REF_Mesures[[#This Row],[TCO ke]]*1000</f>
        <v>22000</v>
      </c>
    </row>
    <row r="30" spans="1:16" ht="15.75" customHeight="1" x14ac:dyDescent="0.2">
      <c r="A30" s="65" t="s">
        <v>281</v>
      </c>
      <c r="B30" s="75" t="s">
        <v>157</v>
      </c>
      <c r="C30" s="75" t="str">
        <f>'INPUT_Mesures Actuelles'!$B$125</f>
        <v>OUI</v>
      </c>
      <c r="D30" s="76">
        <f>COUNTIF(Tableau_REF_SMMS['#MS],Tableau_REF_Mesures[[#This Row],['#MS]])</f>
        <v>3</v>
      </c>
      <c r="E30" s="76">
        <f>IF(Tableau_REF_Mesures[[#This Row],[Applicabilité]]="OUI",COUNTIF(Tableau_REF_SMMS['#MS],Tableau_REF_Mesures[[#This Row],['#MS]]),0)</f>
        <v>3</v>
      </c>
      <c r="F30" s="153">
        <f>SUMIF(Tableau_REF_SMMS['#MS],A30,Tableau_REF_SMMS[Couverture effective])</f>
        <v>0.66263484798953909</v>
      </c>
      <c r="G30" s="78">
        <f>IF(C30="OUI",'INPUT_Mesures Actuelles'!$B$128,0)</f>
        <v>90</v>
      </c>
      <c r="H30" s="79">
        <f>Tableau_REF_Mesures[[#This Row],[TCO ke]]*1000</f>
        <v>90000</v>
      </c>
    </row>
    <row r="31" spans="1:16" ht="15.75" customHeight="1" x14ac:dyDescent="0.2">
      <c r="A31" s="65" t="s">
        <v>282</v>
      </c>
      <c r="B31" s="75" t="s">
        <v>167</v>
      </c>
      <c r="C31" s="75" t="str">
        <f>'INPUT_Mesures Actuelles'!$B$139</f>
        <v>OUI</v>
      </c>
      <c r="D31" s="76">
        <f>COUNTIF(Tableau_REF_SMMS['#MS],Tableau_REF_Mesures[[#This Row],['#MS]])</f>
        <v>28</v>
      </c>
      <c r="E31" s="76">
        <f>IF(Tableau_REF_Mesures[[#This Row],[Applicabilité]]="OUI",COUNTIF(Tableau_REF_SMMS['#MS],Tableau_REF_Mesures[[#This Row],['#MS]]),0)</f>
        <v>28</v>
      </c>
      <c r="F31" s="153">
        <f>SUMIF(Tableau_REF_SMMS['#MS],A31,Tableau_REF_SMMS[Couverture effective])</f>
        <v>2.5063938191422901</v>
      </c>
      <c r="G31" s="78">
        <f>IF(C31="OUI",'INPUT_Mesures Actuelles'!$B$142,0)</f>
        <v>79</v>
      </c>
      <c r="H31" s="79">
        <f>Tableau_REF_Mesures[[#This Row],[TCO ke]]*1000</f>
        <v>79000</v>
      </c>
    </row>
    <row r="32" spans="1:16" ht="15.75" customHeight="1" x14ac:dyDescent="0.2">
      <c r="A32" s="65" t="s">
        <v>283</v>
      </c>
      <c r="B32" s="75" t="s">
        <v>159</v>
      </c>
      <c r="C32" s="75" t="str">
        <f>'INPUT_Mesures Actuelles'!$B$133</f>
        <v>OUI</v>
      </c>
      <c r="D32" s="76">
        <f>COUNTIF(Tableau_REF_SMMS['#MS],Tableau_REF_Mesures[[#This Row],['#MS]])</f>
        <v>28</v>
      </c>
      <c r="E32" s="76">
        <f>IF(Tableau_REF_Mesures[[#This Row],[Applicabilité]]="OUI",COUNTIF(Tableau_REF_SMMS['#MS],Tableau_REF_Mesures[[#This Row],['#MS]]),0)</f>
        <v>28</v>
      </c>
      <c r="F32" s="153">
        <f>SUMIF(Tableau_REF_SMMS['#MS],A32,Tableau_REF_SMMS[Couverture effective])</f>
        <v>3.2413966721214984</v>
      </c>
      <c r="G32" s="78">
        <f>IF(C32="OUI",'INPUT_Mesures Actuelles'!$B$136,0)</f>
        <v>98</v>
      </c>
      <c r="H32" s="79">
        <f>Tableau_REF_Mesures[[#This Row],[TCO ke]]*1000</f>
        <v>98000</v>
      </c>
    </row>
    <row r="33" spans="1:14" ht="15.75" customHeight="1" x14ac:dyDescent="0.2">
      <c r="A33" s="65" t="s">
        <v>284</v>
      </c>
      <c r="B33" s="75" t="s">
        <v>285</v>
      </c>
      <c r="C33" s="75" t="str">
        <f>'INPUT_Mesures Actuelles'!$B$145</f>
        <v>OUI</v>
      </c>
      <c r="D33" s="76">
        <f>COUNTIF(Tableau_REF_SMMS['#MS],Tableau_REF_Mesures[[#This Row],['#MS]])</f>
        <v>13</v>
      </c>
      <c r="E33" s="76">
        <f>IF(Tableau_REF_Mesures[[#This Row],[Applicabilité]]="OUI",COUNTIF(Tableau_REF_SMMS['#MS],Tableau_REF_Mesures[[#This Row],['#MS]]),0)</f>
        <v>13</v>
      </c>
      <c r="F33" s="153">
        <f>SUMIF(Tableau_REF_SMMS['#MS],A33,Tableau_REF_SMMS[Couverture effective])</f>
        <v>1.3776010492500048</v>
      </c>
      <c r="G33" s="78">
        <f>IF(C33="OUI",'INPUT_Mesures Actuelles'!$B$148,0)</f>
        <v>88</v>
      </c>
      <c r="H33" s="79">
        <f>Tableau_REF_Mesures[[#This Row],[TCO ke]]*1000</f>
        <v>88000</v>
      </c>
    </row>
    <row r="34" spans="1:14" ht="15.75" customHeight="1" x14ac:dyDescent="0.2">
      <c r="A34" s="65" t="s">
        <v>286</v>
      </c>
      <c r="B34" s="75" t="s">
        <v>287</v>
      </c>
      <c r="C34" s="75" t="str">
        <f>'INPUT_Mesures Actuelles'!$B$151</f>
        <v>OUI</v>
      </c>
      <c r="D34" s="76">
        <f>COUNTIF(Tableau_REF_SMMS['#MS],Tableau_REF_Mesures[[#This Row],['#MS]])</f>
        <v>16</v>
      </c>
      <c r="E34" s="76">
        <f>IF(Tableau_REF_Mesures[[#This Row],[Applicabilité]]="OUI",COUNTIF(Tableau_REF_SMMS['#MS],Tableau_REF_Mesures[[#This Row],['#MS]]),0)</f>
        <v>16</v>
      </c>
      <c r="F34" s="153">
        <f>SUMIF(Tableau_REF_SMMS['#MS],A34,Tableau_REF_SMMS[Couverture effective])</f>
        <v>1.6083333135849742</v>
      </c>
      <c r="G34" s="78">
        <f>IF(C34="OUI",'INPUT_Mesures Actuelles'!$B$154,0)</f>
        <v>87</v>
      </c>
      <c r="H34" s="79">
        <f>Tableau_REF_Mesures[[#This Row],[TCO ke]]*1000</f>
        <v>87000</v>
      </c>
    </row>
    <row r="35" spans="1:14" ht="15.75" customHeight="1" x14ac:dyDescent="0.2">
      <c r="A35" s="65" t="s">
        <v>288</v>
      </c>
      <c r="B35" s="75" t="s">
        <v>175</v>
      </c>
      <c r="C35" s="75" t="str">
        <f>'INPUT_Mesures Actuelles'!$B$157</f>
        <v>OUI</v>
      </c>
      <c r="D35" s="76">
        <f>COUNTIF(Tableau_REF_SMMS['#MS],Tableau_REF_Mesures[[#This Row],['#MS]])</f>
        <v>7</v>
      </c>
      <c r="E35" s="76">
        <f>IF(Tableau_REF_Mesures[[#This Row],[Applicabilité]]="OUI",COUNTIF(Tableau_REF_SMMS['#MS],Tableau_REF_Mesures[[#This Row],['#MS]]),0)</f>
        <v>7</v>
      </c>
      <c r="F35" s="153">
        <f>SUMIF(Tableau_REF_SMMS['#MS],A35,Tableau_REF_SMMS[Couverture effective])</f>
        <v>0.87719781308016609</v>
      </c>
      <c r="G35" s="78">
        <f>IF(C35="OUI",'INPUT_Mesures Actuelles'!$B$160,0)</f>
        <v>89</v>
      </c>
      <c r="H35" s="79">
        <f>Tableau_REF_Mesures[[#This Row],[TCO ke]]*1000</f>
        <v>89000</v>
      </c>
    </row>
    <row r="36" spans="1:14" ht="15.75" customHeight="1" x14ac:dyDescent="0.2">
      <c r="A36" s="65" t="s">
        <v>289</v>
      </c>
      <c r="B36" s="75" t="s">
        <v>178</v>
      </c>
      <c r="C36" s="75" t="str">
        <f>'INPUT_Mesures Actuelles'!$B$163</f>
        <v>OUI</v>
      </c>
      <c r="D36" s="76">
        <f>COUNTIF(Tableau_REF_SMMS['#MS],Tableau_REF_Mesures[[#This Row],['#MS]])</f>
        <v>3</v>
      </c>
      <c r="E36" s="76">
        <f>IF(Tableau_REF_Mesures[[#This Row],[Applicabilité]]="OUI",COUNTIF(Tableau_REF_SMMS['#MS],Tableau_REF_Mesures[[#This Row],['#MS]]),0)</f>
        <v>3</v>
      </c>
      <c r="F36" s="153">
        <f>SUMIF(Tableau_REF_SMMS['#MS],A36,Tableau_REF_SMMS[Couverture effective])</f>
        <v>0.47385281385281386</v>
      </c>
      <c r="G36" s="78">
        <f>IF(C36="OUI",'INPUT_Mesures Actuelles'!$B$166,0)</f>
        <v>56</v>
      </c>
      <c r="H36" s="79">
        <f>Tableau_REF_Mesures[[#This Row],[TCO ke]]*1000</f>
        <v>56000</v>
      </c>
    </row>
    <row r="37" spans="1:14" ht="15.75" customHeight="1" x14ac:dyDescent="0.2">
      <c r="M37" s="75"/>
      <c r="N37" s="75"/>
    </row>
  </sheetData>
  <phoneticPr fontId="11" type="noConversion"/>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BA393-E667-417D-9523-C09C6ED95CEB}">
  <dimension ref="A1:Q252"/>
  <sheetViews>
    <sheetView zoomScaleNormal="100" workbookViewId="0">
      <selection activeCell="B24" sqref="B24"/>
    </sheetView>
  </sheetViews>
  <sheetFormatPr baseColWidth="10" defaultRowHeight="12.75" x14ac:dyDescent="0.2"/>
  <cols>
    <col min="2" max="2" width="71.85546875" customWidth="1"/>
    <col min="3" max="3" width="17.7109375" style="39" customWidth="1"/>
    <col min="5" max="5" width="57.7109375" bestFit="1" customWidth="1"/>
    <col min="6" max="6" width="20" customWidth="1"/>
    <col min="7" max="7" width="20" style="113" customWidth="1"/>
    <col min="8" max="8" width="19" customWidth="1"/>
    <col min="9" max="9" width="16" customWidth="1"/>
  </cols>
  <sheetData>
    <row r="1" spans="1:9" x14ac:dyDescent="0.2">
      <c r="A1" s="39" t="s">
        <v>352</v>
      </c>
      <c r="B1" s="39" t="s">
        <v>290</v>
      </c>
      <c r="C1" s="65" t="s">
        <v>371</v>
      </c>
      <c r="D1" s="65" t="s">
        <v>365</v>
      </c>
      <c r="E1" s="65" t="s">
        <v>360</v>
      </c>
      <c r="F1" s="65" t="s">
        <v>362</v>
      </c>
      <c r="G1" s="65" t="s">
        <v>439</v>
      </c>
      <c r="H1" s="65" t="s">
        <v>361</v>
      </c>
      <c r="I1" s="65" t="s">
        <v>238</v>
      </c>
    </row>
    <row r="2" spans="1:9" x14ac:dyDescent="0.2">
      <c r="A2" s="39" t="s">
        <v>60</v>
      </c>
      <c r="B2" t="str">
        <f>VLOOKUP(A2,Tableau_REF_Risques[],2,FALSE)</f>
        <v>Accès au réseau Wi-Fi par une personne non autorisée (absence ou contournement des mécanismes de sécurité)</v>
      </c>
      <c r="C2" s="39">
        <f>_xlfn.MAXIFS(Tableau_REF_SMSR[Vrais Retenue],Tableau_REF_SMSR['#SM],Tableau_REF_SMMS[[#This Row],['#SM]])</f>
        <v>2</v>
      </c>
      <c r="D2" s="66" t="s">
        <v>273</v>
      </c>
      <c r="E2" t="str">
        <f>VLOOKUP(D2,Tableau_REF_Mesures[],2,FALSE)</f>
        <v>Solution de protection des terminaux (EDR)</v>
      </c>
      <c r="F2" s="143">
        <v>0.29629629629629628</v>
      </c>
      <c r="G2" s="143">
        <f>IFERROR(VLOOKUP(Tableau_REF_SMMS[[#This Row],['#MS]],Tableau_REC_Mesures[#All],6,FALSE),0)</f>
        <v>0</v>
      </c>
      <c r="H2" s="144">
        <f>IF(VLOOKUP(D2,Tableau_REF_Mesures[],3,FALSE)="OUI",F2+(F2*G2),0)</f>
        <v>0.29629629629629628</v>
      </c>
      <c r="I2" s="79">
        <f>VLOOKUP(D2,Tableau_REF_Mesures[],8,FALSE)*H2/IF(VLOOKUP(D2,Tableau_REF_Mesures[],6,FALSE)&gt;0,VLOOKUP(D2,Tableau_REF_Mesures[],6,FALSE),1)</f>
        <v>4751.5080876847451</v>
      </c>
    </row>
    <row r="3" spans="1:9" x14ac:dyDescent="0.2">
      <c r="A3" s="39" t="s">
        <v>60</v>
      </c>
      <c r="B3" s="39" t="str">
        <f>VLOOKUP(A3,Tableau_REF_Risques[],2,FALSE)</f>
        <v>Accès au réseau Wi-Fi par une personne non autorisée (absence ou contournement des mécanismes de sécurité)</v>
      </c>
      <c r="C3" s="39">
        <f>_xlfn.MAXIFS(Tableau_REF_SMSR[Vrais Retenue],Tableau_REF_SMSR['#SM],Tableau_REF_SMMS[[#This Row],['#SM]])</f>
        <v>2</v>
      </c>
      <c r="D3" s="66" t="s">
        <v>248</v>
      </c>
      <c r="E3" s="39" t="str">
        <f>VLOOKUP(D3,Tableau_REF_Mesures[],2,FALSE)</f>
        <v>Solution de contrôle d'accès réseau (NAC)</v>
      </c>
      <c r="F3" s="143">
        <v>0.33333333333333331</v>
      </c>
      <c r="G3" s="143">
        <f>IFERROR(VLOOKUP(Tableau_REF_SMMS[[#This Row],['#MS]],Tableau_REC_Mesures[#All],6,FALSE),0)</f>
        <v>0</v>
      </c>
      <c r="H3" s="144">
        <f>IF(VLOOKUP(D3,Tableau_REF_Mesures[],3,FALSE)="OUI",F3+(F3*G3),0)</f>
        <v>0</v>
      </c>
      <c r="I3" s="79">
        <f>VLOOKUP(D3,Tableau_REF_Mesures[],8,FALSE)*H3/IF(VLOOKUP(D3,Tableau_REF_Mesures[],6,FALSE)&gt;0,VLOOKUP(D3,Tableau_REF_Mesures[],6,FALSE),1)</f>
        <v>0</v>
      </c>
    </row>
    <row r="4" spans="1:9" x14ac:dyDescent="0.2">
      <c r="A4" s="39" t="s">
        <v>60</v>
      </c>
      <c r="B4" s="39" t="str">
        <f>VLOOKUP(A4,Tableau_REF_Risques[],2,FALSE)</f>
        <v>Accès au réseau Wi-Fi par une personne non autorisée (absence ou contournement des mécanismes de sécurité)</v>
      </c>
      <c r="C4" s="39">
        <f>_xlfn.MAXIFS(Tableau_REF_SMSR[Vrais Retenue],Tableau_REF_SMSR['#SM],Tableau_REF_SMMS[[#This Row],['#SM]])</f>
        <v>2</v>
      </c>
      <c r="D4" s="66" t="s">
        <v>278</v>
      </c>
      <c r="E4" s="39" t="str">
        <f>VLOOKUP(D4,Tableau_REF_Mesures[],2,FALSE)</f>
        <v>Solution de collecte et de traitement des événements (SIEM)</v>
      </c>
      <c r="F4" s="143">
        <v>7.407407407407407E-2</v>
      </c>
      <c r="G4" s="143">
        <f>IFERROR(VLOOKUP(Tableau_REF_SMMS[[#This Row],['#MS]],Tableau_REC_Mesures[#All],6,FALSE),0)</f>
        <v>0</v>
      </c>
      <c r="H4" s="144">
        <f>IF(VLOOKUP(D4,Tableau_REF_Mesures[],3,FALSE)="OUI",F4+(F4*G4),0)</f>
        <v>7.407407407407407E-2</v>
      </c>
      <c r="I4" s="79">
        <f>VLOOKUP(D4,Tableau_REF_Mesures[],8,FALSE)*H4/IF(VLOOKUP(D4,Tableau_REF_Mesures[],6,FALSE)&gt;0,VLOOKUP(D4,Tableau_REF_Mesures[],6,FALSE),1)</f>
        <v>293.01862080139136</v>
      </c>
    </row>
    <row r="5" spans="1:9" x14ac:dyDescent="0.2">
      <c r="A5" s="39" t="s">
        <v>60</v>
      </c>
      <c r="B5" s="39" t="str">
        <f>VLOOKUP(A5,Tableau_REF_Risques[],2,FALSE)</f>
        <v>Accès au réseau Wi-Fi par une personne non autorisée (absence ou contournement des mécanismes de sécurité)</v>
      </c>
      <c r="C5" s="39">
        <f>_xlfn.MAXIFS(Tableau_REF_SMSR[Vrais Retenue],Tableau_REF_SMSR['#SM],Tableau_REF_SMMS[[#This Row],['#SM]])</f>
        <v>2</v>
      </c>
      <c r="D5" s="66" t="s">
        <v>282</v>
      </c>
      <c r="E5" s="39" t="str">
        <f>VLOOKUP(D5,Tableau_REF_Mesures[],2,FALSE)</f>
        <v>Service de supervision de sécurité (SOC)</v>
      </c>
      <c r="F5" s="143">
        <v>0.1111111111111111</v>
      </c>
      <c r="G5" s="143">
        <f>IFERROR(VLOOKUP(Tableau_REF_SMMS[[#This Row],['#MS]],Tableau_REC_Mesures[#All],6,FALSE),0)</f>
        <v>0</v>
      </c>
      <c r="H5" s="144">
        <f>IF(VLOOKUP(D5,Tableau_REF_Mesures[],3,FALSE)="OUI",F5+(F5*G5),0)</f>
        <v>0.1111111111111111</v>
      </c>
      <c r="I5" s="79">
        <f>VLOOKUP(D5,Tableau_REF_Mesures[],8,FALSE)*H5/IF(VLOOKUP(D5,Tableau_REF_Mesures[],6,FALSE)&gt;0,VLOOKUP(D5,Tableau_REF_Mesures[],6,FALSE),1)</f>
        <v>3502.1542547458125</v>
      </c>
    </row>
    <row r="6" spans="1:9" x14ac:dyDescent="0.2">
      <c r="A6" s="39" t="s">
        <v>60</v>
      </c>
      <c r="B6" s="39" t="str">
        <f>VLOOKUP(A6,Tableau_REF_Risques[],2,FALSE)</f>
        <v>Accès au réseau Wi-Fi par une personne non autorisée (absence ou contournement des mécanismes de sécurité)</v>
      </c>
      <c r="C6" s="39">
        <f>_xlfn.MAXIFS(Tableau_REF_SMSR[Vrais Retenue],Tableau_REF_SMSR['#SM],Tableau_REF_SMMS[[#This Row],['#SM]])</f>
        <v>2</v>
      </c>
      <c r="D6" s="66" t="s">
        <v>283</v>
      </c>
      <c r="E6" s="39" t="str">
        <f>VLOOKUP(D6,Tableau_REF_Mesures[],2,FALSE)</f>
        <v>Service de gestion des solutions de sécurité</v>
      </c>
      <c r="F6" s="143">
        <v>0.1111111111111111</v>
      </c>
      <c r="G6" s="143">
        <f>IFERROR(VLOOKUP(Tableau_REF_SMMS[[#This Row],['#MS]],Tableau_REC_Mesures[#All],6,FALSE),0)</f>
        <v>0</v>
      </c>
      <c r="H6" s="144">
        <f>IF(VLOOKUP(D6,Tableau_REF_Mesures[],3,FALSE)="OUI",F6+(F6*G6),0)</f>
        <v>0.1111111111111111</v>
      </c>
      <c r="I6" s="79"/>
    </row>
    <row r="7" spans="1:9" x14ac:dyDescent="0.2">
      <c r="A7" s="39" t="s">
        <v>60</v>
      </c>
      <c r="B7" s="39" t="str">
        <f>VLOOKUP(A7,Tableau_REF_Risques[],2,FALSE)</f>
        <v>Accès au réseau Wi-Fi par une personne non autorisée (absence ou contournement des mécanismes de sécurité)</v>
      </c>
      <c r="C7" s="39">
        <f>_xlfn.MAXIFS(Tableau_REF_SMSR[Vrais Retenue],Tableau_REF_SMSR['#SM],Tableau_REF_SMMS[[#This Row],['#SM]])</f>
        <v>2</v>
      </c>
      <c r="D7" s="66" t="s">
        <v>288</v>
      </c>
      <c r="E7" s="39" t="str">
        <f>VLOOKUP(D7,Tableau_REF_Mesures[],2,FALSE)</f>
        <v>Service de gestion de la gouvernance et des risques</v>
      </c>
      <c r="F7" s="143">
        <v>7.407407407407407E-2</v>
      </c>
      <c r="G7" s="143">
        <f>IFERROR(VLOOKUP(Tableau_REF_SMMS[[#This Row],['#MS]],Tableau_REC_Mesures[#All],6,FALSE),0)</f>
        <v>0</v>
      </c>
      <c r="H7" s="144">
        <f>IF(VLOOKUP(D7,Tableau_REF_Mesures[],3,FALSE)="OUI",F7+(F7*G7),0)</f>
        <v>7.407407407407407E-2</v>
      </c>
      <c r="I7" s="79">
        <f>VLOOKUP(D7,Tableau_REF_Mesures[],8,FALSE)*H7/IF(VLOOKUP(D7,Tableau_REF_Mesures[],6,FALSE)&gt;0,VLOOKUP(D7,Tableau_REF_Mesures[],6,FALSE),1)</f>
        <v>7515.5141682849853</v>
      </c>
    </row>
    <row r="8" spans="1:9" x14ac:dyDescent="0.2">
      <c r="A8" s="39" t="s">
        <v>59</v>
      </c>
      <c r="B8" s="39" t="str">
        <f>VLOOKUP(A8,Tableau_REF_Risques[],2,FALSE)</f>
        <v>Compromission du réseau via l'installation d'une application infectée</v>
      </c>
      <c r="C8" s="39">
        <f>_xlfn.MAXIFS(Tableau_REF_SMSR[Vrais Retenue],Tableau_REF_SMSR['#SM],Tableau_REF_SMMS[[#This Row],['#SM]])</f>
        <v>3</v>
      </c>
      <c r="D8" s="66" t="s">
        <v>271</v>
      </c>
      <c r="E8" s="39" t="str">
        <f>VLOOKUP(D8,Tableau_REF_Mesures[],2,FALSE)</f>
        <v>Solution de gestion des terminaux (MDM)</v>
      </c>
      <c r="F8" s="143">
        <v>0.17241379310344829</v>
      </c>
      <c r="G8" s="143">
        <f>IFERROR(VLOOKUP(Tableau_REF_SMMS[[#This Row],['#MS]],Tableau_REC_Mesures[#All],6,FALSE),0)</f>
        <v>0</v>
      </c>
      <c r="H8" s="144">
        <f>IF(VLOOKUP(D8,Tableau_REF_Mesures[],3,FALSE)="OUI",F8+(F8*G8),0)</f>
        <v>0.17241379310344829</v>
      </c>
      <c r="I8" s="79">
        <f>VLOOKUP(D8,Tableau_REF_Mesures[],8,FALSE)*H8/IF(VLOOKUP(D8,Tableau_REF_Mesures[],6,FALSE)&gt;0,VLOOKUP(D8,Tableau_REF_Mesures[],6,FALSE),1)</f>
        <v>14303.92656807751</v>
      </c>
    </row>
    <row r="9" spans="1:9" x14ac:dyDescent="0.2">
      <c r="A9" s="39" t="s">
        <v>59</v>
      </c>
      <c r="B9" s="39" t="str">
        <f>VLOOKUP(A9,Tableau_REF_Risques[],2,FALSE)</f>
        <v>Compromission du réseau via l'installation d'une application infectée</v>
      </c>
      <c r="C9" s="39">
        <f>_xlfn.MAXIFS(Tableau_REF_SMSR[Vrais Retenue],Tableau_REF_SMSR['#SM],Tableau_REF_SMMS[[#This Row],['#SM]])</f>
        <v>3</v>
      </c>
      <c r="D9" s="66" t="s">
        <v>272</v>
      </c>
      <c r="E9" s="39" t="str">
        <f>VLOOKUP(D9,Tableau_REF_Mesures[],2,FALSE)</f>
        <v>Solution de protection des terminaux (Antimalware basique)</v>
      </c>
      <c r="F9" s="143">
        <v>0.10344827586206896</v>
      </c>
      <c r="G9" s="143">
        <f>IFERROR(VLOOKUP(Tableau_REF_SMMS[[#This Row],['#MS]],Tableau_REC_Mesures[#All],6,FALSE),0)</f>
        <v>0</v>
      </c>
      <c r="H9" s="144">
        <f>IF(VLOOKUP(D9,Tableau_REF_Mesures[],3,FALSE)="OUI",F9+(F9*G9),0)</f>
        <v>0</v>
      </c>
      <c r="I9" s="79">
        <f>VLOOKUP(D9,Tableau_REF_Mesures[],8,FALSE)*H9/IF(VLOOKUP(D9,Tableau_REF_Mesures[],6,FALSE)&gt;0,VLOOKUP(D9,Tableau_REF_Mesures[],6,FALSE),1)</f>
        <v>0</v>
      </c>
    </row>
    <row r="10" spans="1:9" x14ac:dyDescent="0.2">
      <c r="A10" s="39" t="s">
        <v>59</v>
      </c>
      <c r="B10" s="39" t="str">
        <f>VLOOKUP(A10,Tableau_REF_Risques[],2,FALSE)</f>
        <v>Compromission du réseau via l'installation d'une application infectée</v>
      </c>
      <c r="C10" s="39">
        <f>_xlfn.MAXIFS(Tableau_REF_SMSR[Vrais Retenue],Tableau_REF_SMSR['#SM],Tableau_REF_SMMS[[#This Row],['#SM]])</f>
        <v>3</v>
      </c>
      <c r="D10" s="66" t="s">
        <v>273</v>
      </c>
      <c r="E10" s="39" t="str">
        <f>VLOOKUP(D10,Tableau_REF_Mesures[],2,FALSE)</f>
        <v>Solution de protection des terminaux (EDR)</v>
      </c>
      <c r="F10" s="143">
        <v>0.37931034482758619</v>
      </c>
      <c r="G10" s="143">
        <f>IFERROR(VLOOKUP(Tableau_REF_SMMS[[#This Row],['#MS]],Tableau_REC_Mesures[#All],6,FALSE),0)</f>
        <v>0</v>
      </c>
      <c r="H10" s="144">
        <f>IF(VLOOKUP(D10,Tableau_REF_Mesures[],3,FALSE)="OUI",F10+(F10*G10),0)</f>
        <v>0.37931034482758619</v>
      </c>
      <c r="I10" s="79">
        <f>VLOOKUP(D10,Tableau_REF_Mesures[],8,FALSE)*H10/IF(VLOOKUP(D10,Tableau_REF_Mesures[],6,FALSE)&gt;0,VLOOKUP(D10,Tableau_REF_Mesures[],6,FALSE),1)</f>
        <v>6082.7495777688337</v>
      </c>
    </row>
    <row r="11" spans="1:9" x14ac:dyDescent="0.2">
      <c r="A11" s="39" t="s">
        <v>59</v>
      </c>
      <c r="B11" s="39" t="str">
        <f>VLOOKUP(A11,Tableau_REF_Risques[],2,FALSE)</f>
        <v>Compromission du réseau via l'installation d'une application infectée</v>
      </c>
      <c r="C11" s="39">
        <f>_xlfn.MAXIFS(Tableau_REF_SMSR[Vrais Retenue],Tableau_REF_SMSR['#SM],Tableau_REF_SMMS[[#This Row],['#SM]])</f>
        <v>3</v>
      </c>
      <c r="D11" s="66" t="s">
        <v>278</v>
      </c>
      <c r="E11" s="39" t="str">
        <f>VLOOKUP(D11,Tableau_REF_Mesures[],2,FALSE)</f>
        <v>Solution de collecte et de traitement des événements (SIEM)</v>
      </c>
      <c r="F11" s="143">
        <v>6.8965517241379309E-2</v>
      </c>
      <c r="G11" s="143">
        <f>IFERROR(VLOOKUP(Tableau_REF_SMMS[[#This Row],['#MS]],Tableau_REC_Mesures[#All],6,FALSE),0)</f>
        <v>0</v>
      </c>
      <c r="H11" s="144">
        <f>IF(VLOOKUP(D11,Tableau_REF_Mesures[],3,FALSE)="OUI",F11+(F11*G11),0)</f>
        <v>6.8965517241379309E-2</v>
      </c>
      <c r="I11" s="79">
        <f>VLOOKUP(D11,Tableau_REF_Mesures[],8,FALSE)*H11/IF(VLOOKUP(D11,Tableau_REF_Mesures[],6,FALSE)&gt;0,VLOOKUP(D11,Tableau_REF_Mesures[],6,FALSE),1)</f>
        <v>272.81044005646777</v>
      </c>
    </row>
    <row r="12" spans="1:9" x14ac:dyDescent="0.2">
      <c r="A12" s="39" t="s">
        <v>59</v>
      </c>
      <c r="B12" s="39" t="str">
        <f>VLOOKUP(A12,Tableau_REF_Risques[],2,FALSE)</f>
        <v>Compromission du réseau via l'installation d'une application infectée</v>
      </c>
      <c r="C12" s="39">
        <f>_xlfn.MAXIFS(Tableau_REF_SMSR[Vrais Retenue],Tableau_REF_SMSR['#SM],Tableau_REF_SMMS[[#This Row],['#SM]])</f>
        <v>3</v>
      </c>
      <c r="D12" s="66" t="s">
        <v>279</v>
      </c>
      <c r="E12" s="39" t="str">
        <f>VLOOKUP(D12,Tableau_REF_Mesures[],2,FALSE)</f>
        <v>Solution de contrôle de configuration technique (ex Puppet,Ansible)</v>
      </c>
      <c r="F12" s="143">
        <v>0.17241379310344829</v>
      </c>
      <c r="G12" s="143">
        <f>IFERROR(VLOOKUP(Tableau_REF_SMMS[[#This Row],['#MS]],Tableau_REC_Mesures[#All],6,FALSE),0)</f>
        <v>0</v>
      </c>
      <c r="H12" s="144">
        <f>IF(VLOOKUP(D12,Tableau_REF_Mesures[],3,FALSE)="OUI",F12+(F12*G12),0)</f>
        <v>0.17241379310344829</v>
      </c>
      <c r="I12" s="79">
        <f>VLOOKUP(D12,Tableau_REF_Mesures[],8,FALSE)*H12/IF(VLOOKUP(D12,Tableau_REF_Mesures[],6,FALSE)&gt;0,VLOOKUP(D12,Tableau_REF_Mesures[],6,FALSE),1)</f>
        <v>4801.8015904768763</v>
      </c>
    </row>
    <row r="13" spans="1:9" x14ac:dyDescent="0.2">
      <c r="A13" s="39" t="s">
        <v>59</v>
      </c>
      <c r="B13" s="39" t="str">
        <f>VLOOKUP(A13,Tableau_REF_Risques[],2,FALSE)</f>
        <v>Compromission du réseau via l'installation d'une application infectée</v>
      </c>
      <c r="C13" s="39">
        <f>_xlfn.MAXIFS(Tableau_REF_SMSR[Vrais Retenue],Tableau_REF_SMSR['#SM],Tableau_REF_SMMS[[#This Row],['#SM]])</f>
        <v>3</v>
      </c>
      <c r="D13" s="66" t="s">
        <v>282</v>
      </c>
      <c r="E13" s="39" t="str">
        <f>VLOOKUP(D13,Tableau_REF_Mesures[],2,FALSE)</f>
        <v>Service de supervision de sécurité (SOC)</v>
      </c>
      <c r="F13" s="143">
        <v>0.10344827586206896</v>
      </c>
      <c r="G13" s="143">
        <f>IFERROR(VLOOKUP(Tableau_REF_SMMS[[#This Row],['#MS]],Tableau_REC_Mesures[#All],6,FALSE),0)</f>
        <v>0</v>
      </c>
      <c r="H13" s="144">
        <f>IF(VLOOKUP(D13,Tableau_REF_Mesures[],3,FALSE)="OUI",F13+(F13*G13),0)</f>
        <v>0.10344827586206896</v>
      </c>
      <c r="I13" s="79">
        <f>VLOOKUP(D13,Tableau_REF_Mesures[],8,FALSE)*H13/IF(VLOOKUP(D13,Tableau_REF_Mesures[],6,FALSE)&gt;0,VLOOKUP(D13,Tableau_REF_Mesures[],6,FALSE),1)</f>
        <v>3260.6263751081701</v>
      </c>
    </row>
    <row r="14" spans="1:9" x14ac:dyDescent="0.2">
      <c r="A14" s="39" t="s">
        <v>59</v>
      </c>
      <c r="B14" s="39" t="str">
        <f>VLOOKUP(A14,Tableau_REF_Risques[],2,FALSE)</f>
        <v>Compromission du réseau via l'installation d'une application infectée</v>
      </c>
      <c r="C14" s="39">
        <f>_xlfn.MAXIFS(Tableau_REF_SMSR[Vrais Retenue],Tableau_REF_SMSR['#SM],Tableau_REF_SMMS[[#This Row],['#SM]])</f>
        <v>3</v>
      </c>
      <c r="D14" s="66" t="s">
        <v>283</v>
      </c>
      <c r="E14" s="39" t="str">
        <f>VLOOKUP(D14,Tableau_REF_Mesures[],2,FALSE)</f>
        <v>Service de gestion des solutions de sécurité</v>
      </c>
      <c r="F14" s="143">
        <v>0.10344827586206896</v>
      </c>
      <c r="G14" s="143">
        <f>IFERROR(VLOOKUP(Tableau_REF_SMMS[[#This Row],['#MS]],Tableau_REC_Mesures[#All],6,FALSE),0)</f>
        <v>0</v>
      </c>
      <c r="H14" s="144">
        <f>IF(VLOOKUP(D14,Tableau_REF_Mesures[],3,FALSE)="OUI",F14+(F14*G14),0)</f>
        <v>0.10344827586206896</v>
      </c>
      <c r="I14" s="79"/>
    </row>
    <row r="15" spans="1:9" x14ac:dyDescent="0.2">
      <c r="A15" s="39" t="s">
        <v>58</v>
      </c>
      <c r="B15" s="39" t="str">
        <f>VLOOKUP(A15,Tableau_REF_Risques[],2,FALSE)</f>
        <v>Compromission du réseau via l'utilisation d'identifiants volés</v>
      </c>
      <c r="C15" s="39">
        <f>_xlfn.MAXIFS(Tableau_REF_SMSR[Vrais Retenue],Tableau_REF_SMSR['#SM],Tableau_REF_SMMS[[#This Row],['#SM]])</f>
        <v>4</v>
      </c>
      <c r="D15" s="66" t="s">
        <v>262</v>
      </c>
      <c r="E15" s="39" t="str">
        <f>VLOOKUP(D15,Tableau_REF_Mesures[],2,FALSE)</f>
        <v>Sondes spécialisées IDPS (Détection &amp; Prévention d'intrusion)</v>
      </c>
      <c r="F15" s="143">
        <v>0.12820512820512822</v>
      </c>
      <c r="G15" s="143">
        <f>IFERROR(VLOOKUP(Tableau_REF_SMMS[[#This Row],['#MS]],Tableau_REC_Mesures[#All],6,FALSE),0)</f>
        <v>0.8</v>
      </c>
      <c r="H15" s="144">
        <f>IF(VLOOKUP(D15,Tableau_REF_Mesures[],3,FALSE)="OUI",F15+(F15*G15),0)</f>
        <v>0.23076923076923081</v>
      </c>
      <c r="I15" s="79">
        <f>VLOOKUP(D15,Tableau_REF_Mesures[],8,FALSE)*H15/IF(VLOOKUP(D15,Tableau_REF_Mesures[],6,FALSE)&gt;0,VLOOKUP(D15,Tableau_REF_Mesures[],6,FALSE),1)</f>
        <v>5382.5313483924574</v>
      </c>
    </row>
    <row r="16" spans="1:9" x14ac:dyDescent="0.2">
      <c r="A16" s="39" t="s">
        <v>58</v>
      </c>
      <c r="B16" s="39" t="str">
        <f>VLOOKUP(A16,Tableau_REF_Risques[],2,FALSE)</f>
        <v>Compromission du réseau via l'utilisation d'identifiants volés</v>
      </c>
      <c r="C16" s="39">
        <f>_xlfn.MAXIFS(Tableau_REF_SMSR[Vrais Retenue],Tableau_REF_SMSR['#SM],Tableau_REF_SMMS[[#This Row],['#SM]])</f>
        <v>4</v>
      </c>
      <c r="D16" s="66" t="s">
        <v>249</v>
      </c>
      <c r="E16" s="39" t="str">
        <f>VLOOKUP(D16,Tableau_REF_Mesures[],2,FALSE)</f>
        <v>Solution d'accès distants (VPN utilisateurs Nomades)</v>
      </c>
      <c r="F16" s="143">
        <v>5.1282051282051287E-2</v>
      </c>
      <c r="G16" s="143">
        <f>IFERROR(VLOOKUP(Tableau_REF_SMMS[[#This Row],['#MS]],Tableau_REC_Mesures[#All],6,FALSE),0)</f>
        <v>0.8</v>
      </c>
      <c r="H16" s="144">
        <f>IF(VLOOKUP(D16,Tableau_REF_Mesures[],3,FALSE)="OUI",F16+(F16*G16),0)</f>
        <v>9.2307692307692313E-2</v>
      </c>
      <c r="I16" s="79">
        <f>VLOOKUP(D16,Tableau_REF_Mesures[],8,FALSE)*H16/IF(VLOOKUP(D16,Tableau_REF_Mesures[],6,FALSE)&gt;0,VLOOKUP(D16,Tableau_REF_Mesures[],6,FALSE),1)</f>
        <v>19308.711203785391</v>
      </c>
    </row>
    <row r="17" spans="1:12" x14ac:dyDescent="0.2">
      <c r="A17" s="39" t="s">
        <v>58</v>
      </c>
      <c r="B17" s="39" t="str">
        <f>VLOOKUP(A17,Tableau_REF_Risques[],2,FALSE)</f>
        <v>Compromission du réseau via l'utilisation d'identifiants volés</v>
      </c>
      <c r="C17" s="39">
        <f>_xlfn.MAXIFS(Tableau_REF_SMSR[Vrais Retenue],Tableau_REF_SMSR['#SM],Tableau_REF_SMMS[[#This Row],['#SM]])</f>
        <v>4</v>
      </c>
      <c r="D17" s="66" t="s">
        <v>263</v>
      </c>
      <c r="E17" s="39" t="str">
        <f>VLOOKUP(D17,Tableau_REF_Mesures[],2,FALSE)</f>
        <v>Solution de cybersurveillance</v>
      </c>
      <c r="F17" s="143">
        <v>0.17948717948717949</v>
      </c>
      <c r="G17" s="143">
        <f>IFERROR(VLOOKUP(Tableau_REF_SMMS[[#This Row],['#MS]],Tableau_REC_Mesures[#All],6,FALSE),0)</f>
        <v>0</v>
      </c>
      <c r="H17" s="144">
        <f>IF(VLOOKUP(D17,Tableau_REF_Mesures[],3,FALSE)="OUI",F17+(F17*G17),0)</f>
        <v>0.17948717948717949</v>
      </c>
      <c r="I17" s="79">
        <f>VLOOKUP(D17,Tableau_REF_Mesures[],8,FALSE)*H17/IF(VLOOKUP(D17,Tableau_REF_Mesures[],6,FALSE)&gt;0,VLOOKUP(D17,Tableau_REF_Mesures[],6,FALSE),1)</f>
        <v>56000</v>
      </c>
    </row>
    <row r="18" spans="1:12" x14ac:dyDescent="0.2">
      <c r="A18" s="39" t="s">
        <v>58</v>
      </c>
      <c r="B18" s="39" t="str">
        <f>VLOOKUP(A18,Tableau_REF_Risques[],2,FALSE)</f>
        <v>Compromission du réseau via l'utilisation d'identifiants volés</v>
      </c>
      <c r="C18" s="39">
        <f>_xlfn.MAXIFS(Tableau_REF_SMSR[Vrais Retenue],Tableau_REF_SMSR['#SM],Tableau_REF_SMMS[[#This Row],['#SM]])</f>
        <v>4</v>
      </c>
      <c r="D18" s="66" t="s">
        <v>264</v>
      </c>
      <c r="E18" s="39" t="str">
        <f>VLOOKUP(D18,Tableau_REF_Mesures[],2,FALSE)</f>
        <v>Solution de gestion des identités et de contrôle d'accès</v>
      </c>
      <c r="F18" s="143">
        <v>0.17948717948717949</v>
      </c>
      <c r="G18" s="143">
        <f>IFERROR(VLOOKUP(Tableau_REF_SMMS[[#This Row],['#MS]],Tableau_REC_Mesures[#All],6,FALSE),0)</f>
        <v>0</v>
      </c>
      <c r="H18" s="144">
        <f>IF(VLOOKUP(D18,Tableau_REF_Mesures[],3,FALSE)="OUI",F18+(F18*G18),0)</f>
        <v>0.17948717948717949</v>
      </c>
      <c r="I18" s="79">
        <f>VLOOKUP(D18,Tableau_REF_Mesures[],8,FALSE)*H18/IF(VLOOKUP(D18,Tableau_REF_Mesures[],6,FALSE)&gt;0,VLOOKUP(D18,Tableau_REF_Mesures[],6,FALSE),1)</f>
        <v>10445.721722155948</v>
      </c>
    </row>
    <row r="19" spans="1:12" x14ac:dyDescent="0.2">
      <c r="A19" s="39" t="s">
        <v>58</v>
      </c>
      <c r="B19" s="39" t="str">
        <f>VLOOKUP(A19,Tableau_REF_Risques[],2,FALSE)</f>
        <v>Compromission du réseau via l'utilisation d'identifiants volés</v>
      </c>
      <c r="C19" s="39">
        <f>_xlfn.MAXIFS(Tableau_REF_SMSR[Vrais Retenue],Tableau_REF_SMSR['#SM],Tableau_REF_SMMS[[#This Row],['#SM]])</f>
        <v>4</v>
      </c>
      <c r="D19" s="66" t="s">
        <v>275</v>
      </c>
      <c r="E19" s="39" t="str">
        <f>VLOOKUP(D19,Tableau_REF_Mesures[],2,FALSE)</f>
        <v>Solution de gestion des comptes à privilèges (PAM)</v>
      </c>
      <c r="F19" s="143">
        <v>0.17948717948717949</v>
      </c>
      <c r="G19" s="143">
        <f>IFERROR(VLOOKUP(Tableau_REF_SMMS[[#This Row],['#MS]],Tableau_REC_Mesures[#All],6,FALSE),0)</f>
        <v>0</v>
      </c>
      <c r="H19" s="144">
        <f>IF(VLOOKUP(D19,Tableau_REF_Mesures[],3,FALSE)="OUI",F19+(F19*G19),0)</f>
        <v>0.17948717948717949</v>
      </c>
      <c r="I19" s="79">
        <f>VLOOKUP(D19,Tableau_REF_Mesures[],8,FALSE)*H19/IF(VLOOKUP(D19,Tableau_REF_Mesures[],6,FALSE)&gt;0,VLOOKUP(D19,Tableau_REF_Mesures[],6,FALSE),1)</f>
        <v>17871.759447379114</v>
      </c>
    </row>
    <row r="20" spans="1:12" x14ac:dyDescent="0.2">
      <c r="A20" s="39" t="s">
        <v>58</v>
      </c>
      <c r="B20" s="39" t="str">
        <f>VLOOKUP(A20,Tableau_REF_Risques[],2,FALSE)</f>
        <v>Compromission du réseau via l'utilisation d'identifiants volés</v>
      </c>
      <c r="C20" s="39">
        <f>_xlfn.MAXIFS(Tableau_REF_SMSR[Vrais Retenue],Tableau_REF_SMSR['#SM],Tableau_REF_SMMS[[#This Row],['#SM]])</f>
        <v>4</v>
      </c>
      <c r="D20" s="66" t="s">
        <v>278</v>
      </c>
      <c r="E20" s="39" t="str">
        <f>VLOOKUP(D20,Tableau_REF_Mesures[],2,FALSE)</f>
        <v>Solution de collecte et de traitement des événements (SIEM)</v>
      </c>
      <c r="F20" s="143">
        <v>5.1282051282051287E-2</v>
      </c>
      <c r="G20" s="143">
        <f>IFERROR(VLOOKUP(Tableau_REF_SMMS[[#This Row],['#MS]],Tableau_REC_Mesures[#All],6,FALSE),0)</f>
        <v>0</v>
      </c>
      <c r="H20" s="144">
        <f>IF(VLOOKUP(D20,Tableau_REF_Mesures[],3,FALSE)="OUI",F20+(F20*G20),0)</f>
        <v>5.1282051282051287E-2</v>
      </c>
      <c r="I20" s="79">
        <f>VLOOKUP(D20,Tableau_REF_Mesures[],8,FALSE)*H20/IF(VLOOKUP(D20,Tableau_REF_Mesures[],6,FALSE)&gt;0,VLOOKUP(D20,Tableau_REF_Mesures[],6,FALSE),1)</f>
        <v>202.85904517019404</v>
      </c>
    </row>
    <row r="21" spans="1:12" x14ac:dyDescent="0.2">
      <c r="A21" s="39" t="s">
        <v>58</v>
      </c>
      <c r="B21" s="39" t="str">
        <f>VLOOKUP(A21,Tableau_REF_Risques[],2,FALSE)</f>
        <v>Compromission du réseau via l'utilisation d'identifiants volés</v>
      </c>
      <c r="C21" s="39">
        <f>_xlfn.MAXIFS(Tableau_REF_SMSR[Vrais Retenue],Tableau_REF_SMSR['#SM],Tableau_REF_SMMS[[#This Row],['#SM]])</f>
        <v>4</v>
      </c>
      <c r="D21" s="66" t="s">
        <v>282</v>
      </c>
      <c r="E21" s="39" t="str">
        <f>VLOOKUP(D21,Tableau_REF_Mesures[],2,FALSE)</f>
        <v>Service de supervision de sécurité (SOC)</v>
      </c>
      <c r="F21" s="143">
        <v>7.6923076923076927E-2</v>
      </c>
      <c r="G21" s="143">
        <f>IFERROR(VLOOKUP(Tableau_REF_SMMS[[#This Row],['#MS]],Tableau_REC_Mesures[#All],6,FALSE),0)</f>
        <v>0</v>
      </c>
      <c r="H21" s="144">
        <f>IF(VLOOKUP(D21,Tableau_REF_Mesures[],3,FALSE)="OUI",F21+(F21*G21),0)</f>
        <v>7.6923076923076927E-2</v>
      </c>
      <c r="I21" s="79">
        <f>VLOOKUP(D21,Tableau_REF_Mesures[],8,FALSE)*H21/IF(VLOOKUP(D21,Tableau_REF_Mesures[],6,FALSE)&gt;0,VLOOKUP(D21,Tableau_REF_Mesures[],6,FALSE),1)</f>
        <v>2424.5683302086395</v>
      </c>
    </row>
    <row r="22" spans="1:12" x14ac:dyDescent="0.2">
      <c r="A22" s="39" t="s">
        <v>58</v>
      </c>
      <c r="B22" s="39" t="str">
        <f>VLOOKUP(A22,Tableau_REF_Risques[],2,FALSE)</f>
        <v>Compromission du réseau via l'utilisation d'identifiants volés</v>
      </c>
      <c r="C22" s="39">
        <f>_xlfn.MAXIFS(Tableau_REF_SMSR[Vrais Retenue],Tableau_REF_SMSR['#SM],Tableau_REF_SMMS[[#This Row],['#SM]])</f>
        <v>4</v>
      </c>
      <c r="D22" s="66" t="s">
        <v>283</v>
      </c>
      <c r="E22" s="39" t="str">
        <f>VLOOKUP(D22,Tableau_REF_Mesures[],2,FALSE)</f>
        <v>Service de gestion des solutions de sécurité</v>
      </c>
      <c r="F22" s="143">
        <v>7.6923076923076927E-2</v>
      </c>
      <c r="G22" s="143">
        <f>IFERROR(VLOOKUP(Tableau_REF_SMMS[[#This Row],['#MS]],Tableau_REC_Mesures[#All],6,FALSE),0)</f>
        <v>0</v>
      </c>
      <c r="H22" s="144">
        <f>IF(VLOOKUP(D22,Tableau_REF_Mesures[],3,FALSE)="OUI",F22+(F22*G22),0)</f>
        <v>7.6923076923076927E-2</v>
      </c>
      <c r="I22" s="79"/>
    </row>
    <row r="23" spans="1:12" x14ac:dyDescent="0.2">
      <c r="A23" s="39" t="s">
        <v>58</v>
      </c>
      <c r="B23" s="39" t="str">
        <f>VLOOKUP(A23,Tableau_REF_Risques[],2,FALSE)</f>
        <v>Compromission du réseau via l'utilisation d'identifiants volés</v>
      </c>
      <c r="C23" s="39">
        <f>_xlfn.MAXIFS(Tableau_REF_SMSR[Vrais Retenue],Tableau_REF_SMSR['#SM],Tableau_REF_SMMS[[#This Row],['#SM]])</f>
        <v>4</v>
      </c>
      <c r="D23" s="66" t="s">
        <v>284</v>
      </c>
      <c r="E23" s="39" t="str">
        <f>VLOOKUP(D23,Tableau_REF_Mesures[],2,FALSE)</f>
        <v>Service de Veille et de réponse à incidents (CERT/CSIRT)</v>
      </c>
      <c r="F23" s="143">
        <v>7.6923076923076927E-2</v>
      </c>
      <c r="G23" s="143">
        <f>IFERROR(VLOOKUP(Tableau_REF_SMMS[[#This Row],['#MS]],Tableau_REC_Mesures[#All],6,FALSE),0)</f>
        <v>0</v>
      </c>
      <c r="H23" s="144">
        <f>IF(VLOOKUP(D23,Tableau_REF_Mesures[],3,FALSE)="OUI",F23+(F23*G23),0)</f>
        <v>7.6923076923076927E-2</v>
      </c>
      <c r="I23" s="79">
        <f>VLOOKUP(D23,Tableau_REF_Mesures[],8,FALSE)*H23/IF(VLOOKUP(D23,Tableau_REF_Mesures[],6,FALSE)&gt;0,VLOOKUP(D23,Tableau_REF_Mesures[],6,FALSE),1)</f>
        <v>4913.7816590050379</v>
      </c>
    </row>
    <row r="24" spans="1:12" x14ac:dyDescent="0.2">
      <c r="A24" s="39" t="s">
        <v>57</v>
      </c>
      <c r="B24" s="39" t="str">
        <f>VLOOKUP(A24,Tableau_REF_Risques[],2,FALSE)</f>
        <v>Compromission du réseau via une interconnexion partenaire (VPN)</v>
      </c>
      <c r="C24" s="39">
        <f>_xlfn.MAXIFS(Tableau_REF_SMSR[Vrais Retenue],Tableau_REF_SMSR['#SM],Tableau_REF_SMMS[[#This Row],['#SM]])</f>
        <v>3</v>
      </c>
      <c r="D24" s="66" t="s">
        <v>241</v>
      </c>
      <c r="E24" s="39" t="str">
        <f>VLOOKUP(D24,Tableau_REF_Mesures[],2,FALSE)</f>
        <v>Solution de pare-feu (élémentaire)</v>
      </c>
      <c r="F24" s="143">
        <v>8.0000000000000016E-2</v>
      </c>
      <c r="G24" s="143">
        <f>IFERROR(VLOOKUP(Tableau_REF_SMMS[[#This Row],['#MS]],Tableau_REC_Mesures[#All],6,FALSE),0)</f>
        <v>0</v>
      </c>
      <c r="H24" s="144">
        <f>IF(VLOOKUP(D24,Tableau_REF_Mesures[],3,FALSE)="OUI",F24+(F24*G24),0)</f>
        <v>0</v>
      </c>
      <c r="I24" s="79">
        <f>VLOOKUP(D24,Tableau_REF_Mesures[],8,FALSE)*H24/IF(VLOOKUP(D24,Tableau_REF_Mesures[],6,FALSE)&gt;0,VLOOKUP(D24,Tableau_REF_Mesures[],6,FALSE),1)</f>
        <v>0</v>
      </c>
      <c r="K24" s="66"/>
    </row>
    <row r="25" spans="1:12" x14ac:dyDescent="0.2">
      <c r="A25" s="39" t="s">
        <v>57</v>
      </c>
      <c r="B25" s="39" t="str">
        <f>VLOOKUP(A25,Tableau_REF_Risques[],2,FALSE)</f>
        <v>Compromission du réseau via une interconnexion partenaire (VPN)</v>
      </c>
      <c r="C25" s="39">
        <f>_xlfn.MAXIFS(Tableau_REF_SMSR[Vrais Retenue],Tableau_REF_SMSR['#SM],Tableau_REF_SMMS[[#This Row],['#SM]])</f>
        <v>3</v>
      </c>
      <c r="D25" s="66" t="s">
        <v>243</v>
      </c>
      <c r="E25" s="39" t="str">
        <f>VLOOKUP(D25,Tableau_REF_Mesures[],2,FALSE)</f>
        <v>Solution de pare-feu (intermédiaire)</v>
      </c>
      <c r="F25" s="143">
        <v>0.28000000000000003</v>
      </c>
      <c r="G25" s="143">
        <f>IFERROR(VLOOKUP(Tableau_REF_SMMS[[#This Row],['#MS]],Tableau_REC_Mesures[#All],6,FALSE),0)</f>
        <v>0</v>
      </c>
      <c r="H25" s="144">
        <f>IF(VLOOKUP(D25,Tableau_REF_Mesures[],3,FALSE)="OUI",F25+(F25*G25),0)</f>
        <v>0</v>
      </c>
      <c r="I25" s="79">
        <f>VLOOKUP(D25,Tableau_REF_Mesures[],8,FALSE)*H25/IF(VLOOKUP(D25,Tableau_REF_Mesures[],6,FALSE)&gt;0,VLOOKUP(D25,Tableau_REF_Mesures[],6,FALSE),1)</f>
        <v>0</v>
      </c>
      <c r="K25" s="66"/>
      <c r="L25" s="113"/>
    </row>
    <row r="26" spans="1:12" x14ac:dyDescent="0.2">
      <c r="A26" s="39" t="s">
        <v>57</v>
      </c>
      <c r="B26" s="39" t="str">
        <f>VLOOKUP(A26,Tableau_REF_Risques[],2,FALSE)</f>
        <v>Compromission du réseau via une interconnexion partenaire (VPN)</v>
      </c>
      <c r="C26" s="39">
        <f>_xlfn.MAXIFS(Tableau_REF_SMSR[Vrais Retenue],Tableau_REF_SMSR['#SM],Tableau_REF_SMMS[[#This Row],['#SM]])</f>
        <v>3</v>
      </c>
      <c r="D26" s="147" t="s">
        <v>245</v>
      </c>
      <c r="E26" s="39" t="str">
        <f>VLOOKUP(D26,Tableau_REF_Mesures[],2,FALSE)</f>
        <v>Solution de pare-feu (avancé)</v>
      </c>
      <c r="F26" s="143">
        <v>0.28000000000000003</v>
      </c>
      <c r="G26" s="143">
        <f>IFERROR(VLOOKUP(Tableau_REF_SMMS[[#This Row],['#MS]],Tableau_REC_Mesures[#All],6,FALSE),0)</f>
        <v>0</v>
      </c>
      <c r="H26" s="144">
        <f>IF(VLOOKUP(D26,Tableau_REF_Mesures[],3,FALSE)="OUI",F26+(F26*G26),0)</f>
        <v>0.28000000000000003</v>
      </c>
      <c r="I26" s="79">
        <f>VLOOKUP(D26,Tableau_REF_Mesures[],8,FALSE)*H26/IF(VLOOKUP(D26,Tableau_REF_Mesures[],6,FALSE)&gt;0,VLOOKUP(D26,Tableau_REF_Mesures[],6,FALSE),1)</f>
        <v>3658.6549540660289</v>
      </c>
      <c r="K26" s="66"/>
      <c r="L26" s="113"/>
    </row>
    <row r="27" spans="1:12" x14ac:dyDescent="0.2">
      <c r="A27" s="39" t="s">
        <v>57</v>
      </c>
      <c r="B27" s="39" t="str">
        <f>VLOOKUP(A27,Tableau_REF_Risques[],2,FALSE)</f>
        <v>Compromission du réseau via une interconnexion partenaire (VPN)</v>
      </c>
      <c r="C27" s="39">
        <f>_xlfn.MAXIFS(Tableau_REF_SMSR[Vrais Retenue],Tableau_REF_SMSR['#SM],Tableau_REF_SMMS[[#This Row],['#SM]])</f>
        <v>3</v>
      </c>
      <c r="D27" s="66" t="s">
        <v>262</v>
      </c>
      <c r="E27" s="39" t="str">
        <f>VLOOKUP(D27,Tableau_REF_Mesures[],2,FALSE)</f>
        <v>Sondes spécialisées IDPS (Détection &amp; Prévention d'intrusion)</v>
      </c>
      <c r="F27" s="143">
        <v>0.20000000000000004</v>
      </c>
      <c r="G27" s="143">
        <f>IFERROR(VLOOKUP(Tableau_REF_SMMS[[#This Row],['#MS]],Tableau_REC_Mesures[#All],6,FALSE),0)</f>
        <v>0.8</v>
      </c>
      <c r="H27" s="144">
        <f>IF(VLOOKUP(D27,Tableau_REF_Mesures[],3,FALSE)="OUI",F27+(F27*G27),0)</f>
        <v>0.3600000000000001</v>
      </c>
      <c r="I27" s="79">
        <f>VLOOKUP(D27,Tableau_REF_Mesures[],8,FALSE)*H27/IF(VLOOKUP(D27,Tableau_REF_Mesures[],6,FALSE)&gt;0,VLOOKUP(D27,Tableau_REF_Mesures[],6,FALSE),1)</f>
        <v>8396.7489034922328</v>
      </c>
      <c r="K27" s="66"/>
      <c r="L27" s="113"/>
    </row>
    <row r="28" spans="1:12" x14ac:dyDescent="0.2">
      <c r="A28" s="39" t="s">
        <v>57</v>
      </c>
      <c r="B28" s="39" t="str">
        <f>VLOOKUP(A28,Tableau_REF_Risques[],2,FALSE)</f>
        <v>Compromission du réseau via une interconnexion partenaire (VPN)</v>
      </c>
      <c r="C28" s="39">
        <f>_xlfn.MAXIFS(Tableau_REF_SMSR[Vrais Retenue],Tableau_REF_SMSR['#SM],Tableau_REF_SMMS[[#This Row],['#SM]])</f>
        <v>3</v>
      </c>
      <c r="D28" s="66" t="s">
        <v>278</v>
      </c>
      <c r="E28" s="39" t="str">
        <f>VLOOKUP(D28,Tableau_REF_Mesures[],2,FALSE)</f>
        <v>Solution de collecte et de traitement des événements (SIEM)</v>
      </c>
      <c r="F28" s="143">
        <v>8.0000000000000016E-2</v>
      </c>
      <c r="G28" s="143">
        <f>IFERROR(VLOOKUP(Tableau_REF_SMMS[[#This Row],['#MS]],Tableau_REC_Mesures[#All],6,FALSE),0)</f>
        <v>0</v>
      </c>
      <c r="H28" s="144">
        <f>IF(VLOOKUP(D28,Tableau_REF_Mesures[],3,FALSE)="OUI",F28+(F28*G28),0)</f>
        <v>8.0000000000000016E-2</v>
      </c>
      <c r="I28" s="79">
        <f>VLOOKUP(D28,Tableau_REF_Mesures[],8,FALSE)*H28/IF(VLOOKUP(D28,Tableau_REF_Mesures[],6,FALSE)&gt;0,VLOOKUP(D28,Tableau_REF_Mesures[],6,FALSE),1)</f>
        <v>316.46011046550274</v>
      </c>
      <c r="K28" s="66"/>
      <c r="L28" s="113"/>
    </row>
    <row r="29" spans="1:12" x14ac:dyDescent="0.2">
      <c r="A29" s="39" t="s">
        <v>57</v>
      </c>
      <c r="B29" s="39" t="str">
        <f>VLOOKUP(A29,Tableau_REF_Risques[],2,FALSE)</f>
        <v>Compromission du réseau via une interconnexion partenaire (VPN)</v>
      </c>
      <c r="C29" s="39">
        <f>_xlfn.MAXIFS(Tableau_REF_SMSR[Vrais Retenue],Tableau_REF_SMSR['#SM],Tableau_REF_SMMS[[#This Row],['#SM]])</f>
        <v>3</v>
      </c>
      <c r="D29" s="66" t="s">
        <v>282</v>
      </c>
      <c r="E29" s="39" t="str">
        <f>VLOOKUP(D29,Tableau_REF_Mesures[],2,FALSE)</f>
        <v>Service de supervision de sécurité (SOC)</v>
      </c>
      <c r="F29" s="143">
        <v>0.12000000000000002</v>
      </c>
      <c r="G29" s="143">
        <f>IFERROR(VLOOKUP(Tableau_REF_SMMS[[#This Row],['#MS]],Tableau_REC_Mesures[#All],6,FALSE),0)</f>
        <v>0</v>
      </c>
      <c r="H29" s="144">
        <f>IF(VLOOKUP(D29,Tableau_REF_Mesures[],3,FALSE)="OUI",F29+(F29*G29),0)</f>
        <v>0.12000000000000002</v>
      </c>
      <c r="I29" s="79">
        <f>VLOOKUP(D29,Tableau_REF_Mesures[],8,FALSE)*H29/IF(VLOOKUP(D29,Tableau_REF_Mesures[],6,FALSE)&gt;0,VLOOKUP(D29,Tableau_REF_Mesures[],6,FALSE),1)</f>
        <v>3782.3265951254784</v>
      </c>
      <c r="K29" s="66"/>
      <c r="L29" s="113"/>
    </row>
    <row r="30" spans="1:12" x14ac:dyDescent="0.2">
      <c r="A30" s="39" t="s">
        <v>57</v>
      </c>
      <c r="B30" s="39" t="str">
        <f>VLOOKUP(A30,Tableau_REF_Risques[],2,FALSE)</f>
        <v>Compromission du réseau via une interconnexion partenaire (VPN)</v>
      </c>
      <c r="C30" s="39">
        <f>_xlfn.MAXIFS(Tableau_REF_SMSR[Vrais Retenue],Tableau_REF_SMSR['#SM],Tableau_REF_SMMS[[#This Row],['#SM]])</f>
        <v>3</v>
      </c>
      <c r="D30" s="66" t="s">
        <v>283</v>
      </c>
      <c r="E30" s="39" t="str">
        <f>VLOOKUP(D30,Tableau_REF_Mesures[],2,FALSE)</f>
        <v>Service de gestion des solutions de sécurité</v>
      </c>
      <c r="F30" s="143">
        <v>0.12000000000000002</v>
      </c>
      <c r="G30" s="143">
        <f>IFERROR(VLOOKUP(Tableau_REF_SMMS[[#This Row],['#MS]],Tableau_REC_Mesures[#All],6,FALSE),0)</f>
        <v>0</v>
      </c>
      <c r="H30" s="144">
        <f>IF(VLOOKUP(D30,Tableau_REF_Mesures[],3,FALSE)="OUI",F30+(F30*G30),0)</f>
        <v>0.12000000000000002</v>
      </c>
      <c r="I30" s="79"/>
      <c r="K30" s="66"/>
      <c r="L30" s="113"/>
    </row>
    <row r="31" spans="1:12" x14ac:dyDescent="0.2">
      <c r="A31" s="39" t="s">
        <v>57</v>
      </c>
      <c r="B31" s="39" t="str">
        <f>VLOOKUP(A31,Tableau_REF_Risques[],2,FALSE)</f>
        <v>Compromission du réseau via une interconnexion partenaire (VPN)</v>
      </c>
      <c r="C31" s="39">
        <f>_xlfn.MAXIFS(Tableau_REF_SMSR[Vrais Retenue],Tableau_REF_SMSR['#SM],Tableau_REF_SMMS[[#This Row],['#SM]])</f>
        <v>3</v>
      </c>
      <c r="D31" s="66" t="s">
        <v>284</v>
      </c>
      <c r="E31" s="39" t="str">
        <f>VLOOKUP(D31,Tableau_REF_Mesures[],2,FALSE)</f>
        <v>Service de Veille et de réponse à incidents (CERT/CSIRT)</v>
      </c>
      <c r="F31" s="143">
        <v>0.12000000000000002</v>
      </c>
      <c r="G31" s="143">
        <f>IFERROR(VLOOKUP(Tableau_REF_SMMS[[#This Row],['#MS]],Tableau_REC_Mesures[#All],6,FALSE),0)</f>
        <v>0</v>
      </c>
      <c r="H31" s="144">
        <f>IF(VLOOKUP(D31,Tableau_REF_Mesures[],3,FALSE)="OUI",F31+(F31*G31),0)</f>
        <v>0.12000000000000002</v>
      </c>
      <c r="I31" s="79">
        <f>VLOOKUP(D31,Tableau_REF_Mesures[],8,FALSE)*H31/IF(VLOOKUP(D31,Tableau_REF_Mesures[],6,FALSE)&gt;0,VLOOKUP(D31,Tableau_REF_Mesures[],6,FALSE),1)</f>
        <v>7665.4993880478596</v>
      </c>
      <c r="K31" s="66"/>
      <c r="L31" s="113"/>
    </row>
    <row r="32" spans="1:12" x14ac:dyDescent="0.2">
      <c r="A32" s="39" t="s">
        <v>56</v>
      </c>
      <c r="B32" s="39" t="str">
        <f>VLOOKUP(A32,Tableau_REF_Risques[],2,FALSE)</f>
        <v>Compromission d'un poste via une clé USB infectée</v>
      </c>
      <c r="C32" s="39">
        <f>_xlfn.MAXIFS(Tableau_REF_SMSR[Vrais Retenue],Tableau_REF_SMSR['#SM],Tableau_REF_SMMS[[#This Row],['#SM]])</f>
        <v>3</v>
      </c>
      <c r="D32" s="66" t="s">
        <v>271</v>
      </c>
      <c r="E32" s="39" t="str">
        <f>VLOOKUP(D32,Tableau_REF_Mesures[],2,FALSE)</f>
        <v>Solution de gestion des terminaux (MDM)</v>
      </c>
      <c r="F32" s="143">
        <v>0.11363636363636363</v>
      </c>
      <c r="G32" s="143">
        <f>IFERROR(VLOOKUP(Tableau_REF_SMMS[[#This Row],['#MS]],Tableau_REC_Mesures[#All],6,FALSE),0)</f>
        <v>0</v>
      </c>
      <c r="H32" s="144">
        <f>IF(VLOOKUP(D32,Tableau_REF_Mesures[],3,FALSE)="OUI",F32+(F32*G32),0)</f>
        <v>0.11363636363636363</v>
      </c>
      <c r="I32" s="79">
        <f>VLOOKUP(D32,Tableau_REF_Mesures[],8,FALSE)*H32/IF(VLOOKUP(D32,Tableau_REF_Mesures[],6,FALSE)&gt;0,VLOOKUP(D32,Tableau_REF_Mesures[],6,FALSE),1)</f>
        <v>9427.5879653238135</v>
      </c>
      <c r="K32" s="66"/>
    </row>
    <row r="33" spans="1:17" x14ac:dyDescent="0.2">
      <c r="A33" s="39" t="s">
        <v>56</v>
      </c>
      <c r="B33" s="39" t="str">
        <f>VLOOKUP(A33,Tableau_REF_Risques[],2,FALSE)</f>
        <v>Compromission d'un poste via une clé USB infectée</v>
      </c>
      <c r="C33" s="39">
        <f>_xlfn.MAXIFS(Tableau_REF_SMSR[Vrais Retenue],Tableau_REF_SMSR['#SM],Tableau_REF_SMMS[[#This Row],['#SM]])</f>
        <v>3</v>
      </c>
      <c r="D33" s="66" t="s">
        <v>272</v>
      </c>
      <c r="E33" s="39" t="str">
        <f>VLOOKUP(D33,Tableau_REF_Mesures[],2,FALSE)</f>
        <v>Solution de protection des terminaux (Antimalware basique)</v>
      </c>
      <c r="F33" s="143">
        <v>6.8181818181818177E-2</v>
      </c>
      <c r="G33" s="143">
        <f>IFERROR(VLOOKUP(Tableau_REF_SMMS[[#This Row],['#MS]],Tableau_REC_Mesures[#All],6,FALSE),0)</f>
        <v>0</v>
      </c>
      <c r="H33" s="144">
        <f>IF(VLOOKUP(D33,Tableau_REF_Mesures[],3,FALSE)="OUI",F33+(F33*G33),0)</f>
        <v>0</v>
      </c>
      <c r="I33" s="79">
        <f>VLOOKUP(D33,Tableau_REF_Mesures[],8,FALSE)*H33/IF(VLOOKUP(D33,Tableau_REF_Mesures[],6,FALSE)&gt;0,VLOOKUP(D33,Tableau_REF_Mesures[],6,FALSE),1)</f>
        <v>0</v>
      </c>
      <c r="K33" s="66"/>
      <c r="L33" s="113"/>
      <c r="M33" s="113"/>
    </row>
    <row r="34" spans="1:17" x14ac:dyDescent="0.2">
      <c r="A34" s="39" t="s">
        <v>56</v>
      </c>
      <c r="B34" s="39" t="str">
        <f>VLOOKUP(A34,Tableau_REF_Risques[],2,FALSE)</f>
        <v>Compromission d'un poste via une clé USB infectée</v>
      </c>
      <c r="C34" s="39">
        <f>_xlfn.MAXIFS(Tableau_REF_SMSR[Vrais Retenue],Tableau_REF_SMSR['#SM],Tableau_REF_SMMS[[#This Row],['#SM]])</f>
        <v>3</v>
      </c>
      <c r="D34" s="66" t="s">
        <v>273</v>
      </c>
      <c r="E34" s="39" t="str">
        <f>VLOOKUP(D34,Tableau_REF_Mesures[],2,FALSE)</f>
        <v>Solution de protection des terminaux (EDR)</v>
      </c>
      <c r="F34" s="143">
        <v>0.25</v>
      </c>
      <c r="G34" s="143">
        <f>IFERROR(VLOOKUP(Tableau_REF_SMMS[[#This Row],['#MS]],Tableau_REC_Mesures[#All],6,FALSE),0)</f>
        <v>0</v>
      </c>
      <c r="H34" s="144">
        <f>IF(VLOOKUP(D34,Tableau_REF_Mesures[],3,FALSE)="OUI",F34+(F34*G34),0)</f>
        <v>0.25</v>
      </c>
      <c r="I34" s="79">
        <f>VLOOKUP(D34,Tableau_REF_Mesures[],8,FALSE)*H34/IF(VLOOKUP(D34,Tableau_REF_Mesures[],6,FALSE)&gt;0,VLOOKUP(D34,Tableau_REF_Mesures[],6,FALSE),1)</f>
        <v>4009.0849489840043</v>
      </c>
      <c r="K34" s="66"/>
      <c r="L34" s="113"/>
      <c r="M34" s="113"/>
    </row>
    <row r="35" spans="1:17" x14ac:dyDescent="0.2">
      <c r="A35" s="39" t="s">
        <v>56</v>
      </c>
      <c r="B35" s="39" t="str">
        <f>VLOOKUP(A35,Tableau_REF_Risques[],2,FALSE)</f>
        <v>Compromission d'un poste via une clé USB infectée</v>
      </c>
      <c r="C35" s="39">
        <f>_xlfn.MAXIFS(Tableau_REF_SMSR[Vrais Retenue],Tableau_REF_SMSR['#SM],Tableau_REF_SMMS[[#This Row],['#SM]])</f>
        <v>3</v>
      </c>
      <c r="D35" s="66" t="s">
        <v>278</v>
      </c>
      <c r="E35" s="39" t="str">
        <f>VLOOKUP(D35,Tableau_REF_Mesures[],2,FALSE)</f>
        <v>Solution de collecte et de traitement des événements (SIEM)</v>
      </c>
      <c r="F35" s="143">
        <v>4.5454545454545456E-2</v>
      </c>
      <c r="G35" s="143">
        <f>IFERROR(VLOOKUP(Tableau_REF_SMMS[[#This Row],['#MS]],Tableau_REC_Mesures[#All],6,FALSE),0)</f>
        <v>0</v>
      </c>
      <c r="H35" s="144">
        <f>IF(VLOOKUP(D35,Tableau_REF_Mesures[],3,FALSE)="OUI",F35+(F35*G35),0)</f>
        <v>4.5454545454545456E-2</v>
      </c>
      <c r="I35" s="79">
        <f>VLOOKUP(D35,Tableau_REF_Mesures[],8,FALSE)*H35/IF(VLOOKUP(D35,Tableau_REF_Mesures[],6,FALSE)&gt;0,VLOOKUP(D35,Tableau_REF_Mesures[],6,FALSE),1)</f>
        <v>179.80688094630833</v>
      </c>
      <c r="K35" s="66"/>
      <c r="L35" s="113"/>
      <c r="M35" s="113"/>
    </row>
    <row r="36" spans="1:17" x14ac:dyDescent="0.2">
      <c r="A36" s="39" t="s">
        <v>56</v>
      </c>
      <c r="B36" s="39" t="str">
        <f>VLOOKUP(A36,Tableau_REF_Risques[],2,FALSE)</f>
        <v>Compromission d'un poste via une clé USB infectée</v>
      </c>
      <c r="C36" s="39">
        <f>_xlfn.MAXIFS(Tableau_REF_SMSR[Vrais Retenue],Tableau_REF_SMSR['#SM],Tableau_REF_SMMS[[#This Row],['#SM]])</f>
        <v>3</v>
      </c>
      <c r="D36" s="66" t="s">
        <v>279</v>
      </c>
      <c r="E36" s="39" t="str">
        <f>VLOOKUP(D36,Tableau_REF_Mesures[],2,FALSE)</f>
        <v>Solution de contrôle de configuration technique (ex Puppet,Ansible)</v>
      </c>
      <c r="F36" s="143">
        <v>0.11363636363636363</v>
      </c>
      <c r="G36" s="143">
        <f>IFERROR(VLOOKUP(Tableau_REF_SMMS[[#This Row],['#MS]],Tableau_REC_Mesures[#All],6,FALSE),0)</f>
        <v>0</v>
      </c>
      <c r="H36" s="144">
        <f>IF(VLOOKUP(D36,Tableau_REF_Mesures[],3,FALSE)="OUI",F36+(F36*G36),0)</f>
        <v>0.11363636363636363</v>
      </c>
      <c r="I36" s="79">
        <f>VLOOKUP(D36,Tableau_REF_Mesures[],8,FALSE)*H36/IF(VLOOKUP(D36,Tableau_REF_Mesures[],6,FALSE)&gt;0,VLOOKUP(D36,Tableau_REF_Mesures[],6,FALSE),1)</f>
        <v>3164.8237755415776</v>
      </c>
      <c r="K36" s="66"/>
      <c r="L36" s="113"/>
      <c r="M36" s="113"/>
    </row>
    <row r="37" spans="1:17" x14ac:dyDescent="0.2">
      <c r="A37" s="39" t="s">
        <v>56</v>
      </c>
      <c r="B37" s="39" t="str">
        <f>VLOOKUP(A37,Tableau_REF_Risques[],2,FALSE)</f>
        <v>Compromission d'un poste via une clé USB infectée</v>
      </c>
      <c r="C37" s="39">
        <f>_xlfn.MAXIFS(Tableau_REF_SMSR[Vrais Retenue],Tableau_REF_SMSR['#SM],Tableau_REF_SMMS[[#This Row],['#SM]])</f>
        <v>3</v>
      </c>
      <c r="D37" s="66" t="s">
        <v>280</v>
      </c>
      <c r="E37" s="39" t="str">
        <f>VLOOKUP(D37,Tableau_REF_Mesures[],2,FALSE)</f>
        <v>Solution de sensibilisation et de formation</v>
      </c>
      <c r="F37" s="143">
        <v>0.15909090909090906</v>
      </c>
      <c r="G37" s="143">
        <f>IFERROR(VLOOKUP(Tableau_REF_SMMS[[#This Row],['#MS]],Tableau_REC_Mesures[#All],6,FALSE),0)</f>
        <v>0</v>
      </c>
      <c r="H37" s="144">
        <f>IF(VLOOKUP(D37,Tableau_REF_Mesures[],3,FALSE)="OUI",F37+(F37*G37),0)</f>
        <v>0.15909090909090906</v>
      </c>
      <c r="I37" s="79">
        <f>VLOOKUP(D37,Tableau_REF_Mesures[],8,FALSE)*H37/IF(VLOOKUP(D37,Tableau_REF_Mesures[],6,FALSE)&gt;0,VLOOKUP(D37,Tableau_REF_Mesures[],6,FALSE),1)</f>
        <v>3978.2627083687948</v>
      </c>
      <c r="K37" s="66"/>
      <c r="L37" s="113"/>
      <c r="M37" s="113"/>
    </row>
    <row r="38" spans="1:17" x14ac:dyDescent="0.2">
      <c r="A38" s="39" t="s">
        <v>56</v>
      </c>
      <c r="B38" s="39" t="str">
        <f>VLOOKUP(A38,Tableau_REF_Risques[],2,FALSE)</f>
        <v>Compromission d'un poste via une clé USB infectée</v>
      </c>
      <c r="C38" s="39">
        <f>_xlfn.MAXIFS(Tableau_REF_SMSR[Vrais Retenue],Tableau_REF_SMSR['#SM],Tableau_REF_SMMS[[#This Row],['#SM]])</f>
        <v>3</v>
      </c>
      <c r="D38" s="66" t="s">
        <v>282</v>
      </c>
      <c r="E38" s="39" t="str">
        <f>VLOOKUP(D38,Tableau_REF_Mesures[],2,FALSE)</f>
        <v>Service de supervision de sécurité (SOC)</v>
      </c>
      <c r="F38" s="143">
        <v>6.8181818181818177E-2</v>
      </c>
      <c r="G38" s="143">
        <f>IFERROR(VLOOKUP(Tableau_REF_SMMS[[#This Row],['#MS]],Tableau_REC_Mesures[#All],6,FALSE),0)</f>
        <v>0</v>
      </c>
      <c r="H38" s="144">
        <f>IF(VLOOKUP(D38,Tableau_REF_Mesures[],3,FALSE)="OUI",F38+(F38*G38),0)</f>
        <v>6.8181818181818177E-2</v>
      </c>
      <c r="I38" s="79">
        <f>VLOOKUP(D38,Tableau_REF_Mesures[],8,FALSE)*H38/IF(VLOOKUP(D38,Tableau_REF_Mesures[],6,FALSE)&gt;0,VLOOKUP(D38,Tableau_REF_Mesures[],6,FALSE),1)</f>
        <v>2149.0492017758393</v>
      </c>
      <c r="K38" s="66"/>
      <c r="L38" s="113"/>
      <c r="M38" s="113"/>
    </row>
    <row r="39" spans="1:17" x14ac:dyDescent="0.2">
      <c r="A39" s="39" t="s">
        <v>56</v>
      </c>
      <c r="B39" s="39" t="str">
        <f>VLOOKUP(A39,Tableau_REF_Risques[],2,FALSE)</f>
        <v>Compromission d'un poste via une clé USB infectée</v>
      </c>
      <c r="C39" s="39">
        <f>_xlfn.MAXIFS(Tableau_REF_SMSR[Vrais Retenue],Tableau_REF_SMSR['#SM],Tableau_REF_SMMS[[#This Row],['#SM]])</f>
        <v>3</v>
      </c>
      <c r="D39" s="66" t="s">
        <v>283</v>
      </c>
      <c r="E39" s="39" t="str">
        <f>VLOOKUP(D39,Tableau_REF_Mesures[],2,FALSE)</f>
        <v>Service de gestion des solutions de sécurité</v>
      </c>
      <c r="F39" s="143">
        <v>0.18181818181818182</v>
      </c>
      <c r="G39" s="143">
        <f>IFERROR(VLOOKUP(Tableau_REF_SMMS[[#This Row],['#MS]],Tableau_REC_Mesures[#All],6,FALSE),0)</f>
        <v>0</v>
      </c>
      <c r="H39" s="144">
        <f>IF(VLOOKUP(D39,Tableau_REF_Mesures[],3,FALSE)="OUI",F39+(F39*G39),0)</f>
        <v>0.18181818181818182</v>
      </c>
      <c r="I39" s="79"/>
      <c r="K39" s="66"/>
      <c r="L39" s="113"/>
      <c r="M39" s="113"/>
    </row>
    <row r="40" spans="1:17" x14ac:dyDescent="0.2">
      <c r="A40" s="39" t="s">
        <v>56</v>
      </c>
      <c r="B40" s="39" t="str">
        <f>VLOOKUP(A40,Tableau_REF_Risques[],2,FALSE)</f>
        <v>Compromission d'un poste via une clé USB infectée</v>
      </c>
      <c r="C40" s="39">
        <f>_xlfn.MAXIFS(Tableau_REF_SMSR[Vrais Retenue],Tableau_REF_SMSR['#SM],Tableau_REF_SMMS[[#This Row],['#SM]])</f>
        <v>3</v>
      </c>
      <c r="D40" s="66" t="s">
        <v>284</v>
      </c>
      <c r="E40" s="39" t="str">
        <f>VLOOKUP(D40,Tableau_REF_Mesures[],2,FALSE)</f>
        <v>Service de Veille et de réponse à incidents (CERT/CSIRT)</v>
      </c>
      <c r="F40" s="143">
        <v>6.8181818181818177E-2</v>
      </c>
      <c r="G40" s="143">
        <f>IFERROR(VLOOKUP(Tableau_REF_SMMS[[#This Row],['#MS]],Tableau_REC_Mesures[#All],6,FALSE),0)</f>
        <v>0</v>
      </c>
      <c r="H40" s="144">
        <f>IF(VLOOKUP(D40,Tableau_REF_Mesures[],3,FALSE)="OUI",F40+(F40*G40),0)</f>
        <v>6.8181818181818177E-2</v>
      </c>
      <c r="I40" s="79">
        <f>VLOOKUP(D40,Tableau_REF_Mesures[],8,FALSE)*H40/IF(VLOOKUP(D40,Tableau_REF_Mesures[],6,FALSE)&gt;0,VLOOKUP(D40,Tableau_REF_Mesures[],6,FALSE),1)</f>
        <v>4355.397379572647</v>
      </c>
      <c r="K40" s="66"/>
      <c r="L40" s="113"/>
      <c r="M40" s="113"/>
    </row>
    <row r="41" spans="1:17" x14ac:dyDescent="0.2">
      <c r="A41" s="39" t="s">
        <v>55</v>
      </c>
      <c r="B41" s="39" t="str">
        <f>VLOOKUP(A41,Tableau_REF_Risques[],2,FALSE)</f>
        <v>Compromission d'une application ou d'une API exposée sur Internet</v>
      </c>
      <c r="C41" s="39">
        <f>_xlfn.MAXIFS(Tableau_REF_SMSR[Vrais Retenue],Tableau_REF_SMSR['#SM],Tableau_REF_SMMS[[#This Row],['#SM]])</f>
        <v>3</v>
      </c>
      <c r="D41" s="66" t="s">
        <v>241</v>
      </c>
      <c r="E41" s="39" t="str">
        <f>VLOOKUP(D41,Tableau_REF_Mesures[],2,FALSE)</f>
        <v>Solution de pare-feu (élémentaire)</v>
      </c>
      <c r="F41" s="143">
        <v>3.6363636363636369E-2</v>
      </c>
      <c r="G41" s="143">
        <f>IFERROR(VLOOKUP(Tableau_REF_SMMS[[#This Row],['#MS]],Tableau_REC_Mesures[#All],6,FALSE),0)</f>
        <v>0</v>
      </c>
      <c r="H41" s="144">
        <f>IF(VLOOKUP(D41,Tableau_REF_Mesures[],3,FALSE)="OUI",F41+(F41*G41),0)</f>
        <v>0</v>
      </c>
      <c r="I41" s="79">
        <f>VLOOKUP(D41,Tableau_REF_Mesures[],8,FALSE)*H41/IF(VLOOKUP(D41,Tableau_REF_Mesures[],6,FALSE)&gt;0,VLOOKUP(D41,Tableau_REF_Mesures[],6,FALSE),1)</f>
        <v>0</v>
      </c>
      <c r="K41" s="66"/>
      <c r="L41" s="66"/>
      <c r="M41" s="66"/>
      <c r="N41" s="66"/>
      <c r="P41" s="66"/>
      <c r="Q41" s="66"/>
    </row>
    <row r="42" spans="1:17" x14ac:dyDescent="0.2">
      <c r="A42" s="39" t="s">
        <v>55</v>
      </c>
      <c r="B42" s="39" t="str">
        <f>VLOOKUP(A42,Tableau_REF_Risques[],2,FALSE)</f>
        <v>Compromission d'une application ou d'une API exposée sur Internet</v>
      </c>
      <c r="C42" s="39">
        <f>_xlfn.MAXIFS(Tableau_REF_SMSR[Vrais Retenue],Tableau_REF_SMSR['#SM],Tableau_REF_SMMS[[#This Row],['#SM]])</f>
        <v>3</v>
      </c>
      <c r="D42" s="66" t="s">
        <v>243</v>
      </c>
      <c r="E42" s="39" t="str">
        <f>VLOOKUP(D42,Tableau_REF_Mesures[],2,FALSE)</f>
        <v>Solution de pare-feu (intermédiaire)</v>
      </c>
      <c r="F42" s="143">
        <v>0.12727272727272729</v>
      </c>
      <c r="G42" s="143">
        <f>IFERROR(VLOOKUP(Tableau_REF_SMMS[[#This Row],['#MS]],Tableau_REC_Mesures[#All],6,FALSE),0)</f>
        <v>0</v>
      </c>
      <c r="H42" s="144">
        <f>IF(VLOOKUP(D42,Tableau_REF_Mesures[],3,FALSE)="OUI",F42+(F42*G42),0)</f>
        <v>0</v>
      </c>
      <c r="I42" s="79">
        <f>VLOOKUP(D42,Tableau_REF_Mesures[],8,FALSE)*H42/IF(VLOOKUP(D42,Tableau_REF_Mesures[],6,FALSE)&gt;0,VLOOKUP(D42,Tableau_REF_Mesures[],6,FALSE),1)</f>
        <v>0</v>
      </c>
      <c r="K42" s="66"/>
      <c r="L42" s="66"/>
      <c r="M42" s="66"/>
      <c r="N42" s="66"/>
      <c r="P42" s="66"/>
      <c r="Q42" s="66"/>
    </row>
    <row r="43" spans="1:17" s="113" customFormat="1" x14ac:dyDescent="0.2">
      <c r="A43" s="113" t="s">
        <v>55</v>
      </c>
      <c r="B43" s="65" t="str">
        <f>VLOOKUP(A43,Tableau_REF_Risques[],2,FALSE)</f>
        <v>Compromission d'une application ou d'une API exposée sur Internet</v>
      </c>
      <c r="C43" s="146">
        <f>_xlfn.MAXIFS(Tableau_REF_SMSR[Vrais Retenue],Tableau_REF_SMSR['#SM],Tableau_REF_SMMS[[#This Row],['#SM]])</f>
        <v>3</v>
      </c>
      <c r="D43" s="147" t="s">
        <v>245</v>
      </c>
      <c r="E43" s="65" t="str">
        <f>VLOOKUP(D43,Tableau_REF_Mesures[],2,FALSE)</f>
        <v>Solution de pare-feu (avancé)</v>
      </c>
      <c r="F43" s="143">
        <v>0.12727272727272729</v>
      </c>
      <c r="G43" s="143">
        <f>IFERROR(VLOOKUP(Tableau_REF_SMMS[[#This Row],['#MS]],Tableau_REC_Mesures[#All],6,FALSE),0)</f>
        <v>0</v>
      </c>
      <c r="H43" s="77">
        <f>IF(VLOOKUP(D43,Tableau_REF_Mesures[],3,FALSE)="OUI",F43+(F43*G43),0)</f>
        <v>0.12727272727272729</v>
      </c>
      <c r="I43" s="79">
        <f>VLOOKUP(D43,Tableau_REF_Mesures[],8,FALSE)*H43/IF(VLOOKUP(D43,Tableau_REF_Mesures[],6,FALSE)&gt;0,VLOOKUP(D43,Tableau_REF_Mesures[],6,FALSE),1)</f>
        <v>1663.0249791209224</v>
      </c>
      <c r="L43" s="66"/>
      <c r="M43" s="66"/>
      <c r="N43" s="66"/>
      <c r="P43" s="66"/>
      <c r="Q43" s="66"/>
    </row>
    <row r="44" spans="1:17" x14ac:dyDescent="0.2">
      <c r="A44" s="39" t="s">
        <v>55</v>
      </c>
      <c r="B44" s="39" t="str">
        <f>VLOOKUP(A44,Tableau_REF_Risques[],2,FALSE)</f>
        <v>Compromission d'une application ou d'une API exposée sur Internet</v>
      </c>
      <c r="C44" s="39">
        <f>_xlfn.MAXIFS(Tableau_REF_SMSR[Vrais Retenue],Tableau_REF_SMSR['#SM],Tableau_REF_SMMS[[#This Row],['#SM]])</f>
        <v>3</v>
      </c>
      <c r="D44" s="66" t="s">
        <v>256</v>
      </c>
      <c r="E44" s="39" t="str">
        <f>VLOOKUP(D44,Tableau_REF_Mesures[],2,FALSE)</f>
        <v>Solution Reverse Proxy / Loadbalancer élémentaire</v>
      </c>
      <c r="F44" s="143">
        <v>1.8181818181818184E-2</v>
      </c>
      <c r="G44" s="143">
        <f>IFERROR(VLOOKUP(Tableau_REF_SMMS[[#This Row],['#MS]],Tableau_REC_Mesures[#All],6,FALSE),0)</f>
        <v>0.9</v>
      </c>
      <c r="H44" s="144">
        <f>IF(VLOOKUP(D44,Tableau_REF_Mesures[],3,FALSE)="OUI",F44+(F44*G44),0)</f>
        <v>0</v>
      </c>
      <c r="I44" s="79">
        <f>VLOOKUP(D44,Tableau_REF_Mesures[],8,FALSE)*H44/IF(VLOOKUP(D44,Tableau_REF_Mesures[],6,FALSE)&gt;0,VLOOKUP(D44,Tableau_REF_Mesures[],6,FALSE),1)</f>
        <v>0</v>
      </c>
      <c r="K44" s="66"/>
      <c r="L44" s="66"/>
      <c r="M44" s="66"/>
      <c r="N44" s="66"/>
      <c r="P44" s="66"/>
      <c r="Q44" s="66"/>
    </row>
    <row r="45" spans="1:17" x14ac:dyDescent="0.2">
      <c r="A45" s="39" t="s">
        <v>55</v>
      </c>
      <c r="B45" s="39" t="str">
        <f>VLOOKUP(A45,Tableau_REF_Risques[],2,FALSE)</f>
        <v>Compromission d'une application ou d'une API exposée sur Internet</v>
      </c>
      <c r="C45" s="39">
        <f>_xlfn.MAXIFS(Tableau_REF_SMSR[Vrais Retenue],Tableau_REF_SMSR['#SM],Tableau_REF_SMMS[[#This Row],['#SM]])</f>
        <v>3</v>
      </c>
      <c r="D45" s="66" t="s">
        <v>258</v>
      </c>
      <c r="E45" s="39" t="str">
        <f>VLOOKUP(D45,Tableau_REF_Mesures[],2,FALSE)</f>
        <v>Solution Reverse Proxy / Loadbalancer intermédiaire</v>
      </c>
      <c r="F45" s="143">
        <v>0.14545454545454545</v>
      </c>
      <c r="G45" s="143">
        <f>IFERROR(VLOOKUP(Tableau_REF_SMMS[[#This Row],['#MS]],Tableau_REC_Mesures[#All],6,FALSE),0)</f>
        <v>0.7</v>
      </c>
      <c r="H45" s="144">
        <f>IF(VLOOKUP(D45,Tableau_REF_Mesures[],3,FALSE)="OUI",F45+(F45*G45),0)</f>
        <v>0.24727272727272726</v>
      </c>
      <c r="I45" s="79">
        <f>VLOOKUP(D45,Tableau_REF_Mesures[],8,FALSE)*H45/IF(VLOOKUP(D45,Tableau_REF_Mesures[],6,FALSE)&gt;0,VLOOKUP(D45,Tableau_REF_Mesures[],6,FALSE),1)</f>
        <v>25042.797750061141</v>
      </c>
      <c r="K45" s="66"/>
      <c r="L45" s="66"/>
      <c r="M45" s="66"/>
      <c r="N45" s="66"/>
      <c r="P45" s="66"/>
      <c r="Q45" s="66"/>
    </row>
    <row r="46" spans="1:17" s="113" customFormat="1" x14ac:dyDescent="0.2">
      <c r="A46" s="113" t="s">
        <v>55</v>
      </c>
      <c r="B46" s="113" t="str">
        <f>VLOOKUP(A46,Tableau_REF_Risques[],2,FALSE)</f>
        <v>Compromission d'une application ou d'une API exposée sur Internet</v>
      </c>
      <c r="C46" s="113">
        <f>_xlfn.MAXIFS(Tableau_REF_SMSR[Vrais Retenue],Tableau_REF_SMSR['#SM],Tableau_REF_SMMS[[#This Row],['#SM]])</f>
        <v>3</v>
      </c>
      <c r="D46" s="147" t="s">
        <v>260</v>
      </c>
      <c r="E46" s="113" t="str">
        <f>VLOOKUP(D46,Tableau_REF_Mesures[],2,FALSE)</f>
        <v>Solution Reverse Proxy / Loadbalancer avancée</v>
      </c>
      <c r="F46" s="143">
        <v>0.14545454545454545</v>
      </c>
      <c r="G46" s="143">
        <f>IFERROR(VLOOKUP(Tableau_REF_SMMS[[#This Row],['#MS]],Tableau_REC_Mesures[#All],6,FALSE),0)</f>
        <v>0.3</v>
      </c>
      <c r="H46" s="144">
        <f>IF(VLOOKUP(D46,Tableau_REF_Mesures[],3,FALSE)="OUI",F46+(F46*G46),0)</f>
        <v>0</v>
      </c>
      <c r="I46" s="79">
        <f>VLOOKUP(D46,Tableau_REF_Mesures[],8,FALSE)*H46/IF(VLOOKUP(D46,Tableau_REF_Mesures[],6,FALSE)&gt;0,VLOOKUP(D46,Tableau_REF_Mesures[],6,FALSE),1)</f>
        <v>0</v>
      </c>
      <c r="L46" s="66"/>
      <c r="M46" s="66"/>
      <c r="N46" s="66"/>
      <c r="P46" s="66"/>
      <c r="Q46" s="66"/>
    </row>
    <row r="47" spans="1:17" x14ac:dyDescent="0.2">
      <c r="A47" s="39" t="s">
        <v>55</v>
      </c>
      <c r="B47" s="39" t="str">
        <f>VLOOKUP(A47,Tableau_REF_Risques[],2,FALSE)</f>
        <v>Compromission d'une application ou d'une API exposée sur Internet</v>
      </c>
      <c r="C47" s="39">
        <f>_xlfn.MAXIFS(Tableau_REF_SMSR[Vrais Retenue],Tableau_REF_SMSR['#SM],Tableau_REF_SMMS[[#This Row],['#SM]])</f>
        <v>3</v>
      </c>
      <c r="D47" s="66" t="s">
        <v>262</v>
      </c>
      <c r="E47" s="39" t="str">
        <f>VLOOKUP(D47,Tableau_REF_Mesures[],2,FALSE)</f>
        <v>Sondes spécialisées IDPS (Détection &amp; Prévention d'intrusion)</v>
      </c>
      <c r="F47" s="143">
        <v>9.0909090909090912E-2</v>
      </c>
      <c r="G47" s="143">
        <f>IFERROR(VLOOKUP(Tableau_REF_SMMS[[#This Row],['#MS]],Tableau_REC_Mesures[#All],6,FALSE),0)</f>
        <v>0.8</v>
      </c>
      <c r="H47" s="144">
        <f>IF(VLOOKUP(D47,Tableau_REF_Mesures[],3,FALSE)="OUI",F47+(F47*G47),0)</f>
        <v>0.16363636363636364</v>
      </c>
      <c r="I47" s="79">
        <f>VLOOKUP(D47,Tableau_REF_Mesures[],8,FALSE)*H47/IF(VLOOKUP(D47,Tableau_REF_Mesures[],6,FALSE)&gt;0,VLOOKUP(D47,Tableau_REF_Mesures[],6,FALSE),1)</f>
        <v>3816.7040470419233</v>
      </c>
      <c r="K47" s="66"/>
      <c r="L47" s="66"/>
      <c r="M47" s="66"/>
      <c r="N47" s="66"/>
      <c r="P47" s="66"/>
      <c r="Q47" s="66"/>
    </row>
    <row r="48" spans="1:17" x14ac:dyDescent="0.2">
      <c r="A48" s="39" t="s">
        <v>55</v>
      </c>
      <c r="B48" s="39" t="str">
        <f>VLOOKUP(A48,Tableau_REF_Risques[],2,FALSE)</f>
        <v>Compromission d'une application ou d'une API exposée sur Internet</v>
      </c>
      <c r="C48" s="39">
        <f>_xlfn.MAXIFS(Tableau_REF_SMSR[Vrais Retenue],Tableau_REF_SMSR['#SM],Tableau_REF_SMMS[[#This Row],['#SM]])</f>
        <v>3</v>
      </c>
      <c r="D48" s="66" t="s">
        <v>265</v>
      </c>
      <c r="E48" s="39" t="str">
        <f>VLOOKUP(D48,Tableau_REF_Mesures[],2,FALSE)</f>
        <v>Solution de détection et de gestion des vulnérabilités</v>
      </c>
      <c r="F48" s="143">
        <v>0.10909090909090909</v>
      </c>
      <c r="G48" s="143">
        <f>IFERROR(VLOOKUP(Tableau_REF_SMMS[[#This Row],['#MS]],Tableau_REC_Mesures[#All],6,FALSE),0)</f>
        <v>0</v>
      </c>
      <c r="H48" s="144">
        <f>IF(VLOOKUP(D48,Tableau_REF_Mesures[],3,FALSE)="OUI",F48+(F48*G48),0)</f>
        <v>0.10909090909090909</v>
      </c>
      <c r="I48" s="79">
        <f>VLOOKUP(D48,Tableau_REF_Mesures[],8,FALSE)*H48/IF(VLOOKUP(D48,Tableau_REF_Mesures[],6,FALSE)&gt;0,VLOOKUP(D48,Tableau_REF_Mesures[],6,FALSE),1)</f>
        <v>5052.2062537306583</v>
      </c>
      <c r="K48" s="66"/>
      <c r="L48" s="66"/>
      <c r="M48" s="66"/>
      <c r="N48" s="66"/>
      <c r="P48" s="66"/>
      <c r="Q48" s="66"/>
    </row>
    <row r="49" spans="1:17" x14ac:dyDescent="0.2">
      <c r="A49" s="39" t="s">
        <v>55</v>
      </c>
      <c r="B49" s="39" t="str">
        <f>VLOOKUP(A49,Tableau_REF_Risques[],2,FALSE)</f>
        <v>Compromission d'une application ou d'une API exposée sur Internet</v>
      </c>
      <c r="C49" s="39">
        <f>_xlfn.MAXIFS(Tableau_REF_SMSR[Vrais Retenue],Tableau_REF_SMSR['#SM],Tableau_REF_SMMS[[#This Row],['#SM]])</f>
        <v>3</v>
      </c>
      <c r="D49" s="66" t="s">
        <v>266</v>
      </c>
      <c r="E49" s="39" t="str">
        <f>VLOOKUP(D49,Tableau_REF_Mesures[],2,FALSE)</f>
        <v>Solution d'analyse de code applicatif (AST)</v>
      </c>
      <c r="F49" s="143">
        <v>0.14545454545454548</v>
      </c>
      <c r="G49" s="143">
        <f>IFERROR(VLOOKUP(Tableau_REF_SMMS[[#This Row],['#MS]],Tableau_REC_Mesures[#All],6,FALSE),0)</f>
        <v>0</v>
      </c>
      <c r="H49" s="144">
        <f>IF(VLOOKUP(D49,Tableau_REF_Mesures[],3,FALSE)="OUI",F49+(F49*G49),0)</f>
        <v>0.14545454545454548</v>
      </c>
      <c r="I49" s="79">
        <f>VLOOKUP(D49,Tableau_REF_Mesures[],8,FALSE)*H49/IF(VLOOKUP(D49,Tableau_REF_Mesures[],6,FALSE)&gt;0,VLOOKUP(D49,Tableau_REF_Mesures[],6,FALSE),1)</f>
        <v>46053.191489361707</v>
      </c>
      <c r="K49" s="66"/>
      <c r="L49" s="66"/>
      <c r="M49" s="66"/>
      <c r="N49" s="66"/>
      <c r="P49" s="66"/>
      <c r="Q49" s="66"/>
    </row>
    <row r="50" spans="1:17" x14ac:dyDescent="0.2">
      <c r="A50" s="39" t="s">
        <v>55</v>
      </c>
      <c r="B50" s="39" t="str">
        <f>VLOOKUP(A50,Tableau_REF_Risques[],2,FALSE)</f>
        <v>Compromission d'une application ou d'une API exposée sur Internet</v>
      </c>
      <c r="C50" s="39">
        <f>_xlfn.MAXIFS(Tableau_REF_SMSR[Vrais Retenue],Tableau_REF_SMSR['#SM],Tableau_REF_SMMS[[#This Row],['#SM]])</f>
        <v>3</v>
      </c>
      <c r="D50" s="66" t="s">
        <v>278</v>
      </c>
      <c r="E50" s="39" t="str">
        <f>VLOOKUP(D50,Tableau_REF_Mesures[],2,FALSE)</f>
        <v>Solution de collecte et de traitement des événements (SIEM)</v>
      </c>
      <c r="F50" s="143">
        <v>3.6363636363636369E-2</v>
      </c>
      <c r="G50" s="143">
        <f>IFERROR(VLOOKUP(Tableau_REF_SMMS[[#This Row],['#MS]],Tableau_REC_Mesures[#All],6,FALSE),0)</f>
        <v>0</v>
      </c>
      <c r="H50" s="144">
        <f>IF(VLOOKUP(D50,Tableau_REF_Mesures[],3,FALSE)="OUI",F50+(F50*G50),0)</f>
        <v>3.6363636363636369E-2</v>
      </c>
      <c r="I50" s="79">
        <f>VLOOKUP(D50,Tableau_REF_Mesures[],8,FALSE)*H50/IF(VLOOKUP(D50,Tableau_REF_Mesures[],6,FALSE)&gt;0,VLOOKUP(D50,Tableau_REF_Mesures[],6,FALSE),1)</f>
        <v>143.84550475704668</v>
      </c>
      <c r="K50" s="66"/>
      <c r="L50" s="66"/>
      <c r="M50" s="66"/>
      <c r="N50" s="66"/>
      <c r="P50" s="66"/>
      <c r="Q50" s="66"/>
    </row>
    <row r="51" spans="1:17" x14ac:dyDescent="0.2">
      <c r="A51" s="39" t="s">
        <v>55</v>
      </c>
      <c r="B51" s="39" t="str">
        <f>VLOOKUP(A51,Tableau_REF_Risques[],2,FALSE)</f>
        <v>Compromission d'une application ou d'une API exposée sur Internet</v>
      </c>
      <c r="C51" s="39">
        <f>_xlfn.MAXIFS(Tableau_REF_SMSR[Vrais Retenue],Tableau_REF_SMSR['#SM],Tableau_REF_SMMS[[#This Row],['#SM]])</f>
        <v>3</v>
      </c>
      <c r="D51" s="66" t="s">
        <v>282</v>
      </c>
      <c r="E51" s="39" t="str">
        <f>VLOOKUP(D51,Tableau_REF_Mesures[],2,FALSE)</f>
        <v>Service de supervision de sécurité (SOC)</v>
      </c>
      <c r="F51" s="143">
        <v>5.4545454545454543E-2</v>
      </c>
      <c r="G51" s="143">
        <f>IFERROR(VLOOKUP(Tableau_REF_SMMS[[#This Row],['#MS]],Tableau_REC_Mesures[#All],6,FALSE),0)</f>
        <v>0</v>
      </c>
      <c r="H51" s="144">
        <f>IF(VLOOKUP(D51,Tableau_REF_Mesures[],3,FALSE)="OUI",F51+(F51*G51),0)</f>
        <v>5.4545454545454543E-2</v>
      </c>
      <c r="I51" s="79">
        <f>VLOOKUP(D51,Tableau_REF_Mesures[],8,FALSE)*H51/IF(VLOOKUP(D51,Tableau_REF_Mesures[],6,FALSE)&gt;0,VLOOKUP(D51,Tableau_REF_Mesures[],6,FALSE),1)</f>
        <v>1719.2393614206715</v>
      </c>
      <c r="K51" s="66"/>
      <c r="L51" s="66"/>
      <c r="M51" s="66"/>
    </row>
    <row r="52" spans="1:17" x14ac:dyDescent="0.2">
      <c r="A52" s="39" t="s">
        <v>55</v>
      </c>
      <c r="B52" s="39" t="str">
        <f>VLOOKUP(A52,Tableau_REF_Risques[],2,FALSE)</f>
        <v>Compromission d'une application ou d'une API exposée sur Internet</v>
      </c>
      <c r="C52" s="39">
        <f>_xlfn.MAXIFS(Tableau_REF_SMSR[Vrais Retenue],Tableau_REF_SMSR['#SM],Tableau_REF_SMMS[[#This Row],['#SM]])</f>
        <v>3</v>
      </c>
      <c r="D52" s="66" t="s">
        <v>283</v>
      </c>
      <c r="E52" s="39" t="str">
        <f>VLOOKUP(D52,Tableau_REF_Mesures[],2,FALSE)</f>
        <v>Service de gestion des solutions de sécurité</v>
      </c>
      <c r="F52" s="143">
        <v>0.14545454545454548</v>
      </c>
      <c r="G52" s="143">
        <f>IFERROR(VLOOKUP(Tableau_REF_SMMS[[#This Row],['#MS]],Tableau_REC_Mesures[#All],6,FALSE),0)</f>
        <v>0</v>
      </c>
      <c r="H52" s="144">
        <f>IF(VLOOKUP(D52,Tableau_REF_Mesures[],3,FALSE)="OUI",F52+(F52*G52),0)</f>
        <v>0.14545454545454548</v>
      </c>
      <c r="I52" s="79"/>
      <c r="K52" s="66"/>
      <c r="L52" s="66"/>
      <c r="M52" s="66"/>
    </row>
    <row r="53" spans="1:17" x14ac:dyDescent="0.2">
      <c r="A53" s="39" t="s">
        <v>55</v>
      </c>
      <c r="B53" s="39" t="str">
        <f>VLOOKUP(A53,Tableau_REF_Risques[],2,FALSE)</f>
        <v>Compromission d'une application ou d'une API exposée sur Internet</v>
      </c>
      <c r="C53" s="39">
        <f>_xlfn.MAXIFS(Tableau_REF_SMSR[Vrais Retenue],Tableau_REF_SMSR['#SM],Tableau_REF_SMMS[[#This Row],['#SM]])</f>
        <v>3</v>
      </c>
      <c r="D53" s="66" t="s">
        <v>284</v>
      </c>
      <c r="E53" s="39" t="str">
        <f>VLOOKUP(D53,Tableau_REF_Mesures[],2,FALSE)</f>
        <v>Service de Veille et de réponse à incidents (CERT/CSIRT)</v>
      </c>
      <c r="F53" s="143">
        <v>5.4545454545454543E-2</v>
      </c>
      <c r="G53" s="143">
        <f>IFERROR(VLOOKUP(Tableau_REF_SMMS[[#This Row],['#MS]],Tableau_REC_Mesures[#All],6,FALSE),0)</f>
        <v>0</v>
      </c>
      <c r="H53" s="144">
        <f>IF(VLOOKUP(D53,Tableau_REF_Mesures[],3,FALSE)="OUI",F53+(F53*G53),0)</f>
        <v>5.4545454545454543E-2</v>
      </c>
      <c r="I53" s="79">
        <f>VLOOKUP(D53,Tableau_REF_Mesures[],8,FALSE)*H53/IF(VLOOKUP(D53,Tableau_REF_Mesures[],6,FALSE)&gt;0,VLOOKUP(D53,Tableau_REF_Mesures[],6,FALSE),1)</f>
        <v>3484.3179036581178</v>
      </c>
      <c r="K53" s="66"/>
      <c r="L53" s="66"/>
      <c r="M53" s="66"/>
    </row>
    <row r="54" spans="1:17" x14ac:dyDescent="0.2">
      <c r="A54" s="39" t="s">
        <v>55</v>
      </c>
      <c r="B54" s="39" t="str">
        <f>VLOOKUP(A54,Tableau_REF_Risques[],2,FALSE)</f>
        <v>Compromission d'une application ou d'une API exposée sur Internet</v>
      </c>
      <c r="C54" s="39">
        <f>_xlfn.MAXIFS(Tableau_REF_SMSR[Vrais Retenue],Tableau_REF_SMSR['#SM],Tableau_REF_SMMS[[#This Row],['#SM]])</f>
        <v>3</v>
      </c>
      <c r="D54" s="66" t="s">
        <v>286</v>
      </c>
      <c r="E54" s="39" t="str">
        <f>VLOOKUP(D54,Tableau_REF_Mesures[],2,FALSE)</f>
        <v>Service d'audit SSI</v>
      </c>
      <c r="F54" s="143">
        <v>9.0909090909090912E-2</v>
      </c>
      <c r="G54" s="143">
        <f>IFERROR(VLOOKUP(Tableau_REF_SMMS[[#This Row],['#MS]],Tableau_REC_Mesures[#All],6,FALSE),0)</f>
        <v>0</v>
      </c>
      <c r="H54" s="144">
        <f>IF(VLOOKUP(D54,Tableau_REF_Mesures[],3,FALSE)="OUI",F54+(F54*G54),0)</f>
        <v>9.0909090909090912E-2</v>
      </c>
      <c r="I54" s="79">
        <f>VLOOKUP(D54,Tableau_REF_Mesures[],8,FALSE)*H54/IF(VLOOKUP(D54,Tableau_REF_Mesures[],6,FALSE)&gt;0,VLOOKUP(D54,Tableau_REF_Mesures[],6,FALSE),1)</f>
        <v>4917.5695375366868</v>
      </c>
      <c r="K54" s="66"/>
      <c r="L54" s="66"/>
      <c r="M54" s="66"/>
    </row>
    <row r="55" spans="1:17" x14ac:dyDescent="0.2">
      <c r="A55" s="39" t="s">
        <v>54</v>
      </c>
      <c r="B55" s="39" t="str">
        <f>VLOOKUP(A55,Tableau_REF_Risques[],2,FALSE)</f>
        <v>Compromission d'un service d'accès réseau à distance (ex VPN, VDI…)</v>
      </c>
      <c r="C55" s="39">
        <f>_xlfn.MAXIFS(Tableau_REF_SMSR[Vrais Retenue],Tableau_REF_SMSR['#SM],Tableau_REF_SMMS[[#This Row],['#SM]])</f>
        <v>3</v>
      </c>
      <c r="D55" s="66" t="s">
        <v>241</v>
      </c>
      <c r="E55" s="39" t="str">
        <f>VLOOKUP(D55,Tableau_REF_Mesures[],2,FALSE)</f>
        <v>Solution de pare-feu (élémentaire)</v>
      </c>
      <c r="F55" s="143">
        <v>3.125E-2</v>
      </c>
      <c r="G55" s="143">
        <f>IFERROR(VLOOKUP(Tableau_REF_SMMS[[#This Row],['#MS]],Tableau_REC_Mesures[#All],6,FALSE),0)</f>
        <v>0</v>
      </c>
      <c r="H55" s="144">
        <f>IF(VLOOKUP(D55,Tableau_REF_Mesures[],3,FALSE)="OUI",F55+(F55*G55),0)</f>
        <v>0</v>
      </c>
      <c r="I55" s="79">
        <f>VLOOKUP(D55,Tableau_REF_Mesures[],8,FALSE)*H55/IF(VLOOKUP(D55,Tableau_REF_Mesures[],6,FALSE)&gt;0,VLOOKUP(D55,Tableau_REF_Mesures[],6,FALSE),1)</f>
        <v>0</v>
      </c>
      <c r="K55" s="66"/>
    </row>
    <row r="56" spans="1:17" x14ac:dyDescent="0.2">
      <c r="A56" s="39" t="s">
        <v>54</v>
      </c>
      <c r="B56" s="39" t="str">
        <f>VLOOKUP(A56,Tableau_REF_Risques[],2,FALSE)</f>
        <v>Compromission d'un service d'accès réseau à distance (ex VPN, VDI…)</v>
      </c>
      <c r="C56" s="39">
        <f>_xlfn.MAXIFS(Tableau_REF_SMSR[Vrais Retenue],Tableau_REF_SMSR['#SM],Tableau_REF_SMMS[[#This Row],['#SM]])</f>
        <v>3</v>
      </c>
      <c r="D56" s="66" t="s">
        <v>243</v>
      </c>
      <c r="E56" s="39" t="str">
        <f>VLOOKUP(D56,Tableau_REF_Mesures[],2,FALSE)</f>
        <v>Solution de pare-feu (intermédiaire)</v>
      </c>
      <c r="F56" s="143">
        <v>0.12499999999999999</v>
      </c>
      <c r="G56" s="143">
        <f>IFERROR(VLOOKUP(Tableau_REF_SMMS[[#This Row],['#MS]],Tableau_REC_Mesures[#All],6,FALSE),0)</f>
        <v>0</v>
      </c>
      <c r="H56" s="144">
        <f>IF(VLOOKUP(D56,Tableau_REF_Mesures[],3,FALSE)="OUI",F56+(F56*G56),0)</f>
        <v>0</v>
      </c>
      <c r="I56" s="79">
        <f>VLOOKUP(D56,Tableau_REF_Mesures[],8,FALSE)*H56/IF(VLOOKUP(D56,Tableau_REF_Mesures[],6,FALSE)&gt;0,VLOOKUP(D56,Tableau_REF_Mesures[],6,FALSE),1)</f>
        <v>0</v>
      </c>
      <c r="K56" s="66"/>
    </row>
    <row r="57" spans="1:17" x14ac:dyDescent="0.2">
      <c r="A57" s="39" t="s">
        <v>54</v>
      </c>
      <c r="B57" s="39" t="str">
        <f>VLOOKUP(A57,Tableau_REF_Risques[],2,FALSE)</f>
        <v>Compromission d'un service d'accès réseau à distance (ex VPN, VDI…)</v>
      </c>
      <c r="C57" s="39">
        <f>_xlfn.MAXIFS(Tableau_REF_SMSR[Vrais Retenue],Tableau_REF_SMSR['#SM],Tableau_REF_SMMS[[#This Row],['#SM]])</f>
        <v>3</v>
      </c>
      <c r="D57" s="66" t="s">
        <v>245</v>
      </c>
      <c r="E57" s="39" t="str">
        <f>VLOOKUP(D57,Tableau_REF_Mesures[],2,FALSE)</f>
        <v>Solution de pare-feu (avancé)</v>
      </c>
      <c r="F57" s="143">
        <v>0.21874999999999997</v>
      </c>
      <c r="G57" s="143">
        <f>IFERROR(VLOOKUP(Tableau_REF_SMMS[[#This Row],['#MS]],Tableau_REC_Mesures[#All],6,FALSE),0)</f>
        <v>0</v>
      </c>
      <c r="H57" s="144">
        <f>IF(VLOOKUP(D57,Tableau_REF_Mesures[],3,FALSE)="OUI",F57+(F57*G57),0)</f>
        <v>0.21874999999999997</v>
      </c>
      <c r="I57" s="79">
        <f>VLOOKUP(D57,Tableau_REF_Mesures[],8,FALSE)*H57/IF(VLOOKUP(D57,Tableau_REF_Mesures[],6,FALSE)&gt;0,VLOOKUP(D57,Tableau_REF_Mesures[],6,FALSE),1)</f>
        <v>2858.3241828640844</v>
      </c>
      <c r="K57" s="66"/>
    </row>
    <row r="58" spans="1:17" x14ac:dyDescent="0.2">
      <c r="A58" s="39" t="s">
        <v>54</v>
      </c>
      <c r="B58" s="39" t="str">
        <f>VLOOKUP(A58,Tableau_REF_Risques[],2,FALSE)</f>
        <v>Compromission d'un service d'accès réseau à distance (ex VPN, VDI…)</v>
      </c>
      <c r="C58" s="39">
        <f>_xlfn.MAXIFS(Tableau_REF_SMSR[Vrais Retenue],Tableau_REF_SMSR['#SM],Tableau_REF_SMMS[[#This Row],['#SM]])</f>
        <v>3</v>
      </c>
      <c r="D58" s="66" t="s">
        <v>249</v>
      </c>
      <c r="E58" s="39" t="str">
        <f>VLOOKUP(D58,Tableau_REF_Mesures[],2,FALSE)</f>
        <v>Solution d'accès distants (VPN utilisateurs Nomades)</v>
      </c>
      <c r="F58" s="143">
        <v>9.3749999999999986E-2</v>
      </c>
      <c r="G58" s="143">
        <f>IFERROR(VLOOKUP(Tableau_REF_SMMS[[#This Row],['#MS]],Tableau_REC_Mesures[#All],6,FALSE),0)</f>
        <v>0.8</v>
      </c>
      <c r="H58" s="144">
        <f>IF(VLOOKUP(D58,Tableau_REF_Mesures[],3,FALSE)="OUI",F58+(F58*G58),0)</f>
        <v>0.16874999999999998</v>
      </c>
      <c r="I58" s="79">
        <f>VLOOKUP(D58,Tableau_REF_Mesures[],8,FALSE)*H58/IF(VLOOKUP(D58,Tableau_REF_Mesures[],6,FALSE)&gt;0,VLOOKUP(D58,Tableau_REF_Mesures[],6,FALSE),1)</f>
        <v>35298.737669420159</v>
      </c>
      <c r="K58" s="66"/>
    </row>
    <row r="59" spans="1:17" x14ac:dyDescent="0.2">
      <c r="A59" s="39" t="s">
        <v>54</v>
      </c>
      <c r="B59" s="39" t="str">
        <f>VLOOKUP(A59,Tableau_REF_Risques[],2,FALSE)</f>
        <v>Compromission d'un service d'accès réseau à distance (ex VPN, VDI…)</v>
      </c>
      <c r="C59" s="39">
        <f>_xlfn.MAXIFS(Tableau_REF_SMSR[Vrais Retenue],Tableau_REF_SMSR['#SM],Tableau_REF_SMMS[[#This Row],['#SM]])</f>
        <v>3</v>
      </c>
      <c r="D59" s="66" t="s">
        <v>258</v>
      </c>
      <c r="E59" s="39" t="str">
        <f>VLOOKUP(D59,Tableau_REF_Mesures[],2,FALSE)</f>
        <v>Solution Reverse Proxy / Loadbalancer intermédiaire</v>
      </c>
      <c r="F59" s="143">
        <v>4.6874999999999993E-2</v>
      </c>
      <c r="G59" s="143">
        <f>IFERROR(VLOOKUP(Tableau_REF_SMMS[[#This Row],['#MS]],Tableau_REC_Mesures[#All],6,FALSE),0)</f>
        <v>0.7</v>
      </c>
      <c r="H59" s="144">
        <f>IF(VLOOKUP(D59,Tableau_REF_Mesures[],3,FALSE)="OUI",F59+(F59*G59),0)</f>
        <v>7.9687499999999994E-2</v>
      </c>
      <c r="I59" s="79">
        <f>VLOOKUP(D59,Tableau_REF_Mesures[],8,FALSE)*H59/IF(VLOOKUP(D59,Tableau_REF_Mesures[],6,FALSE)&gt;0,VLOOKUP(D59,Tableau_REF_Mesures[],6,FALSE),1)</f>
        <v>8070.4328686720482</v>
      </c>
      <c r="K59" s="66"/>
    </row>
    <row r="60" spans="1:17" s="113" customFormat="1" x14ac:dyDescent="0.2">
      <c r="A60" s="113" t="s">
        <v>54</v>
      </c>
      <c r="B60" s="65" t="str">
        <f>VLOOKUP(A60,Tableau_REF_Risques[],2,FALSE)</f>
        <v>Compromission d'un service d'accès réseau à distance (ex VPN, VDI…)</v>
      </c>
      <c r="C60" s="146">
        <f>_xlfn.MAXIFS(Tableau_REF_SMSR[Vrais Retenue],Tableau_REF_SMSR['#SM],Tableau_REF_SMMS[[#This Row],['#SM]])</f>
        <v>3</v>
      </c>
      <c r="D60" s="147" t="s">
        <v>260</v>
      </c>
      <c r="E60" s="65" t="str">
        <f>VLOOKUP(D60,Tableau_REF_Mesures[],2,FALSE)</f>
        <v>Solution Reverse Proxy / Loadbalancer avancée</v>
      </c>
      <c r="F60" s="143">
        <v>4.6874999999999993E-2</v>
      </c>
      <c r="G60" s="143">
        <f>IFERROR(VLOOKUP(Tableau_REF_SMMS[[#This Row],['#MS]],Tableau_REC_Mesures[#All],6,FALSE),0)</f>
        <v>0.3</v>
      </c>
      <c r="H60" s="77">
        <f>IF(VLOOKUP(D60,Tableau_REF_Mesures[],3,FALSE)="OUI",F60+(F60*G60),0)</f>
        <v>0</v>
      </c>
      <c r="I60" s="79">
        <f>VLOOKUP(D60,Tableau_REF_Mesures[],8,FALSE)*H60/IF(VLOOKUP(D60,Tableau_REF_Mesures[],6,FALSE)&gt;0,VLOOKUP(D60,Tableau_REF_Mesures[],6,FALSE),1)</f>
        <v>0</v>
      </c>
      <c r="K60" s="66"/>
    </row>
    <row r="61" spans="1:17" x14ac:dyDescent="0.2">
      <c r="A61" s="39" t="s">
        <v>54</v>
      </c>
      <c r="B61" s="39" t="str">
        <f>VLOOKUP(A61,Tableau_REF_Risques[],2,FALSE)</f>
        <v>Compromission d'un service d'accès réseau à distance (ex VPN, VDI…)</v>
      </c>
      <c r="C61" s="39">
        <f>_xlfn.MAXIFS(Tableau_REF_SMSR[Vrais Retenue],Tableau_REF_SMSR['#SM],Tableau_REF_SMMS[[#This Row],['#SM]])</f>
        <v>3</v>
      </c>
      <c r="D61" s="66" t="s">
        <v>262</v>
      </c>
      <c r="E61" s="39" t="str">
        <f>VLOOKUP(D61,Tableau_REF_Mesures[],2,FALSE)</f>
        <v>Sondes spécialisées IDPS (Détection &amp; Prévention d'intrusion)</v>
      </c>
      <c r="F61" s="143">
        <v>4.6874999999999993E-2</v>
      </c>
      <c r="G61" s="143">
        <f>IFERROR(VLOOKUP(Tableau_REF_SMMS[[#This Row],['#MS]],Tableau_REC_Mesures[#All],6,FALSE),0)</f>
        <v>0.8</v>
      </c>
      <c r="H61" s="144">
        <f>IF(VLOOKUP(D61,Tableau_REF_Mesures[],3,FALSE)="OUI",F61+(F61*G61),0)</f>
        <v>8.4374999999999992E-2</v>
      </c>
      <c r="I61" s="79">
        <f>VLOOKUP(D61,Tableau_REF_Mesures[],8,FALSE)*H61/IF(VLOOKUP(D61,Tableau_REF_Mesures[],6,FALSE)&gt;0,VLOOKUP(D61,Tableau_REF_Mesures[],6,FALSE),1)</f>
        <v>1967.9880242559914</v>
      </c>
      <c r="K61" s="66"/>
    </row>
    <row r="62" spans="1:17" x14ac:dyDescent="0.2">
      <c r="A62" s="39" t="s">
        <v>54</v>
      </c>
      <c r="B62" s="39" t="str">
        <f>VLOOKUP(A62,Tableau_REF_Risques[],2,FALSE)</f>
        <v>Compromission d'un service d'accès réseau à distance (ex VPN, VDI…)</v>
      </c>
      <c r="C62" s="39">
        <f>_xlfn.MAXIFS(Tableau_REF_SMSR[Vrais Retenue],Tableau_REF_SMSR['#SM],Tableau_REF_SMMS[[#This Row],['#SM]])</f>
        <v>3</v>
      </c>
      <c r="D62" s="66" t="s">
        <v>264</v>
      </c>
      <c r="E62" s="39" t="str">
        <f>VLOOKUP(D62,Tableau_REF_Mesures[],2,FALSE)</f>
        <v>Solution de gestion des identités et de contrôle d'accès</v>
      </c>
      <c r="F62" s="143">
        <v>0.10937499999999999</v>
      </c>
      <c r="G62" s="143">
        <f>IFERROR(VLOOKUP(Tableau_REF_SMMS[[#This Row],['#MS]],Tableau_REC_Mesures[#All],6,FALSE),0)</f>
        <v>0</v>
      </c>
      <c r="H62" s="144">
        <f>IF(VLOOKUP(D62,Tableau_REF_Mesures[],3,FALSE)="OUI",F62+(F62*G62),0)</f>
        <v>0.10937499999999999</v>
      </c>
      <c r="I62" s="79">
        <f>VLOOKUP(D62,Tableau_REF_Mesures[],8,FALSE)*H62/IF(VLOOKUP(D62,Tableau_REF_Mesures[],6,FALSE)&gt;0,VLOOKUP(D62,Tableau_REF_Mesures[],6,FALSE),1)</f>
        <v>6365.36167443878</v>
      </c>
      <c r="K62" s="66"/>
    </row>
    <row r="63" spans="1:17" x14ac:dyDescent="0.2">
      <c r="A63" s="39" t="s">
        <v>54</v>
      </c>
      <c r="B63" s="39" t="str">
        <f>VLOOKUP(A63,Tableau_REF_Risques[],2,FALSE)</f>
        <v>Compromission d'un service d'accès réseau à distance (ex VPN, VDI…)</v>
      </c>
      <c r="C63" s="39">
        <f>_xlfn.MAXIFS(Tableau_REF_SMSR[Vrais Retenue],Tableau_REF_SMSR['#SM],Tableau_REF_SMMS[[#This Row],['#SM]])</f>
        <v>3</v>
      </c>
      <c r="D63" s="66" t="s">
        <v>265</v>
      </c>
      <c r="E63" s="39" t="str">
        <f>VLOOKUP(D63,Tableau_REF_Mesures[],2,FALSE)</f>
        <v>Solution de détection et de gestion des vulnérabilités</v>
      </c>
      <c r="F63" s="143">
        <v>0.125</v>
      </c>
      <c r="G63" s="143">
        <f>IFERROR(VLOOKUP(Tableau_REF_SMMS[[#This Row],['#MS]],Tableau_REC_Mesures[#All],6,FALSE),0)</f>
        <v>0</v>
      </c>
      <c r="H63" s="144">
        <f>IF(VLOOKUP(D63,Tableau_REF_Mesures[],3,FALSE)="OUI",F63+(F63*G63),0)</f>
        <v>0.125</v>
      </c>
      <c r="I63" s="79">
        <f>VLOOKUP(D63,Tableau_REF_Mesures[],8,FALSE)*H63/IF(VLOOKUP(D63,Tableau_REF_Mesures[],6,FALSE)&gt;0,VLOOKUP(D63,Tableau_REF_Mesures[],6,FALSE),1)</f>
        <v>5788.9863323997124</v>
      </c>
      <c r="K63" s="66"/>
    </row>
    <row r="64" spans="1:17" x14ac:dyDescent="0.2">
      <c r="A64" s="39" t="s">
        <v>54</v>
      </c>
      <c r="B64" s="39" t="str">
        <f>VLOOKUP(A64,Tableau_REF_Risques[],2,FALSE)</f>
        <v>Compromission d'un service d'accès réseau à distance (ex VPN, VDI…)</v>
      </c>
      <c r="C64" s="39">
        <f>_xlfn.MAXIFS(Tableau_REF_SMSR[Vrais Retenue],Tableau_REF_SMSR['#SM],Tableau_REF_SMMS[[#This Row],['#SM]])</f>
        <v>3</v>
      </c>
      <c r="D64" s="66" t="s">
        <v>278</v>
      </c>
      <c r="E64" s="39" t="str">
        <f>VLOOKUP(D64,Tableau_REF_Mesures[],2,FALSE)</f>
        <v>Solution de collecte et de traitement des événements (SIEM)</v>
      </c>
      <c r="F64" s="143">
        <v>3.125E-2</v>
      </c>
      <c r="G64" s="143">
        <f>IFERROR(VLOOKUP(Tableau_REF_SMMS[[#This Row],['#MS]],Tableau_REC_Mesures[#All],6,FALSE),0)</f>
        <v>0</v>
      </c>
      <c r="H64" s="144">
        <f>IF(VLOOKUP(D64,Tableau_REF_Mesures[],3,FALSE)="OUI",F64+(F64*G64),0)</f>
        <v>3.125E-2</v>
      </c>
      <c r="I64" s="79">
        <f>VLOOKUP(D64,Tableau_REF_Mesures[],8,FALSE)*H64/IF(VLOOKUP(D64,Tableau_REF_Mesures[],6,FALSE)&gt;0,VLOOKUP(D64,Tableau_REF_Mesures[],6,FALSE),1)</f>
        <v>123.61723065058698</v>
      </c>
      <c r="K64" s="66"/>
    </row>
    <row r="65" spans="1:11" x14ac:dyDescent="0.2">
      <c r="A65" s="39" t="s">
        <v>54</v>
      </c>
      <c r="B65" s="39" t="str">
        <f>VLOOKUP(A65,Tableau_REF_Risques[],2,FALSE)</f>
        <v>Compromission d'un service d'accès réseau à distance (ex VPN, VDI…)</v>
      </c>
      <c r="C65" s="39">
        <f>_xlfn.MAXIFS(Tableau_REF_SMSR[Vrais Retenue],Tableau_REF_SMSR['#SM],Tableau_REF_SMMS[[#This Row],['#SM]])</f>
        <v>3</v>
      </c>
      <c r="D65" s="66" t="s">
        <v>279</v>
      </c>
      <c r="E65" s="39" t="str">
        <f>VLOOKUP(D65,Tableau_REF_Mesures[],2,FALSE)</f>
        <v>Solution de contrôle de configuration technique (ex Puppet,Ansible)</v>
      </c>
      <c r="F65" s="143">
        <v>7.8125E-2</v>
      </c>
      <c r="G65" s="143">
        <f>IFERROR(VLOOKUP(Tableau_REF_SMMS[[#This Row],['#MS]],Tableau_REC_Mesures[#All],6,FALSE),0)</f>
        <v>0</v>
      </c>
      <c r="H65" s="144">
        <f>IF(VLOOKUP(D65,Tableau_REF_Mesures[],3,FALSE)="OUI",F65+(F65*G65),0)</f>
        <v>7.8125E-2</v>
      </c>
      <c r="I65" s="79">
        <f>VLOOKUP(D65,Tableau_REF_Mesures[],8,FALSE)*H65/IF(VLOOKUP(D65,Tableau_REF_Mesures[],6,FALSE)&gt;0,VLOOKUP(D65,Tableau_REF_Mesures[],6,FALSE),1)</f>
        <v>2175.8163456848347</v>
      </c>
      <c r="K65" s="66"/>
    </row>
    <row r="66" spans="1:11" x14ac:dyDescent="0.2">
      <c r="A66" s="39" t="s">
        <v>54</v>
      </c>
      <c r="B66" s="39" t="str">
        <f>VLOOKUP(A66,Tableau_REF_Risques[],2,FALSE)</f>
        <v>Compromission d'un service d'accès réseau à distance (ex VPN, VDI…)</v>
      </c>
      <c r="C66" s="39">
        <f>_xlfn.MAXIFS(Tableau_REF_SMSR[Vrais Retenue],Tableau_REF_SMSR['#SM],Tableau_REF_SMMS[[#This Row],['#SM]])</f>
        <v>3</v>
      </c>
      <c r="D66" s="66" t="s">
        <v>282</v>
      </c>
      <c r="E66" s="39" t="str">
        <f>VLOOKUP(D66,Tableau_REF_Mesures[],2,FALSE)</f>
        <v>Service de supervision de sécurité (SOC)</v>
      </c>
      <c r="F66" s="143">
        <v>4.6874999999999993E-2</v>
      </c>
      <c r="G66" s="143">
        <f>IFERROR(VLOOKUP(Tableau_REF_SMMS[[#This Row],['#MS]],Tableau_REC_Mesures[#All],6,FALSE),0)</f>
        <v>0</v>
      </c>
      <c r="H66" s="144">
        <f>IF(VLOOKUP(D66,Tableau_REF_Mesures[],3,FALSE)="OUI",F66+(F66*G66),0)</f>
        <v>4.6874999999999993E-2</v>
      </c>
      <c r="I66" s="79">
        <f>VLOOKUP(D66,Tableau_REF_Mesures[],8,FALSE)*H66/IF(VLOOKUP(D66,Tableau_REF_Mesures[],6,FALSE)&gt;0,VLOOKUP(D66,Tableau_REF_Mesures[],6,FALSE),1)</f>
        <v>1477.4713262208895</v>
      </c>
      <c r="K66" s="66"/>
    </row>
    <row r="67" spans="1:11" x14ac:dyDescent="0.2">
      <c r="A67" s="39" t="s">
        <v>54</v>
      </c>
      <c r="B67" s="39" t="str">
        <f>VLOOKUP(A67,Tableau_REF_Risques[],2,FALSE)</f>
        <v>Compromission d'un service d'accès réseau à distance (ex VPN, VDI…)</v>
      </c>
      <c r="C67" s="39">
        <f>_xlfn.MAXIFS(Tableau_REF_SMSR[Vrais Retenue],Tableau_REF_SMSR['#SM],Tableau_REF_SMMS[[#This Row],['#SM]])</f>
        <v>3</v>
      </c>
      <c r="D67" s="66" t="s">
        <v>283</v>
      </c>
      <c r="E67" s="39" t="str">
        <f>VLOOKUP(D67,Tableau_REF_Mesures[],2,FALSE)</f>
        <v>Service de gestion des solutions de sécurité</v>
      </c>
      <c r="F67" s="143">
        <v>0.125</v>
      </c>
      <c r="G67" s="143">
        <f>IFERROR(VLOOKUP(Tableau_REF_SMMS[[#This Row],['#MS]],Tableau_REC_Mesures[#All],6,FALSE),0)</f>
        <v>0</v>
      </c>
      <c r="H67" s="144">
        <f>IF(VLOOKUP(D67,Tableau_REF_Mesures[],3,FALSE)="OUI",F67+(F67*G67),0)</f>
        <v>0.125</v>
      </c>
      <c r="I67" s="79"/>
      <c r="K67" s="66"/>
    </row>
    <row r="68" spans="1:11" x14ac:dyDescent="0.2">
      <c r="A68" s="39" t="s">
        <v>54</v>
      </c>
      <c r="B68" s="39" t="str">
        <f>VLOOKUP(A68,Tableau_REF_Risques[],2,FALSE)</f>
        <v>Compromission d'un service d'accès réseau à distance (ex VPN, VDI…)</v>
      </c>
      <c r="C68" s="39">
        <f>_xlfn.MAXIFS(Tableau_REF_SMSR[Vrais Retenue],Tableau_REF_SMSR['#SM],Tableau_REF_SMMS[[#This Row],['#SM]])</f>
        <v>3</v>
      </c>
      <c r="D68" s="66" t="s">
        <v>286</v>
      </c>
      <c r="E68" s="39" t="str">
        <f>VLOOKUP(D68,Tableau_REF_Mesures[],2,FALSE)</f>
        <v>Service d'audit SSI</v>
      </c>
      <c r="F68" s="143">
        <v>7.8125E-2</v>
      </c>
      <c r="G68" s="143">
        <f>IFERROR(VLOOKUP(Tableau_REF_SMMS[[#This Row],['#MS]],Tableau_REC_Mesures[#All],6,FALSE),0)</f>
        <v>0</v>
      </c>
      <c r="H68" s="144">
        <f>IF(VLOOKUP(D68,Tableau_REF_Mesures[],3,FALSE)="OUI",F68+(F68*G68),0)</f>
        <v>7.8125E-2</v>
      </c>
      <c r="I68" s="79">
        <f>VLOOKUP(D68,Tableau_REF_Mesures[],8,FALSE)*H68/IF(VLOOKUP(D68,Tableau_REF_Mesures[],6,FALSE)&gt;0,VLOOKUP(D68,Tableau_REF_Mesures[],6,FALSE),1)</f>
        <v>4226.0363213205901</v>
      </c>
      <c r="K68" s="66"/>
    </row>
    <row r="69" spans="1:11" x14ac:dyDescent="0.2">
      <c r="A69" s="65" t="s">
        <v>71</v>
      </c>
      <c r="B69" s="39" t="str">
        <f>VLOOKUP(A69,Tableau_REF_Risques[],2,FALSE)</f>
        <v>Abus de droits en vue d'effectuer une action malveillante</v>
      </c>
      <c r="C69" s="39">
        <f>_xlfn.MAXIFS(Tableau_REF_SMSR[Vrais Retenue],Tableau_REF_SMSR['#SM],Tableau_REF_SMMS[[#This Row],['#SM]])</f>
        <v>2</v>
      </c>
      <c r="D69" s="66" t="s">
        <v>264</v>
      </c>
      <c r="E69" s="39" t="str">
        <f>VLOOKUP(D69,Tableau_REF_Mesures[],2,FALSE)</f>
        <v>Solution de gestion des identités et de contrôle d'accès</v>
      </c>
      <c r="F69" s="143">
        <v>0.25</v>
      </c>
      <c r="G69" s="143">
        <f>IFERROR(VLOOKUP(Tableau_REF_SMMS[[#This Row],['#MS]],Tableau_REC_Mesures[#All],6,FALSE),0)</f>
        <v>0</v>
      </c>
      <c r="H69" s="144">
        <f>IF(VLOOKUP(D69,Tableau_REF_Mesures[],3,FALSE)="OUI",F69+(F69*G69),0)</f>
        <v>0.25</v>
      </c>
      <c r="I69" s="79">
        <f>VLOOKUP(D69,Tableau_REF_Mesures[],8,FALSE)*H69/IF(VLOOKUP(D69,Tableau_REF_Mesures[],6,FALSE)&gt;0,VLOOKUP(D69,Tableau_REF_Mesures[],6,FALSE),1)</f>
        <v>14549.398113002928</v>
      </c>
    </row>
    <row r="70" spans="1:11" x14ac:dyDescent="0.2">
      <c r="A70" s="65" t="s">
        <v>71</v>
      </c>
      <c r="B70" s="39" t="str">
        <f>VLOOKUP(A70,Tableau_REF_Risques[],2,FALSE)</f>
        <v>Abus de droits en vue d'effectuer une action malveillante</v>
      </c>
      <c r="C70" s="39">
        <f>_xlfn.MAXIFS(Tableau_REF_SMSR[Vrais Retenue],Tableau_REF_SMSR['#SM],Tableau_REF_SMMS[[#This Row],['#SM]])</f>
        <v>2</v>
      </c>
      <c r="D70" s="66" t="s">
        <v>276</v>
      </c>
      <c r="E70" s="39" t="str">
        <f>VLOOKUP(D70,Tableau_REF_Mesures[],2,FALSE)</f>
        <v>Solution de protection Cloud (CASB/CSPM)</v>
      </c>
      <c r="F70" s="143">
        <v>8.3333333333333343E-2</v>
      </c>
      <c r="G70" s="143">
        <f>IFERROR(VLOOKUP(Tableau_REF_SMMS[[#This Row],['#MS]],Tableau_REC_Mesures[#All],6,FALSE),0)</f>
        <v>0</v>
      </c>
      <c r="H70" s="144">
        <f>IF(VLOOKUP(D70,Tableau_REF_Mesures[],3,FALSE)="OUI",F70+(F70*G70),0)</f>
        <v>8.3333333333333343E-2</v>
      </c>
      <c r="I70" s="79">
        <f>VLOOKUP(D70,Tableau_REF_Mesures[],8,FALSE)*H70/IF(VLOOKUP(D70,Tableau_REF_Mesures[],6,FALSE)&gt;0,VLOOKUP(D70,Tableau_REF_Mesures[],6,FALSE),1)</f>
        <v>7481.2886430198505</v>
      </c>
    </row>
    <row r="71" spans="1:11" x14ac:dyDescent="0.2">
      <c r="A71" s="65" t="s">
        <v>71</v>
      </c>
      <c r="B71" s="39" t="str">
        <f>VLOOKUP(A71,Tableau_REF_Risques[],2,FALSE)</f>
        <v>Abus de droits en vue d'effectuer une action malveillante</v>
      </c>
      <c r="C71" s="39">
        <f>_xlfn.MAXIFS(Tableau_REF_SMSR[Vrais Retenue],Tableau_REF_SMSR['#SM],Tableau_REF_SMMS[[#This Row],['#SM]])</f>
        <v>2</v>
      </c>
      <c r="D71" s="66" t="s">
        <v>277</v>
      </c>
      <c r="E71" s="39" t="str">
        <f>VLOOKUP(D71,Tableau_REF_Mesures[],2,FALSE)</f>
        <v>Solution de prévention des fuites de données (DLP)</v>
      </c>
      <c r="F71" s="143">
        <v>8.3333333333333343E-2</v>
      </c>
      <c r="G71" s="143">
        <f>IFERROR(VLOOKUP(Tableau_REF_SMMS[[#This Row],['#MS]],Tableau_REC_Mesures[#All],6,FALSE),0)</f>
        <v>0</v>
      </c>
      <c r="H71" s="144">
        <f>IF(VLOOKUP(D71,Tableau_REF_Mesures[],3,FALSE)="OUI",F71+(F71*G71),0)</f>
        <v>8.3333333333333343E-2</v>
      </c>
      <c r="I71" s="79">
        <f>VLOOKUP(D71,Tableau_REF_Mesures[],8,FALSE)*H71/IF(VLOOKUP(D71,Tableau_REF_Mesures[],6,FALSE)&gt;0,VLOOKUP(D71,Tableau_REF_Mesures[],6,FALSE),1)</f>
        <v>19705.882352941178</v>
      </c>
    </row>
    <row r="72" spans="1:11" x14ac:dyDescent="0.2">
      <c r="A72" s="65" t="s">
        <v>71</v>
      </c>
      <c r="B72" s="39" t="str">
        <f>VLOOKUP(A72,Tableau_REF_Risques[],2,FALSE)</f>
        <v>Abus de droits en vue d'effectuer une action malveillante</v>
      </c>
      <c r="C72" s="39">
        <f>_xlfn.MAXIFS(Tableau_REF_SMSR[Vrais Retenue],Tableau_REF_SMSR['#SM],Tableau_REF_SMMS[[#This Row],['#SM]])</f>
        <v>2</v>
      </c>
      <c r="D72" s="66" t="s">
        <v>278</v>
      </c>
      <c r="E72" s="39" t="str">
        <f>VLOOKUP(D72,Tableau_REF_Mesures[],2,FALSE)</f>
        <v>Solution de collecte et de traitement des événements (SIEM)</v>
      </c>
      <c r="F72" s="143">
        <v>0.20833333333333334</v>
      </c>
      <c r="G72" s="143">
        <f>IFERROR(VLOOKUP(Tableau_REF_SMMS[[#This Row],['#MS]],Tableau_REC_Mesures[#All],6,FALSE),0)</f>
        <v>0</v>
      </c>
      <c r="H72" s="144">
        <f>IF(VLOOKUP(D72,Tableau_REF_Mesures[],3,FALSE)="OUI",F72+(F72*G72),0)</f>
        <v>0.20833333333333334</v>
      </c>
      <c r="I72" s="79">
        <f>VLOOKUP(D72,Tableau_REF_Mesures[],8,FALSE)*H72/IF(VLOOKUP(D72,Tableau_REF_Mesures[],6,FALSE)&gt;0,VLOOKUP(D72,Tableau_REF_Mesures[],6,FALSE),1)</f>
        <v>824.11487100391321</v>
      </c>
    </row>
    <row r="73" spans="1:11" x14ac:dyDescent="0.2">
      <c r="A73" s="65" t="s">
        <v>71</v>
      </c>
      <c r="B73" s="39" t="str">
        <f>VLOOKUP(A73,Tableau_REF_Risques[],2,FALSE)</f>
        <v>Abus de droits en vue d'effectuer une action malveillante</v>
      </c>
      <c r="C73" s="39">
        <f>_xlfn.MAXIFS(Tableau_REF_SMSR[Vrais Retenue],Tableau_REF_SMSR['#SM],Tableau_REF_SMMS[[#This Row],['#SM]])</f>
        <v>2</v>
      </c>
      <c r="D73" s="66" t="s">
        <v>282</v>
      </c>
      <c r="E73" s="39" t="str">
        <f>VLOOKUP(D73,Tableau_REF_Mesures[],2,FALSE)</f>
        <v>Service de supervision de sécurité (SOC)</v>
      </c>
      <c r="F73" s="143">
        <v>0.125</v>
      </c>
      <c r="G73" s="143">
        <f>IFERROR(VLOOKUP(Tableau_REF_SMMS[[#This Row],['#MS]],Tableau_REC_Mesures[#All],6,FALSE),0)</f>
        <v>0</v>
      </c>
      <c r="H73" s="144">
        <f>IF(VLOOKUP(D73,Tableau_REF_Mesures[],3,FALSE)="OUI",F73+(F73*G73),0)</f>
        <v>0.125</v>
      </c>
      <c r="I73" s="79">
        <f>VLOOKUP(D73,Tableau_REF_Mesures[],8,FALSE)*H73/IF(VLOOKUP(D73,Tableau_REF_Mesures[],6,FALSE)&gt;0,VLOOKUP(D73,Tableau_REF_Mesures[],6,FALSE),1)</f>
        <v>3939.923536589039</v>
      </c>
    </row>
    <row r="74" spans="1:11" x14ac:dyDescent="0.2">
      <c r="A74" s="65" t="s">
        <v>71</v>
      </c>
      <c r="B74" s="39" t="str">
        <f>VLOOKUP(A74,Tableau_REF_Risques[],2,FALSE)</f>
        <v>Abus de droits en vue d'effectuer une action malveillante</v>
      </c>
      <c r="C74" s="39">
        <f>_xlfn.MAXIFS(Tableau_REF_SMSR[Vrais Retenue],Tableau_REF_SMSR['#SM],Tableau_REF_SMMS[[#This Row],['#SM]])</f>
        <v>2</v>
      </c>
      <c r="D74" s="66" t="s">
        <v>283</v>
      </c>
      <c r="E74" s="39" t="str">
        <f>VLOOKUP(D74,Tableau_REF_Mesures[],2,FALSE)</f>
        <v>Service de gestion des solutions de sécurité</v>
      </c>
      <c r="F74" s="143">
        <v>0.125</v>
      </c>
      <c r="G74" s="143">
        <f>IFERROR(VLOOKUP(Tableau_REF_SMMS[[#This Row],['#MS]],Tableau_REC_Mesures[#All],6,FALSE),0)</f>
        <v>0</v>
      </c>
      <c r="H74" s="144">
        <f>IF(VLOOKUP(D74,Tableau_REF_Mesures[],3,FALSE)="OUI",F74+(F74*G74),0)</f>
        <v>0.125</v>
      </c>
      <c r="I74" s="79"/>
    </row>
    <row r="75" spans="1:11" x14ac:dyDescent="0.2">
      <c r="A75" s="65" t="s">
        <v>71</v>
      </c>
      <c r="B75" s="39" t="str">
        <f>VLOOKUP(A75,Tableau_REF_Risques[],2,FALSE)</f>
        <v>Abus de droits en vue d'effectuer une action malveillante</v>
      </c>
      <c r="C75" s="39">
        <f>_xlfn.MAXIFS(Tableau_REF_SMSR[Vrais Retenue],Tableau_REF_SMSR['#SM],Tableau_REF_SMMS[[#This Row],['#SM]])</f>
        <v>2</v>
      </c>
      <c r="D75" s="66" t="s">
        <v>286</v>
      </c>
      <c r="E75" s="39" t="str">
        <f>VLOOKUP(D75,Tableau_REF_Mesures[],2,FALSE)</f>
        <v>Service d'audit SSI</v>
      </c>
      <c r="F75" s="143">
        <v>0.125</v>
      </c>
      <c r="G75" s="143">
        <f>IFERROR(VLOOKUP(Tableau_REF_SMMS[[#This Row],['#MS]],Tableau_REC_Mesures[#All],6,FALSE),0)</f>
        <v>0</v>
      </c>
      <c r="H75" s="144">
        <f>IF(VLOOKUP(D75,Tableau_REF_Mesures[],3,FALSE)="OUI",F75+(F75*G75),0)</f>
        <v>0.125</v>
      </c>
      <c r="I75" s="79">
        <f>VLOOKUP(D75,Tableau_REF_Mesures[],8,FALSE)*H75/IF(VLOOKUP(D75,Tableau_REF_Mesures[],6,FALSE)&gt;0,VLOOKUP(D75,Tableau_REF_Mesures[],6,FALSE),1)</f>
        <v>6761.6581141129445</v>
      </c>
    </row>
    <row r="76" spans="1:11" x14ac:dyDescent="0.2">
      <c r="A76" s="39" t="s">
        <v>53</v>
      </c>
      <c r="B76" s="39" t="str">
        <f>VLOOKUP(A76,Tableau_REF_Risques[],2,FALSE)</f>
        <v>Compromission d'un poste par Phishing de l'utilisateur (Pièce jointe ou URL piégée)</v>
      </c>
      <c r="C76" s="39">
        <f>_xlfn.MAXIFS(Tableau_REF_SMSR[Vrais Retenue],Tableau_REF_SMSR['#SM],Tableau_REF_SMMS[[#This Row],['#SM]])</f>
        <v>4</v>
      </c>
      <c r="D76" s="66" t="s">
        <v>250</v>
      </c>
      <c r="E76" s="39" t="str">
        <f>VLOOKUP(D76,Tableau_REF_Mesures[],2,FALSE)</f>
        <v>Solution Proxy / Web Gateway (élémentaire)</v>
      </c>
      <c r="F76" s="143">
        <v>1.6129032258064516E-2</v>
      </c>
      <c r="G76" s="143">
        <f>IFERROR(VLOOKUP(Tableau_REF_SMMS[[#This Row],['#MS]],Tableau_REC_Mesures[#All],6,FALSE),0)</f>
        <v>1</v>
      </c>
      <c r="H76" s="144">
        <f>IF(VLOOKUP(D76,Tableau_REF_Mesures[],3,FALSE)="OUI",F76+(F76*G76),0)</f>
        <v>0</v>
      </c>
      <c r="I76" s="79">
        <f>VLOOKUP(D76,Tableau_REF_Mesures[],8,FALSE)*H76/IF(VLOOKUP(D76,Tableau_REF_Mesures[],6,FALSE)&gt;0,VLOOKUP(D76,Tableau_REF_Mesures[],6,FALSE),1)</f>
        <v>0</v>
      </c>
    </row>
    <row r="77" spans="1:11" x14ac:dyDescent="0.2">
      <c r="A77" s="39" t="s">
        <v>53</v>
      </c>
      <c r="B77" s="39" t="str">
        <f>VLOOKUP(A77,Tableau_REF_Risques[],2,FALSE)</f>
        <v>Compromission d'un poste par Phishing de l'utilisateur (Pièce jointe ou URL piégée)</v>
      </c>
      <c r="C77" s="39">
        <f>_xlfn.MAXIFS(Tableau_REF_SMSR[Vrais Retenue],Tableau_REF_SMSR['#SM],Tableau_REF_SMMS[[#This Row],['#SM]])</f>
        <v>4</v>
      </c>
      <c r="D77" s="66" t="s">
        <v>252</v>
      </c>
      <c r="E77" s="39" t="str">
        <f>VLOOKUP(D77,Tableau_REF_Mesures[],2,FALSE)</f>
        <v>Solution Proxy / Web Gateway (intermédiaire)</v>
      </c>
      <c r="F77" s="143">
        <v>9.6774193548387094E-2</v>
      </c>
      <c r="G77" s="143">
        <f>IFERROR(VLOOKUP(Tableau_REF_SMMS[[#This Row],['#MS]],Tableau_REC_Mesures[#All],6,FALSE),0)</f>
        <v>1</v>
      </c>
      <c r="H77" s="144">
        <f>IF(VLOOKUP(D77,Tableau_REF_Mesures[],3,FALSE)="OUI",F77+(F77*G77),0)</f>
        <v>0.19354838709677419</v>
      </c>
      <c r="I77" s="79">
        <f>VLOOKUP(D77,Tableau_REF_Mesures[],8,FALSE)*H77/IF(VLOOKUP(D77,Tableau_REF_Mesures[],6,FALSE)&gt;0,VLOOKUP(D77,Tableau_REF_Mesures[],6,FALSE),1)</f>
        <v>3996.8318812789194</v>
      </c>
    </row>
    <row r="78" spans="1:11" x14ac:dyDescent="0.2">
      <c r="A78" s="39" t="s">
        <v>53</v>
      </c>
      <c r="B78" s="39" t="str">
        <f>VLOOKUP(A78,Tableau_REF_Risques[],2,FALSE)</f>
        <v>Compromission d'un poste par Phishing de l'utilisateur (Pièce jointe ou URL piégée)</v>
      </c>
      <c r="C78" s="39">
        <f>_xlfn.MAXIFS(Tableau_REF_SMSR[Vrais Retenue],Tableau_REF_SMSR['#SM],Tableau_REF_SMMS[[#This Row],['#SM]])</f>
        <v>4</v>
      </c>
      <c r="D78" s="66" t="s">
        <v>254</v>
      </c>
      <c r="E78" s="39" t="str">
        <f>VLOOKUP(D78,Tableau_REF_Mesures[],2,FALSE)</f>
        <v>Solution Proxy / Web Gateway (avancé)</v>
      </c>
      <c r="F78" s="145">
        <v>0.24193548387096775</v>
      </c>
      <c r="G78" s="143">
        <f>IFERROR(VLOOKUP(Tableau_REF_SMMS[[#This Row],['#MS]],Tableau_REC_Mesures[#All],6,FALSE),0)</f>
        <v>0.9</v>
      </c>
      <c r="H78" s="144">
        <f>IF(VLOOKUP(D78,Tableau_REF_Mesures[],3,FALSE)="OUI",F78+(F78*G78),0)</f>
        <v>0</v>
      </c>
      <c r="I78" s="79">
        <f>VLOOKUP(D78,Tableau_REF_Mesures[],8,FALSE)*H78/IF(VLOOKUP(D78,Tableau_REF_Mesures[],6,FALSE)&gt;0,VLOOKUP(D78,Tableau_REF_Mesures[],6,FALSE),1)</f>
        <v>0</v>
      </c>
    </row>
    <row r="79" spans="1:11" x14ac:dyDescent="0.2">
      <c r="A79" s="39" t="s">
        <v>53</v>
      </c>
      <c r="B79" s="39" t="str">
        <f>VLOOKUP(A79,Tableau_REF_Risques[],2,FALSE)</f>
        <v>Compromission d'un poste par Phishing de l'utilisateur (Pièce jointe ou URL piégée)</v>
      </c>
      <c r="C79" s="39">
        <f>_xlfn.MAXIFS(Tableau_REF_SMSR[Vrais Retenue],Tableau_REF_SMSR['#SM],Tableau_REF_SMMS[[#This Row],['#SM]])</f>
        <v>4</v>
      </c>
      <c r="D79" s="66" t="s">
        <v>262</v>
      </c>
      <c r="E79" s="39" t="str">
        <f>VLOOKUP(D79,Tableau_REF_Mesures[],2,FALSE)</f>
        <v>Sondes spécialisées IDPS (Détection &amp; Prévention d'intrusion)</v>
      </c>
      <c r="F79" s="145">
        <v>9.6774193548387094E-2</v>
      </c>
      <c r="G79" s="143">
        <f>IFERROR(VLOOKUP(Tableau_REF_SMMS[[#This Row],['#MS]],Tableau_REC_Mesures[#All],6,FALSE),0)</f>
        <v>0.8</v>
      </c>
      <c r="H79" s="144">
        <f>IF(VLOOKUP(D79,Tableau_REF_Mesures[],3,FALSE)="OUI",F79+(F79*G79),0)</f>
        <v>0.17419354838709677</v>
      </c>
      <c r="I79" s="79">
        <f>VLOOKUP(D79,Tableau_REF_Mesures[],8,FALSE)*H79/IF(VLOOKUP(D79,Tableau_REF_Mesures[],6,FALSE)&gt;0,VLOOKUP(D79,Tableau_REF_Mesures[],6,FALSE),1)</f>
        <v>4062.9430178188218</v>
      </c>
    </row>
    <row r="80" spans="1:11" x14ac:dyDescent="0.2">
      <c r="A80" s="39" t="s">
        <v>53</v>
      </c>
      <c r="B80" s="39" t="str">
        <f>VLOOKUP(A80,Tableau_REF_Risques[],2,FALSE)</f>
        <v>Compromission d'un poste par Phishing de l'utilisateur (Pièce jointe ou URL piégée)</v>
      </c>
      <c r="C80" s="39">
        <f>_xlfn.MAXIFS(Tableau_REF_SMSR[Vrais Retenue],Tableau_REF_SMSR['#SM],Tableau_REF_SMMS[[#This Row],['#SM]])</f>
        <v>4</v>
      </c>
      <c r="D80" s="66" t="s">
        <v>267</v>
      </c>
      <c r="E80" s="39" t="str">
        <f>VLOOKUP(D80,Tableau_REF_Mesures[],2,FALSE)</f>
        <v>Solution de protection des mails (élémentaire)</v>
      </c>
      <c r="F80" s="143">
        <v>4.8387096774193547E-2</v>
      </c>
      <c r="G80" s="143">
        <f>IFERROR(VLOOKUP(Tableau_REF_SMMS[[#This Row],['#MS]],Tableau_REC_Mesures[#All],6,FALSE),0)</f>
        <v>0.7</v>
      </c>
      <c r="H80" s="144">
        <f>IF(VLOOKUP(D80,Tableau_REF_Mesures[],3,FALSE)="OUI",F80+(F80*G80),0)</f>
        <v>0</v>
      </c>
      <c r="I80" s="79">
        <f>VLOOKUP(D80,Tableau_REF_Mesures[],8,FALSE)*H80/IF(VLOOKUP(D80,Tableau_REF_Mesures[],6,FALSE)&gt;0,VLOOKUP(D80,Tableau_REF_Mesures[],6,FALSE),1)</f>
        <v>0</v>
      </c>
    </row>
    <row r="81" spans="1:9" x14ac:dyDescent="0.2">
      <c r="A81" s="39" t="s">
        <v>53</v>
      </c>
      <c r="B81" s="39" t="str">
        <f>VLOOKUP(A81,Tableau_REF_Risques[],2,FALSE)</f>
        <v>Compromission d'un poste par Phishing de l'utilisateur (Pièce jointe ou URL piégée)</v>
      </c>
      <c r="C81" s="39">
        <f>_xlfn.MAXIFS(Tableau_REF_SMSR[Vrais Retenue],Tableau_REF_SMSR['#SM],Tableau_REF_SMMS[[#This Row],['#SM]])</f>
        <v>4</v>
      </c>
      <c r="D81" s="66" t="s">
        <v>269</v>
      </c>
      <c r="E81" s="39" t="str">
        <f>VLOOKUP(D81,Tableau_REF_Mesures[],2,FALSE)</f>
        <v>Solution de protection des mails (avancé)</v>
      </c>
      <c r="F81" s="145">
        <v>0.16129032258064513</v>
      </c>
      <c r="G81" s="143">
        <f>IFERROR(VLOOKUP(Tableau_REF_SMMS[[#This Row],['#MS]],Tableau_REC_Mesures[#All],6,FALSE),0)</f>
        <v>0.5</v>
      </c>
      <c r="H81" s="144">
        <f>IF(VLOOKUP(D81,Tableau_REF_Mesures[],3,FALSE)="OUI",F81+(F81*G81),0)</f>
        <v>0.24193548387096769</v>
      </c>
      <c r="I81" s="79">
        <f>VLOOKUP(D81,Tableau_REF_Mesures[],8,FALSE)*H81/IF(VLOOKUP(D81,Tableau_REF_Mesures[],6,FALSE)&gt;0,VLOOKUP(D81,Tableau_REF_Mesures[],6,FALSE),1)</f>
        <v>12962.962962962962</v>
      </c>
    </row>
    <row r="82" spans="1:9" x14ac:dyDescent="0.2">
      <c r="A82" s="39" t="s">
        <v>53</v>
      </c>
      <c r="B82" s="39" t="str">
        <f>VLOOKUP(A82,Tableau_REF_Risques[],2,FALSE)</f>
        <v>Compromission d'un poste par Phishing de l'utilisateur (Pièce jointe ou URL piégée)</v>
      </c>
      <c r="C82" s="39">
        <f>_xlfn.MAXIFS(Tableau_REF_SMSR[Vrais Retenue],Tableau_REF_SMSR['#SM],Tableau_REF_SMMS[[#This Row],['#SM]])</f>
        <v>4</v>
      </c>
      <c r="D82" s="66" t="s">
        <v>272</v>
      </c>
      <c r="E82" s="39" t="str">
        <f>VLOOKUP(D82,Tableau_REF_Mesures[],2,FALSE)</f>
        <v>Solution de protection des terminaux (Antimalware basique)</v>
      </c>
      <c r="F82" s="143">
        <v>4.8387096774193547E-2</v>
      </c>
      <c r="G82" s="143">
        <f>IFERROR(VLOOKUP(Tableau_REF_SMMS[[#This Row],['#MS]],Tableau_REC_Mesures[#All],6,FALSE),0)</f>
        <v>0</v>
      </c>
      <c r="H82" s="144">
        <f>IF(VLOOKUP(D82,Tableau_REF_Mesures[],3,FALSE)="OUI",F82+(F82*G82),0)</f>
        <v>0</v>
      </c>
      <c r="I82" s="79">
        <f>VLOOKUP(D82,Tableau_REF_Mesures[],8,FALSE)*H82/IF(VLOOKUP(D82,Tableau_REF_Mesures[],6,FALSE)&gt;0,VLOOKUP(D82,Tableau_REF_Mesures[],6,FALSE),1)</f>
        <v>0</v>
      </c>
    </row>
    <row r="83" spans="1:9" x14ac:dyDescent="0.2">
      <c r="A83" s="39" t="s">
        <v>53</v>
      </c>
      <c r="B83" s="39" t="str">
        <f>VLOOKUP(A83,Tableau_REF_Risques[],2,FALSE)</f>
        <v>Compromission d'un poste par Phishing de l'utilisateur (Pièce jointe ou URL piégée)</v>
      </c>
      <c r="C83" s="39">
        <f>_xlfn.MAXIFS(Tableau_REF_SMSR[Vrais Retenue],Tableau_REF_SMSR['#SM],Tableau_REF_SMMS[[#This Row],['#SM]])</f>
        <v>4</v>
      </c>
      <c r="D83" s="66" t="s">
        <v>273</v>
      </c>
      <c r="E83" s="39" t="str">
        <f>VLOOKUP(D83,Tableau_REF_Mesures[],2,FALSE)</f>
        <v>Solution de protection des terminaux (EDR)</v>
      </c>
      <c r="F83" s="145">
        <v>0.17741935483870969</v>
      </c>
      <c r="G83" s="143">
        <f>IFERROR(VLOOKUP(Tableau_REF_SMMS[[#This Row],['#MS]],Tableau_REC_Mesures[#All],6,FALSE),0)</f>
        <v>0</v>
      </c>
      <c r="H83" s="144">
        <f>IF(VLOOKUP(D83,Tableau_REF_Mesures[],3,FALSE)="OUI",F83+(F83*G83),0)</f>
        <v>0.17741935483870969</v>
      </c>
      <c r="I83" s="79">
        <f>VLOOKUP(D83,Tableau_REF_Mesures[],8,FALSE)*H83/IF(VLOOKUP(D83,Tableau_REF_Mesures[],6,FALSE)&gt;0,VLOOKUP(D83,Tableau_REF_Mesures[],6,FALSE),1)</f>
        <v>2845.1570605692937</v>
      </c>
    </row>
    <row r="84" spans="1:9" x14ac:dyDescent="0.2">
      <c r="A84" s="39" t="s">
        <v>53</v>
      </c>
      <c r="B84" s="39" t="str">
        <f>VLOOKUP(A84,Tableau_REF_Risques[],2,FALSE)</f>
        <v>Compromission d'un poste par Phishing de l'utilisateur (Pièce jointe ou URL piégée)</v>
      </c>
      <c r="C84" s="39">
        <f>_xlfn.MAXIFS(Tableau_REF_SMSR[Vrais Retenue],Tableau_REF_SMSR['#SM],Tableau_REF_SMMS[[#This Row],['#SM]])</f>
        <v>4</v>
      </c>
      <c r="D84" s="66" t="s">
        <v>278</v>
      </c>
      <c r="E84" s="39" t="str">
        <f>VLOOKUP(D84,Tableau_REF_Mesures[],2,FALSE)</f>
        <v>Solution de collecte et de traitement des événements (SIEM)</v>
      </c>
      <c r="F84" s="145">
        <v>3.2258064516129031E-2</v>
      </c>
      <c r="G84" s="143">
        <f>IFERROR(VLOOKUP(Tableau_REF_SMMS[[#This Row],['#MS]],Tableau_REC_Mesures[#All],6,FALSE),0)</f>
        <v>0</v>
      </c>
      <c r="H84" s="144">
        <f>IF(VLOOKUP(D84,Tableau_REF_Mesures[],3,FALSE)="OUI",F84+(F84*G84),0)</f>
        <v>3.2258064516129031E-2</v>
      </c>
      <c r="I84" s="79">
        <f>VLOOKUP(D84,Tableau_REF_Mesures[],8,FALSE)*H84/IF(VLOOKUP(D84,Tableau_REF_Mesures[],6,FALSE)&gt;0,VLOOKUP(D84,Tableau_REF_Mesures[],6,FALSE),1)</f>
        <v>127.60488325221881</v>
      </c>
    </row>
    <row r="85" spans="1:9" x14ac:dyDescent="0.2">
      <c r="A85" s="39" t="s">
        <v>53</v>
      </c>
      <c r="B85" s="39" t="str">
        <f>VLOOKUP(A85,Tableau_REF_Risques[],2,FALSE)</f>
        <v>Compromission d'un poste par Phishing de l'utilisateur (Pièce jointe ou URL piégée)</v>
      </c>
      <c r="C85" s="39">
        <f>_xlfn.MAXIFS(Tableau_REF_SMSR[Vrais Retenue],Tableau_REF_SMSR['#SM],Tableau_REF_SMMS[[#This Row],['#SM]])</f>
        <v>4</v>
      </c>
      <c r="D85" s="66" t="s">
        <v>280</v>
      </c>
      <c r="E85" s="39" t="str">
        <f>VLOOKUP(D85,Tableau_REF_Mesures[],2,FALSE)</f>
        <v>Solution de sensibilisation et de formation</v>
      </c>
      <c r="F85" s="145">
        <v>0.1129032258064516</v>
      </c>
      <c r="G85" s="143">
        <f>IFERROR(VLOOKUP(Tableau_REF_SMMS[[#This Row],['#MS]],Tableau_REC_Mesures[#All],6,FALSE),0)</f>
        <v>0</v>
      </c>
      <c r="H85" s="144">
        <f>IF(VLOOKUP(D85,Tableau_REF_Mesures[],3,FALSE)="OUI",F85+(F85*G85),0)</f>
        <v>0.1129032258064516</v>
      </c>
      <c r="I85" s="79">
        <f>VLOOKUP(D85,Tableau_REF_Mesures[],8,FALSE)*H85/IF(VLOOKUP(D85,Tableau_REF_Mesures[],6,FALSE)&gt;0,VLOOKUP(D85,Tableau_REF_Mesures[],6,FALSE),1)</f>
        <v>2823.2832123907574</v>
      </c>
    </row>
    <row r="86" spans="1:9" x14ac:dyDescent="0.2">
      <c r="A86" s="39" t="s">
        <v>53</v>
      </c>
      <c r="B86" s="39" t="str">
        <f>VLOOKUP(A86,Tableau_REF_Risques[],2,FALSE)</f>
        <v>Compromission d'un poste par Phishing de l'utilisateur (Pièce jointe ou URL piégée)</v>
      </c>
      <c r="C86" s="39">
        <f>_xlfn.MAXIFS(Tableau_REF_SMSR[Vrais Retenue],Tableau_REF_SMSR['#SM],Tableau_REF_SMMS[[#This Row],['#SM]])</f>
        <v>4</v>
      </c>
      <c r="D86" s="66" t="s">
        <v>282</v>
      </c>
      <c r="E86" s="39" t="str">
        <f>VLOOKUP(D86,Tableau_REF_Mesures[],2,FALSE)</f>
        <v>Service de supervision de sécurité (SOC)</v>
      </c>
      <c r="F86" s="145">
        <v>4.8387096774193547E-2</v>
      </c>
      <c r="G86" s="143">
        <f>IFERROR(VLOOKUP(Tableau_REF_SMMS[[#This Row],['#MS]],Tableau_REC_Mesures[#All],6,FALSE),0)</f>
        <v>0</v>
      </c>
      <c r="H86" s="144">
        <f>IF(VLOOKUP(D86,Tableau_REF_Mesures[],3,FALSE)="OUI",F86+(F86*G86),0)</f>
        <v>4.8387096774193547E-2</v>
      </c>
      <c r="I86" s="79">
        <f>VLOOKUP(D86,Tableau_REF_Mesures[],8,FALSE)*H86/IF(VLOOKUP(D86,Tableau_REF_Mesures[],6,FALSE)&gt;0,VLOOKUP(D86,Tableau_REF_Mesures[],6,FALSE),1)</f>
        <v>1525.1316915828538</v>
      </c>
    </row>
    <row r="87" spans="1:9" x14ac:dyDescent="0.2">
      <c r="A87" s="39" t="s">
        <v>53</v>
      </c>
      <c r="B87" s="39" t="str">
        <f>VLOOKUP(A87,Tableau_REF_Risques[],2,FALSE)</f>
        <v>Compromission d'un poste par Phishing de l'utilisateur (Pièce jointe ou URL piégée)</v>
      </c>
      <c r="C87" s="39">
        <f>_xlfn.MAXIFS(Tableau_REF_SMSR[Vrais Retenue],Tableau_REF_SMSR['#SM],Tableau_REF_SMMS[[#This Row],['#SM]])</f>
        <v>4</v>
      </c>
      <c r="D87" s="66" t="s">
        <v>283</v>
      </c>
      <c r="E87" s="39" t="str">
        <f>VLOOKUP(D87,Tableau_REF_Mesures[],2,FALSE)</f>
        <v>Service de gestion des solutions de sécurité</v>
      </c>
      <c r="F87" s="145">
        <v>4.8387096774193547E-2</v>
      </c>
      <c r="G87" s="143">
        <f>IFERROR(VLOOKUP(Tableau_REF_SMMS[[#This Row],['#MS]],Tableau_REC_Mesures[#All],6,FALSE),0)</f>
        <v>0</v>
      </c>
      <c r="H87" s="144">
        <f>IF(VLOOKUP(D87,Tableau_REF_Mesures[],3,FALSE)="OUI",F87+(F87*G87),0)</f>
        <v>4.8387096774193547E-2</v>
      </c>
      <c r="I87" s="79"/>
    </row>
    <row r="88" spans="1:9" x14ac:dyDescent="0.2">
      <c r="A88" s="39" t="s">
        <v>53</v>
      </c>
      <c r="B88" s="39" t="str">
        <f>VLOOKUP(A88,Tableau_REF_Risques[],2,FALSE)</f>
        <v>Compromission d'un poste par Phishing de l'utilisateur (Pièce jointe ou URL piégée)</v>
      </c>
      <c r="C88" s="39">
        <f>_xlfn.MAXIFS(Tableau_REF_SMSR[Vrais Retenue],Tableau_REF_SMSR['#SM],Tableau_REF_SMMS[[#This Row],['#SM]])</f>
        <v>4</v>
      </c>
      <c r="D88" s="66" t="s">
        <v>284</v>
      </c>
      <c r="E88" s="39" t="str">
        <f>VLOOKUP(D88,Tableau_REF_Mesures[],2,FALSE)</f>
        <v>Service de Veille et de réponse à incidents (CERT/CSIRT)</v>
      </c>
      <c r="F88" s="145">
        <v>8.0645162000000006E-2</v>
      </c>
      <c r="G88" s="143">
        <f>IFERROR(VLOOKUP(Tableau_REF_SMMS[[#This Row],['#MS]],Tableau_REC_Mesures[#All],6,FALSE),0)</f>
        <v>0</v>
      </c>
      <c r="H88" s="144">
        <f>IF(VLOOKUP(D88,Tableau_REF_Mesures[],3,FALSE)="OUI",F88+(F88*G88),0)</f>
        <v>8.0645162000000006E-2</v>
      </c>
      <c r="I88" s="79">
        <f>VLOOKUP(D88,Tableau_REF_Mesures[],8,FALSE)*H88/IF(VLOOKUP(D88,Tableau_REF_Mesures[],6,FALSE)&gt;0,VLOOKUP(D88,Tableau_REF_Mesures[],6,FALSE),1)</f>
        <v>5151.545333000171</v>
      </c>
    </row>
    <row r="89" spans="1:9" x14ac:dyDescent="0.2">
      <c r="A89" s="65" t="s">
        <v>70</v>
      </c>
      <c r="B89" s="39" t="str">
        <f>VLOOKUP(A89,Tableau_REF_Risques[],2,FALSE)</f>
        <v>Indisponibilité des ressources suite à une attaque par DDoS</v>
      </c>
      <c r="C89" s="39">
        <f>_xlfn.MAXIFS(Tableau_REF_SMSR[Vrais Retenue],Tableau_REF_SMSR['#SM],Tableau_REF_SMMS[[#This Row],['#SM]])</f>
        <v>4</v>
      </c>
      <c r="D89" s="66" t="s">
        <v>241</v>
      </c>
      <c r="E89" s="39" t="str">
        <f>VLOOKUP(D89,Tableau_REF_Mesures[],2,FALSE)</f>
        <v>Solution de pare-feu (élémentaire)</v>
      </c>
      <c r="F89" s="143">
        <v>0.02</v>
      </c>
      <c r="G89" s="143">
        <f>IFERROR(VLOOKUP(Tableau_REF_SMMS[[#This Row],['#MS]],Tableau_REC_Mesures[#All],6,FALSE),0)</f>
        <v>0</v>
      </c>
      <c r="H89" s="144">
        <f>IF(VLOOKUP(D89,Tableau_REF_Mesures[],3,FALSE)="OUI",F89+(F89*G89),0)</f>
        <v>0</v>
      </c>
      <c r="I89" s="79">
        <f>VLOOKUP(D89,Tableau_REF_Mesures[],8,FALSE)*H89/IF(VLOOKUP(D89,Tableau_REF_Mesures[],6,FALSE)&gt;0,VLOOKUP(D89,Tableau_REF_Mesures[],6,FALSE),1)</f>
        <v>0</v>
      </c>
    </row>
    <row r="90" spans="1:9" x14ac:dyDescent="0.2">
      <c r="A90" s="65" t="s">
        <v>70</v>
      </c>
      <c r="B90" s="39" t="str">
        <f>VLOOKUP(A90,Tableau_REF_Risques[],2,FALSE)</f>
        <v>Indisponibilité des ressources suite à une attaque par DDoS</v>
      </c>
      <c r="C90" s="39">
        <f>_xlfn.MAXIFS(Tableau_REF_SMSR[Vrais Retenue],Tableau_REF_SMSR['#SM],Tableau_REF_SMMS[[#This Row],['#SM]])</f>
        <v>4</v>
      </c>
      <c r="D90" s="66" t="s">
        <v>243</v>
      </c>
      <c r="E90" s="39" t="str">
        <f>VLOOKUP(D90,Tableau_REF_Mesures[],2,FALSE)</f>
        <v>Solution de pare-feu (intermédiaire)</v>
      </c>
      <c r="F90" s="143">
        <v>0.06</v>
      </c>
      <c r="G90" s="143">
        <f>IFERROR(VLOOKUP(Tableau_REF_SMMS[[#This Row],['#MS]],Tableau_REC_Mesures[#All],6,FALSE),0)</f>
        <v>0</v>
      </c>
      <c r="H90" s="144">
        <f>IF(VLOOKUP(D90,Tableau_REF_Mesures[],3,FALSE)="OUI",F90+(F90*G90),0)</f>
        <v>0</v>
      </c>
      <c r="I90" s="79">
        <f>VLOOKUP(D90,Tableau_REF_Mesures[],8,FALSE)*H90/IF(VLOOKUP(D90,Tableau_REF_Mesures[],6,FALSE)&gt;0,VLOOKUP(D90,Tableau_REF_Mesures[],6,FALSE),1)</f>
        <v>0</v>
      </c>
    </row>
    <row r="91" spans="1:9" x14ac:dyDescent="0.2">
      <c r="A91" s="65" t="s">
        <v>70</v>
      </c>
      <c r="B91" s="39" t="str">
        <f>VLOOKUP(A91,Tableau_REF_Risques[],2,FALSE)</f>
        <v>Indisponibilité des ressources suite à une attaque par DDoS</v>
      </c>
      <c r="C91" s="39">
        <f>_xlfn.MAXIFS(Tableau_REF_SMSR[Vrais Retenue],Tableau_REF_SMSR['#SM],Tableau_REF_SMMS[[#This Row],['#SM]])</f>
        <v>4</v>
      </c>
      <c r="D91" s="66" t="s">
        <v>245</v>
      </c>
      <c r="E91" s="39" t="str">
        <f>VLOOKUP(D91,Tableau_REF_Mesures[],2,FALSE)</f>
        <v>Solution de pare-feu (avancé)</v>
      </c>
      <c r="F91" s="143">
        <v>0.14000000000000001</v>
      </c>
      <c r="G91" s="143">
        <f>IFERROR(VLOOKUP(Tableau_REF_SMMS[[#This Row],['#MS]],Tableau_REC_Mesures[#All],6,FALSE),0)</f>
        <v>0</v>
      </c>
      <c r="H91" s="144">
        <f>IF(VLOOKUP(D91,Tableau_REF_Mesures[],3,FALSE)="OUI",F91+(F91*G91),0)</f>
        <v>0.14000000000000001</v>
      </c>
      <c r="I91" s="79">
        <f>VLOOKUP(D91,Tableau_REF_Mesures[],8,FALSE)*H91/IF(VLOOKUP(D91,Tableau_REF_Mesures[],6,FALSE)&gt;0,VLOOKUP(D91,Tableau_REF_Mesures[],6,FALSE),1)</f>
        <v>1829.3274770330145</v>
      </c>
    </row>
    <row r="92" spans="1:9" x14ac:dyDescent="0.2">
      <c r="A92" s="65" t="s">
        <v>70</v>
      </c>
      <c r="B92" s="39" t="str">
        <f>VLOOKUP(A92,Tableau_REF_Risques[],2,FALSE)</f>
        <v>Indisponibilité des ressources suite à une attaque par DDoS</v>
      </c>
      <c r="C92" s="39">
        <f>_xlfn.MAXIFS(Tableau_REF_SMSR[Vrais Retenue],Tableau_REF_SMSR['#SM],Tableau_REF_SMMS[[#This Row],['#SM]])</f>
        <v>4</v>
      </c>
      <c r="D92" s="66" t="s">
        <v>258</v>
      </c>
      <c r="E92" s="39" t="str">
        <f>VLOOKUP(D92,Tableau_REF_Mesures[],2,FALSE)</f>
        <v>Solution Reverse Proxy / Loadbalancer intermédiaire</v>
      </c>
      <c r="F92" s="143">
        <v>0.04</v>
      </c>
      <c r="G92" s="143">
        <f>IFERROR(VLOOKUP(Tableau_REF_SMMS[[#This Row],['#MS]],Tableau_REC_Mesures[#All],6,FALSE),0)</f>
        <v>0.7</v>
      </c>
      <c r="H92" s="144">
        <f>IF(VLOOKUP(D92,Tableau_REF_Mesures[],3,FALSE)="OUI",F92+(F92*G92),0)</f>
        <v>6.8000000000000005E-2</v>
      </c>
      <c r="I92" s="79">
        <f>VLOOKUP(D92,Tableau_REF_Mesures[],8,FALSE)*H92/IF(VLOOKUP(D92,Tableau_REF_Mesures[],6,FALSE)&gt;0,VLOOKUP(D92,Tableau_REF_Mesures[],6,FALSE),1)</f>
        <v>6886.769381266814</v>
      </c>
    </row>
    <row r="93" spans="1:9" x14ac:dyDescent="0.2">
      <c r="A93" s="65" t="s">
        <v>70</v>
      </c>
      <c r="B93" s="39" t="str">
        <f>VLOOKUP(A93,Tableau_REF_Risques[],2,FALSE)</f>
        <v>Indisponibilité des ressources suite à une attaque par DDoS</v>
      </c>
      <c r="C93" s="39">
        <f>_xlfn.MAXIFS(Tableau_REF_SMSR[Vrais Retenue],Tableau_REF_SMSR['#SM],Tableau_REF_SMMS[[#This Row],['#SM]])</f>
        <v>4</v>
      </c>
      <c r="D93" s="66" t="s">
        <v>260</v>
      </c>
      <c r="E93" s="39" t="str">
        <f>VLOOKUP(D93,Tableau_REF_Mesures[],2,FALSE)</f>
        <v>Solution Reverse Proxy / Loadbalancer avancée</v>
      </c>
      <c r="F93" s="143">
        <v>0.12</v>
      </c>
      <c r="G93" s="143">
        <f>IFERROR(VLOOKUP(Tableau_REF_SMMS[[#This Row],['#MS]],Tableau_REC_Mesures[#All],6,FALSE),0)</f>
        <v>0.3</v>
      </c>
      <c r="H93" s="144">
        <f>IF(VLOOKUP(D93,Tableau_REF_Mesures[],3,FALSE)="OUI",F93+(F93*G93),0)</f>
        <v>0</v>
      </c>
      <c r="I93" s="79">
        <f>VLOOKUP(D93,Tableau_REF_Mesures[],8,FALSE)*H93/IF(VLOOKUP(D93,Tableau_REF_Mesures[],6,FALSE)&gt;0,VLOOKUP(D93,Tableau_REF_Mesures[],6,FALSE),1)</f>
        <v>0</v>
      </c>
    </row>
    <row r="94" spans="1:9" x14ac:dyDescent="0.2">
      <c r="A94" s="65" t="s">
        <v>70</v>
      </c>
      <c r="B94" s="39" t="str">
        <f>VLOOKUP(A94,Tableau_REF_Risques[],2,FALSE)</f>
        <v>Indisponibilité des ressources suite à une attaque par DDoS</v>
      </c>
      <c r="C94" s="39">
        <f>_xlfn.MAXIFS(Tableau_REF_SMSR[Vrais Retenue],Tableau_REF_SMSR['#SM],Tableau_REF_SMMS[[#This Row],['#SM]])</f>
        <v>4</v>
      </c>
      <c r="D94" s="66" t="s">
        <v>262</v>
      </c>
      <c r="E94" s="39" t="str">
        <f>VLOOKUP(D94,Tableau_REF_Mesures[],2,FALSE)</f>
        <v>Sondes spécialisées IDPS (Détection &amp; Prévention d'intrusion)</v>
      </c>
      <c r="F94" s="143">
        <v>0.04</v>
      </c>
      <c r="G94" s="143">
        <f>IFERROR(VLOOKUP(Tableau_REF_SMMS[[#This Row],['#MS]],Tableau_REC_Mesures[#All],6,FALSE),0)</f>
        <v>0.8</v>
      </c>
      <c r="H94" s="144">
        <f>IF(VLOOKUP(D94,Tableau_REF_Mesures[],3,FALSE)="OUI",F94+(F94*G94),0)</f>
        <v>7.2000000000000008E-2</v>
      </c>
      <c r="I94" s="79">
        <f>VLOOKUP(D94,Tableau_REF_Mesures[],8,FALSE)*H94/IF(VLOOKUP(D94,Tableau_REF_Mesures[],6,FALSE)&gt;0,VLOOKUP(D94,Tableau_REF_Mesures[],6,FALSE),1)</f>
        <v>1679.3497806984465</v>
      </c>
    </row>
    <row r="95" spans="1:9" x14ac:dyDescent="0.2">
      <c r="A95" s="65" t="s">
        <v>70</v>
      </c>
      <c r="B95" s="39" t="str">
        <f>VLOOKUP(A95,Tableau_REF_Risques[],2,FALSE)</f>
        <v>Indisponibilité des ressources suite à une attaque par DDoS</v>
      </c>
      <c r="C95" s="39">
        <f>_xlfn.MAXIFS(Tableau_REF_SMSR[Vrais Retenue],Tableau_REF_SMSR['#SM],Tableau_REF_SMMS[[#This Row],['#SM]])</f>
        <v>4</v>
      </c>
      <c r="D95" s="66" t="s">
        <v>278</v>
      </c>
      <c r="E95" s="39" t="str">
        <f>VLOOKUP(D95,Tableau_REF_Mesures[],2,FALSE)</f>
        <v>Solution de collecte et de traitement des événements (SIEM)</v>
      </c>
      <c r="F95" s="143">
        <v>0.16</v>
      </c>
      <c r="G95" s="143">
        <f>IFERROR(VLOOKUP(Tableau_REF_SMMS[[#This Row],['#MS]],Tableau_REC_Mesures[#All],6,FALSE),0)</f>
        <v>0</v>
      </c>
      <c r="H95" s="144">
        <f>IF(VLOOKUP(D95,Tableau_REF_Mesures[],3,FALSE)="OUI",F95+(F95*G95),0)</f>
        <v>0.16</v>
      </c>
      <c r="I95" s="79">
        <f>VLOOKUP(D95,Tableau_REF_Mesures[],8,FALSE)*H95/IF(VLOOKUP(D95,Tableau_REF_Mesures[],6,FALSE)&gt;0,VLOOKUP(D95,Tableau_REF_Mesures[],6,FALSE),1)</f>
        <v>632.92022093100536</v>
      </c>
    </row>
    <row r="96" spans="1:9" x14ac:dyDescent="0.2">
      <c r="A96" s="65" t="s">
        <v>70</v>
      </c>
      <c r="B96" s="39" t="str">
        <f>VLOOKUP(A96,Tableau_REF_Risques[],2,FALSE)</f>
        <v>Indisponibilité des ressources suite à une attaque par DDoS</v>
      </c>
      <c r="C96" s="39">
        <f>_xlfn.MAXIFS(Tableau_REF_SMSR[Vrais Retenue],Tableau_REF_SMSR['#SM],Tableau_REF_SMMS[[#This Row],['#SM]])</f>
        <v>4</v>
      </c>
      <c r="D96" s="66" t="s">
        <v>282</v>
      </c>
      <c r="E96" s="39" t="str">
        <f>VLOOKUP(D96,Tableau_REF_Mesures[],2,FALSE)</f>
        <v>Service de supervision de sécurité (SOC)</v>
      </c>
      <c r="F96" s="143">
        <v>0.06</v>
      </c>
      <c r="G96" s="143">
        <f>IFERROR(VLOOKUP(Tableau_REF_SMMS[[#This Row],['#MS]],Tableau_REC_Mesures[#All],6,FALSE),0)</f>
        <v>0</v>
      </c>
      <c r="H96" s="144">
        <f>IF(VLOOKUP(D96,Tableau_REF_Mesures[],3,FALSE)="OUI",F96+(F96*G96),0)</f>
        <v>0.06</v>
      </c>
      <c r="I96" s="79">
        <f>VLOOKUP(D96,Tableau_REF_Mesures[],8,FALSE)*H96/IF(VLOOKUP(D96,Tableau_REF_Mesures[],6,FALSE)&gt;0,VLOOKUP(D96,Tableau_REF_Mesures[],6,FALSE),1)</f>
        <v>1891.1632975627388</v>
      </c>
    </row>
    <row r="97" spans="1:13" x14ac:dyDescent="0.2">
      <c r="A97" s="65" t="s">
        <v>70</v>
      </c>
      <c r="B97" s="39" t="str">
        <f>VLOOKUP(A97,Tableau_REF_Risques[],2,FALSE)</f>
        <v>Indisponibilité des ressources suite à une attaque par DDoS</v>
      </c>
      <c r="C97" s="39">
        <f>_xlfn.MAXIFS(Tableau_REF_SMSR[Vrais Retenue],Tableau_REF_SMSR['#SM],Tableau_REF_SMMS[[#This Row],['#SM]])</f>
        <v>4</v>
      </c>
      <c r="D97" s="66" t="s">
        <v>283</v>
      </c>
      <c r="E97" s="39" t="str">
        <f>VLOOKUP(D97,Tableau_REF_Mesures[],2,FALSE)</f>
        <v>Service de gestion des solutions de sécurité</v>
      </c>
      <c r="F97" s="143">
        <v>0.16</v>
      </c>
      <c r="G97" s="143">
        <f>IFERROR(VLOOKUP(Tableau_REF_SMMS[[#This Row],['#MS]],Tableau_REC_Mesures[#All],6,FALSE),0)</f>
        <v>0</v>
      </c>
      <c r="H97" s="144">
        <f>IF(VLOOKUP(D97,Tableau_REF_Mesures[],3,FALSE)="OUI",F97+(F97*G97),0)</f>
        <v>0.16</v>
      </c>
      <c r="I97" s="79"/>
    </row>
    <row r="98" spans="1:13" x14ac:dyDescent="0.2">
      <c r="A98" s="65" t="s">
        <v>70</v>
      </c>
      <c r="B98" s="39" t="str">
        <f>VLOOKUP(A98,Tableau_REF_Risques[],2,FALSE)</f>
        <v>Indisponibilité des ressources suite à une attaque par DDoS</v>
      </c>
      <c r="C98" s="39">
        <f>_xlfn.MAXIFS(Tableau_REF_SMSR[Vrais Retenue],Tableau_REF_SMSR['#SM],Tableau_REF_SMMS[[#This Row],['#SM]])</f>
        <v>4</v>
      </c>
      <c r="D98" s="66" t="s">
        <v>284</v>
      </c>
      <c r="E98" s="39" t="str">
        <f>VLOOKUP(D98,Tableau_REF_Mesures[],2,FALSE)</f>
        <v>Service de Veille et de réponse à incidents (CERT/CSIRT)</v>
      </c>
      <c r="F98" s="143">
        <v>0.1</v>
      </c>
      <c r="G98" s="143">
        <f>IFERROR(VLOOKUP(Tableau_REF_SMMS[[#This Row],['#MS]],Tableau_REC_Mesures[#All],6,FALSE),0)</f>
        <v>0</v>
      </c>
      <c r="H98" s="144">
        <f>IF(VLOOKUP(D98,Tableau_REF_Mesures[],3,FALSE)="OUI",F98+(F98*G98),0)</f>
        <v>0.1</v>
      </c>
      <c r="I98" s="79">
        <f>VLOOKUP(D98,Tableau_REF_Mesures[],8,FALSE)*H98/IF(VLOOKUP(D98,Tableau_REF_Mesures[],6,FALSE)&gt;0,VLOOKUP(D98,Tableau_REF_Mesures[],6,FALSE),1)</f>
        <v>6387.9161567065494</v>
      </c>
    </row>
    <row r="99" spans="1:13" x14ac:dyDescent="0.2">
      <c r="A99" s="65" t="s">
        <v>70</v>
      </c>
      <c r="B99" s="39" t="str">
        <f>VLOOKUP(A99,Tableau_REF_Risques[],2,FALSE)</f>
        <v>Indisponibilité des ressources suite à une attaque par DDoS</v>
      </c>
      <c r="C99" s="39">
        <f>_xlfn.MAXIFS(Tableau_REF_SMSR[Vrais Retenue],Tableau_REF_SMSR['#SM],Tableau_REF_SMMS[[#This Row],['#SM]])</f>
        <v>4</v>
      </c>
      <c r="D99" s="66" t="s">
        <v>286</v>
      </c>
      <c r="E99" s="39" t="str">
        <f>VLOOKUP(D99,Tableau_REF_Mesures[],2,FALSE)</f>
        <v>Service d'audit SSI</v>
      </c>
      <c r="F99" s="143">
        <v>0.06</v>
      </c>
      <c r="G99" s="143">
        <f>IFERROR(VLOOKUP(Tableau_REF_SMMS[[#This Row],['#MS]],Tableau_REC_Mesures[#All],6,FALSE),0)</f>
        <v>0</v>
      </c>
      <c r="H99" s="144">
        <f>IF(VLOOKUP(D99,Tableau_REF_Mesures[],3,FALSE)="OUI",F99+(F99*G99),0)</f>
        <v>0.06</v>
      </c>
      <c r="I99" s="79">
        <f>VLOOKUP(D99,Tableau_REF_Mesures[],8,FALSE)*H99/IF(VLOOKUP(D99,Tableau_REF_Mesures[],6,FALSE)&gt;0,VLOOKUP(D99,Tableau_REF_Mesures[],6,FALSE),1)</f>
        <v>3245.5958947742133</v>
      </c>
    </row>
    <row r="100" spans="1:13" x14ac:dyDescent="0.2">
      <c r="A100" s="65" t="s">
        <v>70</v>
      </c>
      <c r="B100" s="39" t="str">
        <f>VLOOKUP(A100,Tableau_REF_Risques[],2,FALSE)</f>
        <v>Indisponibilité des ressources suite à une attaque par DDoS</v>
      </c>
      <c r="C100" s="39">
        <f>_xlfn.MAXIFS(Tableau_REF_SMSR[Vrais Retenue],Tableau_REF_SMSR['#SM],Tableau_REF_SMMS[[#This Row],['#SM]])</f>
        <v>4</v>
      </c>
      <c r="D100" s="66" t="s">
        <v>289</v>
      </c>
      <c r="E100" s="39" t="str">
        <f>VLOOKUP(D100,Tableau_REF_Mesures[],2,FALSE)</f>
        <v>Service de gestion de la continuité</v>
      </c>
      <c r="F100" s="143">
        <v>0.16</v>
      </c>
      <c r="G100" s="143">
        <f>IFERROR(VLOOKUP(Tableau_REF_SMMS[[#This Row],['#MS]],Tableau_REC_Mesures[#All],6,FALSE),0)</f>
        <v>0</v>
      </c>
      <c r="H100" s="144">
        <f>IF(VLOOKUP(D100,Tableau_REF_Mesures[],3,FALSE)="OUI",F100+(F100*G100),0)</f>
        <v>0.16</v>
      </c>
      <c r="I100" s="79">
        <f>VLOOKUP(D100,Tableau_REF_Mesures[],8,FALSE)*H100/IF(VLOOKUP(D100,Tableau_REF_Mesures[],6,FALSE)&gt;0,VLOOKUP(D100,Tableau_REF_Mesures[],6,FALSE),1)</f>
        <v>18908.82514160424</v>
      </c>
    </row>
    <row r="101" spans="1:13" x14ac:dyDescent="0.2">
      <c r="A101" s="65" t="s">
        <v>69</v>
      </c>
      <c r="B101" s="39" t="str">
        <f>VLOOKUP(A101,Tableau_REF_Risques[],2,FALSE)</f>
        <v>Chiffrement et/ou suppression de données par malveillance</v>
      </c>
      <c r="C101" s="39">
        <f>_xlfn.MAXIFS(Tableau_REF_SMSR[Vrais Retenue],Tableau_REF_SMSR['#SM],Tableau_REF_SMMS[[#This Row],['#SM]])</f>
        <v>4</v>
      </c>
      <c r="D101" s="66" t="s">
        <v>278</v>
      </c>
      <c r="E101" s="39" t="str">
        <f>VLOOKUP(D101,Tableau_REF_Mesures[],2,FALSE)</f>
        <v>Solution de collecte et de traitement des événements (SIEM)</v>
      </c>
      <c r="F101" s="143">
        <v>7.1428571428571438E-2</v>
      </c>
      <c r="G101" s="143">
        <f>IFERROR(VLOOKUP(Tableau_REF_SMMS[[#This Row],['#MS]],Tableau_REC_Mesures[#All],6,FALSE),0)</f>
        <v>0</v>
      </c>
      <c r="H101" s="144">
        <f>IF(VLOOKUP(D101,Tableau_REF_Mesures[],3,FALSE)="OUI",F101+(F101*G101),0)</f>
        <v>7.1428571428571438E-2</v>
      </c>
      <c r="I101" s="79">
        <f>VLOOKUP(D101,Tableau_REF_Mesures[],8,FALSE)*H101/IF(VLOOKUP(D101,Tableau_REF_Mesures[],6,FALSE)&gt;0,VLOOKUP(D101,Tableau_REF_Mesures[],6,FALSE),1)</f>
        <v>282.55367005848456</v>
      </c>
    </row>
    <row r="102" spans="1:13" x14ac:dyDescent="0.2">
      <c r="A102" s="65" t="s">
        <v>69</v>
      </c>
      <c r="B102" s="39" t="str">
        <f>VLOOKUP(A102,Tableau_REF_Risques[],2,FALSE)</f>
        <v>Chiffrement et/ou suppression de données par malveillance</v>
      </c>
      <c r="C102" s="39">
        <f>_xlfn.MAXIFS(Tableau_REF_SMSR[Vrais Retenue],Tableau_REF_SMSR['#SM],Tableau_REF_SMMS[[#This Row],['#SM]])</f>
        <v>4</v>
      </c>
      <c r="D102" s="66" t="s">
        <v>281</v>
      </c>
      <c r="E102" s="39" t="str">
        <f>VLOOKUP(D102,Tableau_REF_Mesures[],2,FALSE)</f>
        <v>Solution de gestion des sauvegardes</v>
      </c>
      <c r="F102" s="143">
        <v>0.35714285714285715</v>
      </c>
      <c r="G102" s="143">
        <f>IFERROR(VLOOKUP(Tableau_REF_SMMS[[#This Row],['#MS]],Tableau_REC_Mesures[#All],6,FALSE),0)</f>
        <v>0</v>
      </c>
      <c r="H102" s="144">
        <f>IF(VLOOKUP(D102,Tableau_REF_Mesures[],3,FALSE)="OUI",F102+(F102*G102),0)</f>
        <v>0.35714285714285715</v>
      </c>
      <c r="I102" s="79">
        <f>VLOOKUP(D102,Tableau_REF_Mesures[],8,FALSE)*H102/IF(VLOOKUP(D102,Tableau_REF_Mesures[],6,FALSE)&gt;0,VLOOKUP(D102,Tableau_REF_Mesures[],6,FALSE),1)</f>
        <v>48507.646768623585</v>
      </c>
    </row>
    <row r="103" spans="1:13" x14ac:dyDescent="0.2">
      <c r="A103" s="65" t="s">
        <v>69</v>
      </c>
      <c r="B103" s="39" t="str">
        <f>VLOOKUP(A103,Tableau_REF_Risques[],2,FALSE)</f>
        <v>Chiffrement et/ou suppression de données par malveillance</v>
      </c>
      <c r="C103" s="39">
        <f>_xlfn.MAXIFS(Tableau_REF_SMSR[Vrais Retenue],Tableau_REF_SMSR['#SM],Tableau_REF_SMMS[[#This Row],['#SM]])</f>
        <v>4</v>
      </c>
      <c r="D103" s="66" t="s">
        <v>282</v>
      </c>
      <c r="E103" s="39" t="str">
        <f>VLOOKUP(D103,Tableau_REF_Mesures[],2,FALSE)</f>
        <v>Service de supervision de sécurité (SOC)</v>
      </c>
      <c r="F103" s="143">
        <v>0.10714285714285715</v>
      </c>
      <c r="G103" s="143">
        <f>IFERROR(VLOOKUP(Tableau_REF_SMMS[[#This Row],['#MS]],Tableau_REC_Mesures[#All],6,FALSE),0)</f>
        <v>0</v>
      </c>
      <c r="H103" s="144">
        <f>IF(VLOOKUP(D103,Tableau_REF_Mesures[],3,FALSE)="OUI",F103+(F103*G103),0)</f>
        <v>0.10714285714285715</v>
      </c>
      <c r="I103" s="79">
        <f>VLOOKUP(D103,Tableau_REF_Mesures[],8,FALSE)*H103/IF(VLOOKUP(D103,Tableau_REF_Mesures[],6,FALSE)&gt;0,VLOOKUP(D103,Tableau_REF_Mesures[],6,FALSE),1)</f>
        <v>3377.0773170763196</v>
      </c>
    </row>
    <row r="104" spans="1:13" x14ac:dyDescent="0.2">
      <c r="A104" s="65" t="s">
        <v>69</v>
      </c>
      <c r="B104" s="39" t="str">
        <f>VLOOKUP(A104,Tableau_REF_Risques[],2,FALSE)</f>
        <v>Chiffrement et/ou suppression de données par malveillance</v>
      </c>
      <c r="C104" s="39">
        <f>_xlfn.MAXIFS(Tableau_REF_SMSR[Vrais Retenue],Tableau_REF_SMSR['#SM],Tableau_REF_SMMS[[#This Row],['#SM]])</f>
        <v>4</v>
      </c>
      <c r="D104" s="66" t="s">
        <v>283</v>
      </c>
      <c r="E104" s="39" t="str">
        <f>VLOOKUP(D104,Tableau_REF_Mesures[],2,FALSE)</f>
        <v>Service de gestion des solutions de sécurité</v>
      </c>
      <c r="F104" s="143">
        <v>0.10714285714285715</v>
      </c>
      <c r="G104" s="143">
        <f>IFERROR(VLOOKUP(Tableau_REF_SMMS[[#This Row],['#MS]],Tableau_REC_Mesures[#All],6,FALSE),0)</f>
        <v>0</v>
      </c>
      <c r="H104" s="144">
        <f>IF(VLOOKUP(D104,Tableau_REF_Mesures[],3,FALSE)="OUI",F104+(F104*G104),0)</f>
        <v>0.10714285714285715</v>
      </c>
      <c r="I104" s="79"/>
    </row>
    <row r="105" spans="1:13" x14ac:dyDescent="0.2">
      <c r="A105" s="65" t="s">
        <v>69</v>
      </c>
      <c r="B105" s="39" t="str">
        <f>VLOOKUP(A105,Tableau_REF_Risques[],2,FALSE)</f>
        <v>Chiffrement et/ou suppression de données par malveillance</v>
      </c>
      <c r="C105" s="39">
        <f>_xlfn.MAXIFS(Tableau_REF_SMSR[Vrais Retenue],Tableau_REF_SMSR['#SM],Tableau_REF_SMMS[[#This Row],['#SM]])</f>
        <v>4</v>
      </c>
      <c r="D105" s="66" t="s">
        <v>284</v>
      </c>
      <c r="E105" s="39" t="str">
        <f>VLOOKUP(D105,Tableau_REF_Mesures[],2,FALSE)</f>
        <v>Service de Veille et de réponse à incidents (CERT/CSIRT)</v>
      </c>
      <c r="F105" s="143">
        <v>0.17857142857142858</v>
      </c>
      <c r="G105" s="143">
        <f>IFERROR(VLOOKUP(Tableau_REF_SMMS[[#This Row],['#MS]],Tableau_REC_Mesures[#All],6,FALSE),0)</f>
        <v>0</v>
      </c>
      <c r="H105" s="144">
        <f>IF(VLOOKUP(D105,Tableau_REF_Mesures[],3,FALSE)="OUI",F105+(F105*G105),0)</f>
        <v>0.17857142857142858</v>
      </c>
      <c r="I105" s="79">
        <f>VLOOKUP(D105,Tableau_REF_Mesures[],8,FALSE)*H105/IF(VLOOKUP(D105,Tableau_REF_Mesures[],6,FALSE)&gt;0,VLOOKUP(D105,Tableau_REF_Mesures[],6,FALSE),1)</f>
        <v>11406.99313697598</v>
      </c>
    </row>
    <row r="106" spans="1:13" x14ac:dyDescent="0.2">
      <c r="A106" s="65" t="s">
        <v>69</v>
      </c>
      <c r="B106" s="39" t="str">
        <f>VLOOKUP(A106,Tableau_REF_Risques[],2,FALSE)</f>
        <v>Chiffrement et/ou suppression de données par malveillance</v>
      </c>
      <c r="C106" s="39">
        <f>_xlfn.MAXIFS(Tableau_REF_SMSR[Vrais Retenue],Tableau_REF_SMSR['#SM],Tableau_REF_SMMS[[#This Row],['#SM]])</f>
        <v>4</v>
      </c>
      <c r="D106" s="66" t="s">
        <v>286</v>
      </c>
      <c r="E106" s="39" t="str">
        <f>VLOOKUP(D106,Tableau_REF_Mesures[],2,FALSE)</f>
        <v>Service d'audit SSI</v>
      </c>
      <c r="F106" s="143">
        <v>0.10714285714285715</v>
      </c>
      <c r="G106" s="143">
        <f>IFERROR(VLOOKUP(Tableau_REF_SMMS[[#This Row],['#MS]],Tableau_REC_Mesures[#All],6,FALSE),0)</f>
        <v>0</v>
      </c>
      <c r="H106" s="144">
        <f>IF(VLOOKUP(D106,Tableau_REF_Mesures[],3,FALSE)="OUI",F106+(F106*G106),0)</f>
        <v>0.10714285714285715</v>
      </c>
      <c r="I106" s="79">
        <f>VLOOKUP(D106,Tableau_REF_Mesures[],8,FALSE)*H106/IF(VLOOKUP(D106,Tableau_REF_Mesures[],6,FALSE)&gt;0,VLOOKUP(D106,Tableau_REF_Mesures[],6,FALSE),1)</f>
        <v>5795.7069549539528</v>
      </c>
    </row>
    <row r="107" spans="1:13" x14ac:dyDescent="0.2">
      <c r="A107" s="65" t="s">
        <v>69</v>
      </c>
      <c r="B107" s="39" t="str">
        <f>VLOOKUP(A107,Tableau_REF_Risques[],2,FALSE)</f>
        <v>Chiffrement et/ou suppression de données par malveillance</v>
      </c>
      <c r="C107" s="39">
        <f>_xlfn.MAXIFS(Tableau_REF_SMSR[Vrais Retenue],Tableau_REF_SMSR['#SM],Tableau_REF_SMMS[[#This Row],['#SM]])</f>
        <v>4</v>
      </c>
      <c r="D107" s="66" t="s">
        <v>289</v>
      </c>
      <c r="E107" s="39" t="str">
        <f>VLOOKUP(D107,Tableau_REF_Mesures[],2,FALSE)</f>
        <v>Service de gestion de la continuité</v>
      </c>
      <c r="F107" s="143">
        <v>7.1428571428571438E-2</v>
      </c>
      <c r="G107" s="143">
        <f>IFERROR(VLOOKUP(Tableau_REF_SMMS[[#This Row],['#MS]],Tableau_REC_Mesures[#All],6,FALSE),0)</f>
        <v>0</v>
      </c>
      <c r="H107" s="144">
        <f>IF(VLOOKUP(D107,Tableau_REF_Mesures[],3,FALSE)="OUI",F107+(F107*G107),0)</f>
        <v>7.1428571428571438E-2</v>
      </c>
      <c r="I107" s="79">
        <f>VLOOKUP(D107,Tableau_REF_Mesures[],8,FALSE)*H107/IF(VLOOKUP(D107,Tableau_REF_Mesures[],6,FALSE)&gt;0,VLOOKUP(D107,Tableau_REF_Mesures[],6,FALSE),1)</f>
        <v>8441.439795359036</v>
      </c>
    </row>
    <row r="108" spans="1:13" x14ac:dyDescent="0.2">
      <c r="A108" s="65" t="s">
        <v>68</v>
      </c>
      <c r="B108" s="39" t="str">
        <f>VLOOKUP(A108,Tableau_REF_Risques[],2,FALSE)</f>
        <v>Ouverture d'un canal de commande et d'exfiltration sur le réseau</v>
      </c>
      <c r="C108" s="39">
        <f>_xlfn.MAXIFS(Tableau_REF_SMSR[Vrais Retenue],Tableau_REF_SMSR['#SM],Tableau_REF_SMMS[[#This Row],['#SM]])</f>
        <v>4</v>
      </c>
      <c r="D108" s="66" t="s">
        <v>241</v>
      </c>
      <c r="E108" s="39" t="str">
        <f>VLOOKUP(D108,Tableau_REF_Mesures[],2,FALSE)</f>
        <v>Solution de pare-feu (élémentaire)</v>
      </c>
      <c r="F108" s="143">
        <v>4.2553191489361701E-2</v>
      </c>
      <c r="G108" s="143">
        <f>IFERROR(VLOOKUP(Tableau_REF_SMMS[[#This Row],['#MS]],Tableau_REC_Mesures[#All],6,FALSE),0)</f>
        <v>0</v>
      </c>
      <c r="H108" s="144">
        <f>IF(VLOOKUP(D108,Tableau_REF_Mesures[],3,FALSE)="OUI",F108+(F108*G108),0)</f>
        <v>0</v>
      </c>
      <c r="I108" s="79">
        <f>VLOOKUP(D108,Tableau_REF_Mesures[],8,FALSE)*H108/IF(VLOOKUP(D108,Tableau_REF_Mesures[],6,FALSE)&gt;0,VLOOKUP(D108,Tableau_REF_Mesures[],6,FALSE),1)</f>
        <v>0</v>
      </c>
      <c r="K108" s="66"/>
    </row>
    <row r="109" spans="1:13" x14ac:dyDescent="0.2">
      <c r="A109" s="65" t="s">
        <v>68</v>
      </c>
      <c r="B109" s="39" t="str">
        <f>VLOOKUP(A109,Tableau_REF_Risques[],2,FALSE)</f>
        <v>Ouverture d'un canal de commande et d'exfiltration sur le réseau</v>
      </c>
      <c r="C109" s="39">
        <f>_xlfn.MAXIFS(Tableau_REF_SMSR[Vrais Retenue],Tableau_REF_SMSR['#SM],Tableau_REF_SMMS[[#This Row],['#SM]])</f>
        <v>4</v>
      </c>
      <c r="D109" s="66" t="s">
        <v>243</v>
      </c>
      <c r="E109" s="39" t="str">
        <f>VLOOKUP(D109,Tableau_REF_Mesures[],2,FALSE)</f>
        <v>Solution de pare-feu (intermédiaire)</v>
      </c>
      <c r="F109" s="143">
        <v>0.1702127659574468</v>
      </c>
      <c r="G109" s="143">
        <f>IFERROR(VLOOKUP(Tableau_REF_SMMS[[#This Row],['#MS]],Tableau_REC_Mesures[#All],6,FALSE),0)</f>
        <v>0</v>
      </c>
      <c r="H109" s="144">
        <f>IF(VLOOKUP(D109,Tableau_REF_Mesures[],3,FALSE)="OUI",F109+(F109*G109),0)</f>
        <v>0</v>
      </c>
      <c r="I109" s="79">
        <f>VLOOKUP(D109,Tableau_REF_Mesures[],8,FALSE)*H109/IF(VLOOKUP(D109,Tableau_REF_Mesures[],6,FALSE)&gt;0,VLOOKUP(D109,Tableau_REF_Mesures[],6,FALSE),1)</f>
        <v>0</v>
      </c>
      <c r="K109" s="66"/>
      <c r="L109" s="113"/>
      <c r="M109" s="113"/>
    </row>
    <row r="110" spans="1:13" s="113" customFormat="1" x14ac:dyDescent="0.2">
      <c r="A110" s="65" t="s">
        <v>68</v>
      </c>
      <c r="B110" s="65" t="str">
        <f>VLOOKUP(A110,Tableau_REF_Risques[],2,FALSE)</f>
        <v>Ouverture d'un canal de commande et d'exfiltration sur le réseau</v>
      </c>
      <c r="C110" s="146">
        <f>_xlfn.MAXIFS(Tableau_REF_SMSR[Vrais Retenue],Tableau_REF_SMSR['#SM],Tableau_REF_SMMS[[#This Row],['#SM]])</f>
        <v>4</v>
      </c>
      <c r="D110" s="147" t="s">
        <v>245</v>
      </c>
      <c r="E110" s="65" t="str">
        <f>VLOOKUP(D110,Tableau_REF_Mesures[],2,FALSE)</f>
        <v>Solution de pare-feu (avancé)</v>
      </c>
      <c r="F110" s="143">
        <v>0.1702127659574468</v>
      </c>
      <c r="G110" s="143">
        <f>IFERROR(VLOOKUP(Tableau_REF_SMMS[[#This Row],['#MS]],Tableau_REC_Mesures[#All],6,FALSE),0)</f>
        <v>0</v>
      </c>
      <c r="H110" s="77">
        <f>IF(VLOOKUP(D110,Tableau_REF_Mesures[],3,FALSE)="OUI",F110+(F110*G110),0)</f>
        <v>0.1702127659574468</v>
      </c>
      <c r="I110" s="79">
        <f>VLOOKUP(D110,Tableau_REF_Mesures[],8,FALSE)*H110/IF(VLOOKUP(D110,Tableau_REF_Mesures[],6,FALSE)&gt;0,VLOOKUP(D110,Tableau_REF_Mesures[],6,FALSE),1)</f>
        <v>2224.1063550553363</v>
      </c>
      <c r="K110" s="66"/>
    </row>
    <row r="111" spans="1:13" x14ac:dyDescent="0.2">
      <c r="A111" s="65" t="s">
        <v>68</v>
      </c>
      <c r="B111" s="39" t="str">
        <f>VLOOKUP(A111,Tableau_REF_Risques[],2,FALSE)</f>
        <v>Ouverture d'un canal de commande et d'exfiltration sur le réseau</v>
      </c>
      <c r="C111" s="39">
        <f>_xlfn.MAXIFS(Tableau_REF_SMSR[Vrais Retenue],Tableau_REF_SMSR['#SM],Tableau_REF_SMMS[[#This Row],['#SM]])</f>
        <v>4</v>
      </c>
      <c r="D111" s="66" t="s">
        <v>249</v>
      </c>
      <c r="E111" s="39" t="str">
        <f>VLOOKUP(D111,Tableau_REF_Mesures[],2,FALSE)</f>
        <v>Solution d'accès distants (VPN utilisateurs Nomades)</v>
      </c>
      <c r="F111" s="143">
        <v>4.2553191489361701E-2</v>
      </c>
      <c r="G111" s="143">
        <f>IFERROR(VLOOKUP(Tableau_REF_SMMS[[#This Row],['#MS]],Tableau_REC_Mesures[#All],6,FALSE),0)</f>
        <v>0.8</v>
      </c>
      <c r="H111" s="144">
        <f>IF(VLOOKUP(D111,Tableau_REF_Mesures[],3,FALSE)="OUI",F111+(F111*G111),0)</f>
        <v>7.6595744680851063E-2</v>
      </c>
      <c r="I111" s="79">
        <f>VLOOKUP(D111,Tableau_REF_Mesures[],8,FALSE)*H111/IF(VLOOKUP(D111,Tableau_REF_Mesures[],6,FALSE)&gt;0,VLOOKUP(D111,Tableau_REF_Mesures[],6,FALSE),1)</f>
        <v>16022.122062715536</v>
      </c>
      <c r="K111" s="66"/>
      <c r="L111" s="113"/>
      <c r="M111" s="113"/>
    </row>
    <row r="112" spans="1:13" x14ac:dyDescent="0.2">
      <c r="A112" s="65" t="s">
        <v>68</v>
      </c>
      <c r="B112" s="39" t="str">
        <f>VLOOKUP(A112,Tableau_REF_Risques[],2,FALSE)</f>
        <v>Ouverture d'un canal de commande et d'exfiltration sur le réseau</v>
      </c>
      <c r="C112" s="39">
        <f>_xlfn.MAXIFS(Tableau_REF_SMSR[Vrais Retenue],Tableau_REF_SMSR['#SM],Tableau_REF_SMMS[[#This Row],['#SM]])</f>
        <v>4</v>
      </c>
      <c r="D112" s="66" t="s">
        <v>250</v>
      </c>
      <c r="E112" s="39" t="str">
        <f>VLOOKUP(D112,Tableau_REF_Mesures[],2,FALSE)</f>
        <v>Solution Proxy / Web Gateway (élémentaire)</v>
      </c>
      <c r="F112" s="143">
        <v>4.2553191489361701E-2</v>
      </c>
      <c r="G112" s="143">
        <f>IFERROR(VLOOKUP(Tableau_REF_SMMS[[#This Row],['#MS]],Tableau_REC_Mesures[#All],6,FALSE),0)</f>
        <v>1</v>
      </c>
      <c r="H112" s="144">
        <f>IF(VLOOKUP(D112,Tableau_REF_Mesures[],3,FALSE)="OUI",F112+(F112*G112),0)</f>
        <v>0</v>
      </c>
      <c r="I112" s="79">
        <f>VLOOKUP(D112,Tableau_REF_Mesures[],8,FALSE)*H112/IF(VLOOKUP(D112,Tableau_REF_Mesures[],6,FALSE)&gt;0,VLOOKUP(D112,Tableau_REF_Mesures[],6,FALSE),1)</f>
        <v>0</v>
      </c>
      <c r="K112" s="66"/>
      <c r="L112" s="113"/>
      <c r="M112" s="113"/>
    </row>
    <row r="113" spans="1:13" x14ac:dyDescent="0.2">
      <c r="A113" s="65" t="s">
        <v>68</v>
      </c>
      <c r="B113" s="39" t="str">
        <f>VLOOKUP(A113,Tableau_REF_Risques[],2,FALSE)</f>
        <v>Ouverture d'un canal de commande et d'exfiltration sur le réseau</v>
      </c>
      <c r="C113" s="39">
        <f>_xlfn.MAXIFS(Tableau_REF_SMSR[Vrais Retenue],Tableau_REF_SMSR['#SM],Tableau_REF_SMMS[[#This Row],['#SM]])</f>
        <v>4</v>
      </c>
      <c r="D113" s="66" t="s">
        <v>252</v>
      </c>
      <c r="E113" s="39" t="str">
        <f>VLOOKUP(D113,Tableau_REF_Mesures[],2,FALSE)</f>
        <v>Solution Proxy / Web Gateway (intermédiaire)</v>
      </c>
      <c r="F113" s="143">
        <v>0.1702127659574468</v>
      </c>
      <c r="G113" s="143">
        <f>IFERROR(VLOOKUP(Tableau_REF_SMMS[[#This Row],['#MS]],Tableau_REC_Mesures[#All],6,FALSE),0)</f>
        <v>1</v>
      </c>
      <c r="H113" s="144">
        <f>IF(VLOOKUP(D113,Tableau_REF_Mesures[],3,FALSE)="OUI",F113+(F113*G113),0)</f>
        <v>0.34042553191489361</v>
      </c>
      <c r="I113" s="79">
        <f>VLOOKUP(D113,Tableau_REF_Mesures[],8,FALSE)*H113/IF(VLOOKUP(D113,Tableau_REF_Mesures[],6,FALSE)&gt;0,VLOOKUP(D113,Tableau_REF_Mesures[],6,FALSE),1)</f>
        <v>7029.8886989870352</v>
      </c>
      <c r="K113" s="66"/>
      <c r="L113" s="113"/>
      <c r="M113" s="113"/>
    </row>
    <row r="114" spans="1:13" s="113" customFormat="1" x14ac:dyDescent="0.2">
      <c r="A114" s="65" t="s">
        <v>68</v>
      </c>
      <c r="B114" s="65" t="str">
        <f>VLOOKUP(A114,Tableau_REF_Risques[],2,FALSE)</f>
        <v>Ouverture d'un canal de commande et d'exfiltration sur le réseau</v>
      </c>
      <c r="C114" s="146">
        <f>_xlfn.MAXIFS(Tableau_REF_SMSR[Vrais Retenue],Tableau_REF_SMSR['#SM],Tableau_REF_SMMS[[#This Row],['#SM]])</f>
        <v>4</v>
      </c>
      <c r="D114" s="147" t="s">
        <v>254</v>
      </c>
      <c r="E114" s="65" t="str">
        <f>VLOOKUP(D114,Tableau_REF_Mesures[],2,FALSE)</f>
        <v>Solution Proxy / Web Gateway (avancé)</v>
      </c>
      <c r="F114" s="143">
        <v>0.1702127659574468</v>
      </c>
      <c r="G114" s="143">
        <f>IFERROR(VLOOKUP(Tableau_REF_SMMS[[#This Row],['#MS]],Tableau_REC_Mesures[#All],6,FALSE),0)</f>
        <v>0.9</v>
      </c>
      <c r="H114" s="77">
        <f>IF(VLOOKUP(D114,Tableau_REF_Mesures[],3,FALSE)="OUI",F114+(F114*G114),0)</f>
        <v>0</v>
      </c>
      <c r="I114" s="79">
        <f>VLOOKUP(D114,Tableau_REF_Mesures[],8,FALSE)*H114/IF(VLOOKUP(D114,Tableau_REF_Mesures[],6,FALSE)&gt;0,VLOOKUP(D114,Tableau_REF_Mesures[],6,FALSE),1)</f>
        <v>0</v>
      </c>
      <c r="K114" s="66"/>
    </row>
    <row r="115" spans="1:13" x14ac:dyDescent="0.2">
      <c r="A115" s="65" t="s">
        <v>68</v>
      </c>
      <c r="B115" s="39" t="str">
        <f>VLOOKUP(A115,Tableau_REF_Risques[],2,FALSE)</f>
        <v>Ouverture d'un canal de commande et d'exfiltration sur le réseau</v>
      </c>
      <c r="C115" s="39">
        <f>_xlfn.MAXIFS(Tableau_REF_SMSR[Vrais Retenue],Tableau_REF_SMSR['#SM],Tableau_REF_SMMS[[#This Row],['#SM]])</f>
        <v>4</v>
      </c>
      <c r="D115" s="66" t="s">
        <v>262</v>
      </c>
      <c r="E115" s="39" t="str">
        <f>VLOOKUP(D115,Tableau_REF_Mesures[],2,FALSE)</f>
        <v>Sondes spécialisées IDPS (Détection &amp; Prévention d'intrusion)</v>
      </c>
      <c r="F115" s="143">
        <v>0.1276595744680851</v>
      </c>
      <c r="G115" s="143">
        <f>IFERROR(VLOOKUP(Tableau_REF_SMMS[[#This Row],['#MS]],Tableau_REC_Mesures[#All],6,FALSE),0)</f>
        <v>0.8</v>
      </c>
      <c r="H115" s="144">
        <f>IF(VLOOKUP(D115,Tableau_REF_Mesures[],3,FALSE)="OUI",F115+(F115*G115),0)</f>
        <v>0.22978723404255319</v>
      </c>
      <c r="I115" s="79">
        <f>VLOOKUP(D115,Tableau_REF_Mesures[],8,FALSE)*H115/IF(VLOOKUP(D115,Tableau_REF_Mesures[],6,FALSE)&gt;0,VLOOKUP(D115,Tableau_REF_Mesures[],6,FALSE),1)</f>
        <v>5359.6269596758921</v>
      </c>
      <c r="K115" s="66"/>
      <c r="L115" s="113"/>
      <c r="M115" s="113"/>
    </row>
    <row r="116" spans="1:13" x14ac:dyDescent="0.2">
      <c r="A116" s="65" t="s">
        <v>68</v>
      </c>
      <c r="B116" s="39" t="str">
        <f>VLOOKUP(A116,Tableau_REF_Risques[],2,FALSE)</f>
        <v>Ouverture d'un canal de commande et d'exfiltration sur le réseau</v>
      </c>
      <c r="C116" s="39">
        <f>_xlfn.MAXIFS(Tableau_REF_SMSR[Vrais Retenue],Tableau_REF_SMSR['#SM],Tableau_REF_SMMS[[#This Row],['#SM]])</f>
        <v>4</v>
      </c>
      <c r="D116" s="66" t="s">
        <v>272</v>
      </c>
      <c r="E116" s="39" t="str">
        <f>VLOOKUP(D116,Tableau_REF_Mesures[],2,FALSE)</f>
        <v>Solution de protection des terminaux (Antimalware basique)</v>
      </c>
      <c r="F116" s="143">
        <v>4.2553191489361701E-2</v>
      </c>
      <c r="G116" s="143">
        <f>IFERROR(VLOOKUP(Tableau_REF_SMMS[[#This Row],['#MS]],Tableau_REC_Mesures[#All],6,FALSE),0)</f>
        <v>0</v>
      </c>
      <c r="H116" s="144">
        <f>IF(VLOOKUP(D116,Tableau_REF_Mesures[],3,FALSE)="OUI",F116+(F116*G116),0)</f>
        <v>0</v>
      </c>
      <c r="I116" s="79">
        <f>VLOOKUP(D116,Tableau_REF_Mesures[],8,FALSE)*H116/IF(VLOOKUP(D116,Tableau_REF_Mesures[],6,FALSE)&gt;0,VLOOKUP(D116,Tableau_REF_Mesures[],6,FALSE),1)</f>
        <v>0</v>
      </c>
      <c r="K116" s="66"/>
      <c r="L116" s="113"/>
      <c r="M116" s="113"/>
    </row>
    <row r="117" spans="1:13" x14ac:dyDescent="0.2">
      <c r="A117" s="65" t="s">
        <v>68</v>
      </c>
      <c r="B117" s="39" t="str">
        <f>VLOOKUP(A117,Tableau_REF_Risques[],2,FALSE)</f>
        <v>Ouverture d'un canal de commande et d'exfiltration sur le réseau</v>
      </c>
      <c r="C117" s="39">
        <f>_xlfn.MAXIFS(Tableau_REF_SMSR[Vrais Retenue],Tableau_REF_SMSR['#SM],Tableau_REF_SMMS[[#This Row],['#SM]])</f>
        <v>4</v>
      </c>
      <c r="D117" s="66" t="s">
        <v>273</v>
      </c>
      <c r="E117" s="39" t="str">
        <f>VLOOKUP(D117,Tableau_REF_Mesures[],2,FALSE)</f>
        <v>Solution de protection des terminaux (EDR)</v>
      </c>
      <c r="F117" s="143">
        <v>0.1702127659574468</v>
      </c>
      <c r="G117" s="143">
        <f>IFERROR(VLOOKUP(Tableau_REF_SMMS[[#This Row],['#MS]],Tableau_REC_Mesures[#All],6,FALSE),0)</f>
        <v>0</v>
      </c>
      <c r="H117" s="144">
        <f>IF(VLOOKUP(D117,Tableau_REF_Mesures[],3,FALSE)="OUI",F117+(F117*G117),0)</f>
        <v>0.1702127659574468</v>
      </c>
      <c r="I117" s="79">
        <f>VLOOKUP(D117,Tableau_REF_Mesures[],8,FALSE)*H117/IF(VLOOKUP(D117,Tableau_REF_Mesures[],6,FALSE)&gt;0,VLOOKUP(D117,Tableau_REF_Mesures[],6,FALSE),1)</f>
        <v>2729.5897524997476</v>
      </c>
      <c r="K117" s="66"/>
      <c r="L117" s="113"/>
      <c r="M117" s="113"/>
    </row>
    <row r="118" spans="1:13" x14ac:dyDescent="0.2">
      <c r="A118" s="65" t="s">
        <v>68</v>
      </c>
      <c r="B118" s="39" t="str">
        <f>VLOOKUP(A118,Tableau_REF_Risques[],2,FALSE)</f>
        <v>Ouverture d'un canal de commande et d'exfiltration sur le réseau</v>
      </c>
      <c r="C118" s="39">
        <f>_xlfn.MAXIFS(Tableau_REF_SMSR[Vrais Retenue],Tableau_REF_SMSR['#SM],Tableau_REF_SMMS[[#This Row],['#SM]])</f>
        <v>4</v>
      </c>
      <c r="D118" s="66" t="s">
        <v>278</v>
      </c>
      <c r="E118" s="39" t="str">
        <f>VLOOKUP(D118,Tableau_REF_Mesures[],2,FALSE)</f>
        <v>Solution de collecte et de traitement des événements (SIEM)</v>
      </c>
      <c r="F118" s="143">
        <v>4.2553191489361701E-2</v>
      </c>
      <c r="G118" s="143">
        <f>IFERROR(VLOOKUP(Tableau_REF_SMMS[[#This Row],['#MS]],Tableau_REC_Mesures[#All],6,FALSE),0)</f>
        <v>0</v>
      </c>
      <c r="H118" s="144">
        <f>IF(VLOOKUP(D118,Tableau_REF_Mesures[],3,FALSE)="OUI",F118+(F118*G118),0)</f>
        <v>4.2553191489361701E-2</v>
      </c>
      <c r="I118" s="79">
        <f>VLOOKUP(D118,Tableau_REF_Mesures[],8,FALSE)*H118/IF(VLOOKUP(D118,Tableau_REF_Mesures[],6,FALSE)&gt;0,VLOOKUP(D118,Tableau_REF_Mesures[],6,FALSE),1)</f>
        <v>168.32984599228865</v>
      </c>
      <c r="K118" s="66"/>
      <c r="L118" s="113"/>
      <c r="M118" s="113"/>
    </row>
    <row r="119" spans="1:13" x14ac:dyDescent="0.2">
      <c r="A119" s="65" t="s">
        <v>68</v>
      </c>
      <c r="B119" s="39" t="str">
        <f>VLOOKUP(A119,Tableau_REF_Risques[],2,FALSE)</f>
        <v>Ouverture d'un canal de commande et d'exfiltration sur le réseau</v>
      </c>
      <c r="C119" s="39">
        <f>_xlfn.MAXIFS(Tableau_REF_SMSR[Vrais Retenue],Tableau_REF_SMSR['#SM],Tableau_REF_SMMS[[#This Row],['#SM]])</f>
        <v>4</v>
      </c>
      <c r="D119" s="66" t="s">
        <v>282</v>
      </c>
      <c r="E119" s="39" t="str">
        <f>VLOOKUP(D119,Tableau_REF_Mesures[],2,FALSE)</f>
        <v>Service de supervision de sécurité (SOC)</v>
      </c>
      <c r="F119" s="143">
        <v>6.3829787234042548E-2</v>
      </c>
      <c r="G119" s="143">
        <f>IFERROR(VLOOKUP(Tableau_REF_SMMS[[#This Row],['#MS]],Tableau_REC_Mesures[#All],6,FALSE),0)</f>
        <v>0</v>
      </c>
      <c r="H119" s="144">
        <f>IF(VLOOKUP(D119,Tableau_REF_Mesures[],3,FALSE)="OUI",F119+(F119*G119),0)</f>
        <v>6.3829787234042548E-2</v>
      </c>
      <c r="I119" s="79">
        <f>VLOOKUP(D119,Tableau_REF_Mesures[],8,FALSE)*H119/IF(VLOOKUP(D119,Tableau_REF_Mesures[],6,FALSE)&gt;0,VLOOKUP(D119,Tableau_REF_Mesures[],6,FALSE),1)</f>
        <v>2011.8758484709983</v>
      </c>
      <c r="K119" s="66"/>
      <c r="L119" s="113"/>
      <c r="M119" s="113"/>
    </row>
    <row r="120" spans="1:13" x14ac:dyDescent="0.2">
      <c r="A120" s="65" t="s">
        <v>68</v>
      </c>
      <c r="B120" s="39" t="str">
        <f>VLOOKUP(A120,Tableau_REF_Risques[],2,FALSE)</f>
        <v>Ouverture d'un canal de commande et d'exfiltration sur le réseau</v>
      </c>
      <c r="C120" s="39">
        <f>_xlfn.MAXIFS(Tableau_REF_SMSR[Vrais Retenue],Tableau_REF_SMSR['#SM],Tableau_REF_SMMS[[#This Row],['#SM]])</f>
        <v>4</v>
      </c>
      <c r="D120" s="66" t="s">
        <v>283</v>
      </c>
      <c r="E120" s="39" t="str">
        <f>VLOOKUP(D120,Tableau_REF_Mesures[],2,FALSE)</f>
        <v>Service de gestion des solutions de sécurité</v>
      </c>
      <c r="F120" s="143">
        <v>0.10638297872340426</v>
      </c>
      <c r="G120" s="143">
        <f>IFERROR(VLOOKUP(Tableau_REF_SMMS[[#This Row],['#MS]],Tableau_REC_Mesures[#All],6,FALSE),0)</f>
        <v>0</v>
      </c>
      <c r="H120" s="144">
        <f>IF(VLOOKUP(D120,Tableau_REF_Mesures[],3,FALSE)="OUI",F120+(F120*G120),0)</f>
        <v>0.10638297872340426</v>
      </c>
      <c r="I120" s="79"/>
      <c r="K120" s="66"/>
      <c r="L120" s="113"/>
      <c r="M120" s="113"/>
    </row>
    <row r="121" spans="1:13" x14ac:dyDescent="0.2">
      <c r="A121" s="65" t="s">
        <v>68</v>
      </c>
      <c r="B121" s="39" t="str">
        <f>VLOOKUP(A121,Tableau_REF_Risques[],2,FALSE)</f>
        <v>Ouverture d'un canal de commande et d'exfiltration sur le réseau</v>
      </c>
      <c r="C121" s="39">
        <f>_xlfn.MAXIFS(Tableau_REF_SMSR[Vrais Retenue],Tableau_REF_SMSR['#SM],Tableau_REF_SMMS[[#This Row],['#SM]])</f>
        <v>4</v>
      </c>
      <c r="D121" s="66" t="s">
        <v>286</v>
      </c>
      <c r="E121" s="39" t="str">
        <f>VLOOKUP(D121,Tableau_REF_Mesures[],2,FALSE)</f>
        <v>Service d'audit SSI</v>
      </c>
      <c r="F121" s="143">
        <v>6.3829787234042548E-2</v>
      </c>
      <c r="G121" s="143">
        <f>IFERROR(VLOOKUP(Tableau_REF_SMMS[[#This Row],['#MS]],Tableau_REC_Mesures[#All],6,FALSE),0)</f>
        <v>0</v>
      </c>
      <c r="H121" s="144">
        <f>IF(VLOOKUP(D121,Tableau_REF_Mesures[],3,FALSE)="OUI",F121+(F121*G121),0)</f>
        <v>6.3829787234042548E-2</v>
      </c>
      <c r="I121" s="79">
        <f>VLOOKUP(D121,Tableau_REF_Mesures[],8,FALSE)*H121/IF(VLOOKUP(D121,Tableau_REF_Mesures[],6,FALSE)&gt;0,VLOOKUP(D121,Tableau_REF_Mesures[],6,FALSE),1)</f>
        <v>3452.7615901853328</v>
      </c>
      <c r="K121" s="66"/>
      <c r="L121" s="113"/>
      <c r="M121" s="113"/>
    </row>
    <row r="122" spans="1:13" x14ac:dyDescent="0.2">
      <c r="A122" s="65" t="s">
        <v>67</v>
      </c>
      <c r="B122" s="39" t="str">
        <f>VLOOKUP(A122,Tableau_REF_Risques[],2,FALSE)</f>
        <v>Mouvement latéral en vue d'atteindre l'objectif</v>
      </c>
      <c r="C122" s="39">
        <f>_xlfn.MAXIFS(Tableau_REF_SMSR[Vrais Retenue],Tableau_REF_SMSR['#SM],Tableau_REF_SMMS[[#This Row],['#SM]])</f>
        <v>4</v>
      </c>
      <c r="D122" s="66" t="s">
        <v>241</v>
      </c>
      <c r="E122" s="39" t="str">
        <f>VLOOKUP(D122,Tableau_REF_Mesures[],2,FALSE)</f>
        <v>Solution de pare-feu (élémentaire)</v>
      </c>
      <c r="F122" s="143">
        <v>4.3478260869565223E-2</v>
      </c>
      <c r="G122" s="143">
        <f>IFERROR(VLOOKUP(Tableau_REF_SMMS[[#This Row],['#MS]],Tableau_REC_Mesures[#All],6,FALSE),0)</f>
        <v>0</v>
      </c>
      <c r="H122" s="144">
        <f>IF(VLOOKUP(D122,Tableau_REF_Mesures[],3,FALSE)="OUI",F122+(F122*G122),0)</f>
        <v>0</v>
      </c>
      <c r="I122" s="79">
        <f>VLOOKUP(D122,Tableau_REF_Mesures[],8,FALSE)*H122/IF(VLOOKUP(D122,Tableau_REF_Mesures[],6,FALSE)&gt;0,VLOOKUP(D122,Tableau_REF_Mesures[],6,FALSE),1)</f>
        <v>0</v>
      </c>
      <c r="K122" s="66"/>
    </row>
    <row r="123" spans="1:13" x14ac:dyDescent="0.2">
      <c r="A123" s="65" t="s">
        <v>67</v>
      </c>
      <c r="B123" s="39" t="str">
        <f>VLOOKUP(A123,Tableau_REF_Risques[],2,FALSE)</f>
        <v>Mouvement latéral en vue d'atteindre l'objectif</v>
      </c>
      <c r="C123" s="39">
        <f>_xlfn.MAXIFS(Tableau_REF_SMSR[Vrais Retenue],Tableau_REF_SMSR['#SM],Tableau_REF_SMMS[[#This Row],['#SM]])</f>
        <v>4</v>
      </c>
      <c r="D123" s="66" t="s">
        <v>243</v>
      </c>
      <c r="E123" s="39" t="str">
        <f>VLOOKUP(D123,Tableau_REF_Mesures[],2,FALSE)</f>
        <v>Solution de pare-feu (intermédiaire)</v>
      </c>
      <c r="F123" s="143">
        <v>0.13043478260869568</v>
      </c>
      <c r="G123" s="143">
        <f>IFERROR(VLOOKUP(Tableau_REF_SMMS[[#This Row],['#MS]],Tableau_REC_Mesures[#All],6,FALSE),0)</f>
        <v>0</v>
      </c>
      <c r="H123" s="144">
        <f>IF(VLOOKUP(D123,Tableau_REF_Mesures[],3,FALSE)="OUI",F123+(F123*G123),0)</f>
        <v>0</v>
      </c>
      <c r="I123" s="79">
        <f>VLOOKUP(D123,Tableau_REF_Mesures[],8,FALSE)*H123/IF(VLOOKUP(D123,Tableau_REF_Mesures[],6,FALSE)&gt;0,VLOOKUP(D123,Tableau_REF_Mesures[],6,FALSE),1)</f>
        <v>0</v>
      </c>
      <c r="K123" s="66"/>
      <c r="L123" s="113"/>
      <c r="M123" s="113"/>
    </row>
    <row r="124" spans="1:13" s="113" customFormat="1" x14ac:dyDescent="0.2">
      <c r="A124" s="65" t="s">
        <v>67</v>
      </c>
      <c r="B124" s="65" t="str">
        <f>VLOOKUP(A124,Tableau_REF_Risques[],2,FALSE)</f>
        <v>Mouvement latéral en vue d'atteindre l'objectif</v>
      </c>
      <c r="C124" s="146">
        <f>_xlfn.MAXIFS(Tableau_REF_SMSR[Vrais Retenue],Tableau_REF_SMSR['#SM],Tableau_REF_SMMS[[#This Row],['#SM]])</f>
        <v>4</v>
      </c>
      <c r="D124" s="147" t="s">
        <v>245</v>
      </c>
      <c r="E124" s="65" t="str">
        <f>VLOOKUP(D124,Tableau_REF_Mesures[],2,FALSE)</f>
        <v>Solution de pare-feu (avancé)</v>
      </c>
      <c r="F124" s="143">
        <v>0.13043478260869568</v>
      </c>
      <c r="G124" s="143">
        <f>IFERROR(VLOOKUP(Tableau_REF_SMMS[[#This Row],['#MS]],Tableau_REC_Mesures[#All],6,FALSE),0)</f>
        <v>0</v>
      </c>
      <c r="H124" s="77">
        <f>IF(VLOOKUP(D124,Tableau_REF_Mesures[],3,FALSE)="OUI",F124+(F124*G124),0)</f>
        <v>0.13043478260869568</v>
      </c>
      <c r="I124" s="79">
        <f>VLOOKUP(D124,Tableau_REF_Mesures[],8,FALSE)*H124/IF(VLOOKUP(D124,Tableau_REF_Mesures[],6,FALSE)&gt;0,VLOOKUP(D124,Tableau_REF_Mesures[],6,FALSE),1)</f>
        <v>1704.3423699065354</v>
      </c>
      <c r="K124" s="66"/>
    </row>
    <row r="125" spans="1:13" x14ac:dyDescent="0.2">
      <c r="A125" s="65" t="s">
        <v>67</v>
      </c>
      <c r="B125" s="39" t="str">
        <f>VLOOKUP(A125,Tableau_REF_Risques[],2,FALSE)</f>
        <v>Mouvement latéral en vue d'atteindre l'objectif</v>
      </c>
      <c r="C125" s="39">
        <f>_xlfn.MAXIFS(Tableau_REF_SMSR[Vrais Retenue],Tableau_REF_SMSR['#SM],Tableau_REF_SMMS[[#This Row],['#SM]])</f>
        <v>4</v>
      </c>
      <c r="D125" s="66" t="s">
        <v>249</v>
      </c>
      <c r="E125" s="39" t="str">
        <f>VLOOKUP(D125,Tableau_REF_Mesures[],2,FALSE)</f>
        <v>Solution d'accès distants (VPN utilisateurs Nomades)</v>
      </c>
      <c r="F125" s="143">
        <v>4.3478260869565223E-2</v>
      </c>
      <c r="G125" s="143">
        <f>IFERROR(VLOOKUP(Tableau_REF_SMMS[[#This Row],['#MS]],Tableau_REC_Mesures[#All],6,FALSE),0)</f>
        <v>0.8</v>
      </c>
      <c r="H125" s="144">
        <f>IF(VLOOKUP(D125,Tableau_REF_Mesures[],3,FALSE)="OUI",F125+(F125*G125),0)</f>
        <v>7.8260869565217411E-2</v>
      </c>
      <c r="I125" s="79">
        <f>VLOOKUP(D125,Tableau_REF_Mesures[],8,FALSE)*H125/IF(VLOOKUP(D125,Tableau_REF_Mesures[],6,FALSE)&gt;0,VLOOKUP(D125,Tableau_REF_Mesures[],6,FALSE),1)</f>
        <v>16370.429064078922</v>
      </c>
      <c r="K125" s="66"/>
      <c r="L125" s="113"/>
      <c r="M125" s="113"/>
    </row>
    <row r="126" spans="1:13" x14ac:dyDescent="0.2">
      <c r="A126" s="65" t="s">
        <v>67</v>
      </c>
      <c r="B126" s="39" t="str">
        <f>VLOOKUP(A126,Tableau_REF_Risques[],2,FALSE)</f>
        <v>Mouvement latéral en vue d'atteindre l'objectif</v>
      </c>
      <c r="C126" s="39">
        <f>_xlfn.MAXIFS(Tableau_REF_SMSR[Vrais Retenue],Tableau_REF_SMSR['#SM],Tableau_REF_SMMS[[#This Row],['#SM]])</f>
        <v>4</v>
      </c>
      <c r="D126" s="66" t="s">
        <v>262</v>
      </c>
      <c r="E126" s="39" t="str">
        <f>VLOOKUP(D126,Tableau_REF_Mesures[],2,FALSE)</f>
        <v>Sondes spécialisées IDPS (Détection &amp; Prévention d'intrusion)</v>
      </c>
      <c r="F126" s="143">
        <v>8.6956521739130446E-2</v>
      </c>
      <c r="G126" s="143">
        <f>IFERROR(VLOOKUP(Tableau_REF_SMMS[[#This Row],['#MS]],Tableau_REC_Mesures[#All],6,FALSE),0)</f>
        <v>0.8</v>
      </c>
      <c r="H126" s="144">
        <f>IF(VLOOKUP(D126,Tableau_REF_Mesures[],3,FALSE)="OUI",F126+(F126*G126),0)</f>
        <v>0.15652173913043482</v>
      </c>
      <c r="I126" s="79">
        <f>VLOOKUP(D126,Tableau_REF_Mesures[],8,FALSE)*H126/IF(VLOOKUP(D126,Tableau_REF_Mesures[],6,FALSE)&gt;0,VLOOKUP(D126,Tableau_REF_Mesures[],6,FALSE),1)</f>
        <v>3650.7603928227099</v>
      </c>
      <c r="K126" s="66"/>
      <c r="L126" s="113"/>
      <c r="M126" s="113"/>
    </row>
    <row r="127" spans="1:13" x14ac:dyDescent="0.2">
      <c r="A127" s="65" t="s">
        <v>67</v>
      </c>
      <c r="B127" s="39" t="str">
        <f>VLOOKUP(A127,Tableau_REF_Risques[],2,FALSE)</f>
        <v>Mouvement latéral en vue d'atteindre l'objectif</v>
      </c>
      <c r="C127" s="39">
        <f>_xlfn.MAXIFS(Tableau_REF_SMSR[Vrais Retenue],Tableau_REF_SMSR['#SM],Tableau_REF_SMMS[[#This Row],['#SM]])</f>
        <v>4</v>
      </c>
      <c r="D127" s="66" t="s">
        <v>265</v>
      </c>
      <c r="E127" s="39" t="str">
        <f>VLOOKUP(D127,Tableau_REF_Mesures[],2,FALSE)</f>
        <v>Solution de détection et de gestion des vulnérabilités</v>
      </c>
      <c r="F127" s="143">
        <v>0.10869565217391305</v>
      </c>
      <c r="G127" s="143">
        <f>IFERROR(VLOOKUP(Tableau_REF_SMMS[[#This Row],['#MS]],Tableau_REC_Mesures[#All],6,FALSE),0)</f>
        <v>0</v>
      </c>
      <c r="H127" s="144">
        <f>IF(VLOOKUP(D127,Tableau_REF_Mesures[],3,FALSE)="OUI",F127+(F127*G127),0)</f>
        <v>0.10869565217391305</v>
      </c>
      <c r="I127" s="79">
        <f>VLOOKUP(D127,Tableau_REF_Mesures[],8,FALSE)*H127/IF(VLOOKUP(D127,Tableau_REF_Mesures[],6,FALSE)&gt;0,VLOOKUP(D127,Tableau_REF_Mesures[],6,FALSE),1)</f>
        <v>5033.9011586084471</v>
      </c>
      <c r="K127" s="66"/>
      <c r="L127" s="113"/>
      <c r="M127" s="113"/>
    </row>
    <row r="128" spans="1:13" x14ac:dyDescent="0.2">
      <c r="A128" s="65" t="s">
        <v>67</v>
      </c>
      <c r="B128" s="39" t="str">
        <f>VLOOKUP(A128,Tableau_REF_Risques[],2,FALSE)</f>
        <v>Mouvement latéral en vue d'atteindre l'objectif</v>
      </c>
      <c r="C128" s="39">
        <f>_xlfn.MAXIFS(Tableau_REF_SMSR[Vrais Retenue],Tableau_REF_SMSR['#SM],Tableau_REF_SMMS[[#This Row],['#SM]])</f>
        <v>4</v>
      </c>
      <c r="D128" s="66" t="s">
        <v>272</v>
      </c>
      <c r="E128" s="39" t="str">
        <f>VLOOKUP(D128,Tableau_REF_Mesures[],2,FALSE)</f>
        <v>Solution de protection des terminaux (Antimalware basique)</v>
      </c>
      <c r="F128" s="143">
        <v>4.3478260869565223E-2</v>
      </c>
      <c r="G128" s="143">
        <f>IFERROR(VLOOKUP(Tableau_REF_SMMS[[#This Row],['#MS]],Tableau_REC_Mesures[#All],6,FALSE),0)</f>
        <v>0</v>
      </c>
      <c r="H128" s="144">
        <f>IF(VLOOKUP(D128,Tableau_REF_Mesures[],3,FALSE)="OUI",F128+(F128*G128),0)</f>
        <v>0</v>
      </c>
      <c r="I128" s="79">
        <f>VLOOKUP(D128,Tableau_REF_Mesures[],8,FALSE)*H128/IF(VLOOKUP(D128,Tableau_REF_Mesures[],6,FALSE)&gt;0,VLOOKUP(D128,Tableau_REF_Mesures[],6,FALSE),1)</f>
        <v>0</v>
      </c>
      <c r="K128" s="66"/>
      <c r="L128" s="113"/>
      <c r="M128" s="113"/>
    </row>
    <row r="129" spans="1:13" x14ac:dyDescent="0.2">
      <c r="A129" s="65" t="s">
        <v>67</v>
      </c>
      <c r="B129" s="39" t="str">
        <f>VLOOKUP(A129,Tableau_REF_Risques[],2,FALSE)</f>
        <v>Mouvement latéral en vue d'atteindre l'objectif</v>
      </c>
      <c r="C129" s="39">
        <f>_xlfn.MAXIFS(Tableau_REF_SMSR[Vrais Retenue],Tableau_REF_SMSR['#SM],Tableau_REF_SMMS[[#This Row],['#SM]])</f>
        <v>4</v>
      </c>
      <c r="D129" s="66" t="s">
        <v>273</v>
      </c>
      <c r="E129" s="39" t="str">
        <f>VLOOKUP(D129,Tableau_REF_Mesures[],2,FALSE)</f>
        <v>Solution de protection des terminaux (EDR)</v>
      </c>
      <c r="F129" s="143">
        <v>0.21739130434782611</v>
      </c>
      <c r="G129" s="143">
        <f>IFERROR(VLOOKUP(Tableau_REF_SMMS[[#This Row],['#MS]],Tableau_REC_Mesures[#All],6,FALSE),0)</f>
        <v>0</v>
      </c>
      <c r="H129" s="144">
        <f>IF(VLOOKUP(D129,Tableau_REF_Mesures[],3,FALSE)="OUI",F129+(F129*G129),0)</f>
        <v>0.21739130434782611</v>
      </c>
      <c r="I129" s="79">
        <f>VLOOKUP(D129,Tableau_REF_Mesures[],8,FALSE)*H129/IF(VLOOKUP(D129,Tableau_REF_Mesures[],6,FALSE)&gt;0,VLOOKUP(D129,Tableau_REF_Mesures[],6,FALSE),1)</f>
        <v>3486.1608252034821</v>
      </c>
      <c r="K129" s="66"/>
      <c r="L129" s="113"/>
      <c r="M129" s="113"/>
    </row>
    <row r="130" spans="1:13" x14ac:dyDescent="0.2">
      <c r="A130" s="65" t="s">
        <v>67</v>
      </c>
      <c r="B130" s="39" t="str">
        <f>VLOOKUP(A130,Tableau_REF_Risques[],2,FALSE)</f>
        <v>Mouvement latéral en vue d'atteindre l'objectif</v>
      </c>
      <c r="C130" s="39">
        <f>_xlfn.MAXIFS(Tableau_REF_SMSR[Vrais Retenue],Tableau_REF_SMSR['#SM],Tableau_REF_SMMS[[#This Row],['#SM]])</f>
        <v>4</v>
      </c>
      <c r="D130" s="66" t="s">
        <v>278</v>
      </c>
      <c r="E130" s="39" t="str">
        <f>VLOOKUP(D130,Tableau_REF_Mesures[],2,FALSE)</f>
        <v>Solution de collecte et de traitement des événements (SIEM)</v>
      </c>
      <c r="F130" s="143">
        <v>4.3478260869565223E-2</v>
      </c>
      <c r="G130" s="143">
        <f>IFERROR(VLOOKUP(Tableau_REF_SMMS[[#This Row],['#MS]],Tableau_REC_Mesures[#All],6,FALSE),0)</f>
        <v>0</v>
      </c>
      <c r="H130" s="144">
        <f>IF(VLOOKUP(D130,Tableau_REF_Mesures[],3,FALSE)="OUI",F130+(F130*G130),0)</f>
        <v>4.3478260869565223E-2</v>
      </c>
      <c r="I130" s="79">
        <f>VLOOKUP(D130,Tableau_REF_Mesures[],8,FALSE)*H130/IF(VLOOKUP(D130,Tableau_REF_Mesures[],6,FALSE)&gt;0,VLOOKUP(D130,Tableau_REF_Mesures[],6,FALSE),1)</f>
        <v>171.98919047038191</v>
      </c>
      <c r="K130" s="66"/>
      <c r="L130" s="113"/>
      <c r="M130" s="113"/>
    </row>
    <row r="131" spans="1:13" x14ac:dyDescent="0.2">
      <c r="A131" s="65" t="s">
        <v>67</v>
      </c>
      <c r="B131" s="39" t="str">
        <f>VLOOKUP(A131,Tableau_REF_Risques[],2,FALSE)</f>
        <v>Mouvement latéral en vue d'atteindre l'objectif</v>
      </c>
      <c r="C131" s="39">
        <f>_xlfn.MAXIFS(Tableau_REF_SMSR[Vrais Retenue],Tableau_REF_SMSR['#SM],Tableau_REF_SMMS[[#This Row],['#SM]])</f>
        <v>4</v>
      </c>
      <c r="D131" s="66" t="s">
        <v>281</v>
      </c>
      <c r="E131" s="39" t="str">
        <f>VLOOKUP(D131,Tableau_REF_Mesures[],2,FALSE)</f>
        <v>Solution de gestion des sauvegardes</v>
      </c>
      <c r="F131" s="143">
        <v>0.17391304347826089</v>
      </c>
      <c r="G131" s="143">
        <f>IFERROR(VLOOKUP(Tableau_REF_SMMS[[#This Row],['#MS]],Tableau_REC_Mesures[#All],6,FALSE),0)</f>
        <v>0</v>
      </c>
      <c r="H131" s="144">
        <f>IF(VLOOKUP(D131,Tableau_REF_Mesures[],3,FALSE)="OUI",F131+(F131*G131),0)</f>
        <v>0.17391304347826089</v>
      </c>
      <c r="I131" s="79">
        <f>VLOOKUP(D131,Tableau_REF_Mesures[],8,FALSE)*H131/IF(VLOOKUP(D131,Tableau_REF_Mesures[],6,FALSE)&gt;0,VLOOKUP(D131,Tableau_REF_Mesures[],6,FALSE),1)</f>
        <v>23621.114948199312</v>
      </c>
      <c r="K131" s="66"/>
      <c r="L131" s="113"/>
      <c r="M131" s="113"/>
    </row>
    <row r="132" spans="1:13" x14ac:dyDescent="0.2">
      <c r="A132" s="65" t="s">
        <v>67</v>
      </c>
      <c r="B132" s="39" t="str">
        <f>VLOOKUP(A132,Tableau_REF_Risques[],2,FALSE)</f>
        <v>Mouvement latéral en vue d'atteindre l'objectif</v>
      </c>
      <c r="C132" s="39">
        <f>_xlfn.MAXIFS(Tableau_REF_SMSR[Vrais Retenue],Tableau_REF_SMSR['#SM],Tableau_REF_SMMS[[#This Row],['#SM]])</f>
        <v>4</v>
      </c>
      <c r="D132" s="66" t="s">
        <v>282</v>
      </c>
      <c r="E132" s="39" t="str">
        <f>VLOOKUP(D132,Tableau_REF_Mesures[],2,FALSE)</f>
        <v>Service de supervision de sécurité (SOC)</v>
      </c>
      <c r="F132" s="143">
        <v>6.5217391304347824E-2</v>
      </c>
      <c r="G132" s="143">
        <f>IFERROR(VLOOKUP(Tableau_REF_SMMS[[#This Row],['#MS]],Tableau_REC_Mesures[#All],6,FALSE),0)</f>
        <v>0</v>
      </c>
      <c r="H132" s="144">
        <f>IF(VLOOKUP(D132,Tableau_REF_Mesures[],3,FALSE)="OUI",F132+(F132*G132),0)</f>
        <v>6.5217391304347824E-2</v>
      </c>
      <c r="I132" s="79">
        <f>VLOOKUP(D132,Tableau_REF_Mesures[],8,FALSE)*H132/IF(VLOOKUP(D132,Tableau_REF_Mesures[],6,FALSE)&gt;0,VLOOKUP(D132,Tableau_REF_Mesures[],6,FALSE),1)</f>
        <v>2055.6122799594987</v>
      </c>
      <c r="K132" s="66"/>
      <c r="L132" s="113"/>
      <c r="M132" s="113"/>
    </row>
    <row r="133" spans="1:13" x14ac:dyDescent="0.2">
      <c r="A133" s="65" t="s">
        <v>67</v>
      </c>
      <c r="B133" s="39" t="str">
        <f>VLOOKUP(A133,Tableau_REF_Risques[],2,FALSE)</f>
        <v>Mouvement latéral en vue d'atteindre l'objectif</v>
      </c>
      <c r="C133" s="39">
        <f>_xlfn.MAXIFS(Tableau_REF_SMSR[Vrais Retenue],Tableau_REF_SMSR['#SM],Tableau_REF_SMMS[[#This Row],['#SM]])</f>
        <v>4</v>
      </c>
      <c r="D133" s="66" t="s">
        <v>283</v>
      </c>
      <c r="E133" s="39" t="str">
        <f>VLOOKUP(D133,Tableau_REF_Mesures[],2,FALSE)</f>
        <v>Service de gestion des solutions de sécurité</v>
      </c>
      <c r="F133" s="143">
        <v>6.5217391304347824E-2</v>
      </c>
      <c r="G133" s="143">
        <f>IFERROR(VLOOKUP(Tableau_REF_SMMS[[#This Row],['#MS]],Tableau_REC_Mesures[#All],6,FALSE),0)</f>
        <v>0</v>
      </c>
      <c r="H133" s="144">
        <f>IF(VLOOKUP(D133,Tableau_REF_Mesures[],3,FALSE)="OUI",F133+(F133*G133),0)</f>
        <v>6.5217391304347824E-2</v>
      </c>
      <c r="I133" s="79"/>
      <c r="K133" s="66"/>
      <c r="L133" s="113"/>
      <c r="M133" s="113"/>
    </row>
    <row r="134" spans="1:13" x14ac:dyDescent="0.2">
      <c r="A134" s="65" t="s">
        <v>67</v>
      </c>
      <c r="B134" s="39" t="str">
        <f>VLOOKUP(A134,Tableau_REF_Risques[],2,FALSE)</f>
        <v>Mouvement latéral en vue d'atteindre l'objectif</v>
      </c>
      <c r="C134" s="39">
        <f>_xlfn.MAXIFS(Tableau_REF_SMSR[Vrais Retenue],Tableau_REF_SMSR['#SM],Tableau_REF_SMMS[[#This Row],['#SM]])</f>
        <v>4</v>
      </c>
      <c r="D134" s="66" t="s">
        <v>286</v>
      </c>
      <c r="E134" s="39" t="str">
        <f>VLOOKUP(D134,Tableau_REF_Mesures[],2,FALSE)</f>
        <v>Service d'audit SSI</v>
      </c>
      <c r="F134" s="143">
        <v>6.5217391304347824E-2</v>
      </c>
      <c r="G134" s="143">
        <f>IFERROR(VLOOKUP(Tableau_REF_SMMS[[#This Row],['#MS]],Tableau_REC_Mesures[#All],6,FALSE),0)</f>
        <v>0</v>
      </c>
      <c r="H134" s="144">
        <f>IF(VLOOKUP(D134,Tableau_REF_Mesures[],3,FALSE)="OUI",F134+(F134*G134),0)</f>
        <v>6.5217391304347824E-2</v>
      </c>
      <c r="I134" s="79">
        <f>VLOOKUP(D134,Tableau_REF_Mesures[],8,FALSE)*H134/IF(VLOOKUP(D134,Tableau_REF_Mesures[],6,FALSE)&gt;0,VLOOKUP(D134,Tableau_REF_Mesures[],6,FALSE),1)</f>
        <v>3527.8216247545797</v>
      </c>
      <c r="K134" s="66"/>
      <c r="L134" s="113"/>
      <c r="M134" s="113"/>
    </row>
    <row r="135" spans="1:13" x14ac:dyDescent="0.2">
      <c r="A135" s="65" t="s">
        <v>66</v>
      </c>
      <c r="B135" s="39" t="str">
        <f>VLOOKUP(A135,Tableau_REF_Risques[],2,FALSE)</f>
        <v>Contournement des mécanismes de contrôle afin d'effectuer une élévation de privilèges</v>
      </c>
      <c r="C135" s="39">
        <f>_xlfn.MAXIFS(Tableau_REF_SMSR[Vrais Retenue],Tableau_REF_SMSR['#SM],Tableau_REF_SMMS[[#This Row],['#SM]])</f>
        <v>3</v>
      </c>
      <c r="D135" s="66" t="s">
        <v>273</v>
      </c>
      <c r="E135" s="39" t="str">
        <f>VLOOKUP(D135,Tableau_REF_Mesures[],2,FALSE)</f>
        <v>Solution de protection des terminaux (EDR)</v>
      </c>
      <c r="F135" s="143">
        <v>0.23529411764705885</v>
      </c>
      <c r="G135" s="143">
        <f>IFERROR(VLOOKUP(Tableau_REF_SMMS[[#This Row],['#MS]],Tableau_REC_Mesures[#All],6,FALSE),0)</f>
        <v>0</v>
      </c>
      <c r="H135" s="144">
        <f>IF(VLOOKUP(D135,Tableau_REF_Mesures[],3,FALSE)="OUI",F135+(F135*G135),0)</f>
        <v>0.23529411764705885</v>
      </c>
      <c r="I135" s="79">
        <f>VLOOKUP(D135,Tableau_REF_Mesures[],8,FALSE)*H135/IF(VLOOKUP(D135,Tableau_REF_Mesures[],6,FALSE)&gt;0,VLOOKUP(D135,Tableau_REF_Mesures[],6,FALSE),1)</f>
        <v>3773.2564225731808</v>
      </c>
    </row>
    <row r="136" spans="1:13" x14ac:dyDescent="0.2">
      <c r="A136" s="65" t="s">
        <v>66</v>
      </c>
      <c r="B136" s="39" t="str">
        <f>VLOOKUP(A136,Tableau_REF_Risques[],2,FALSE)</f>
        <v>Contournement des mécanismes de contrôle afin d'effectuer une élévation de privilèges</v>
      </c>
      <c r="C136" s="39">
        <f>_xlfn.MAXIFS(Tableau_REF_SMSR[Vrais Retenue],Tableau_REF_SMSR['#SM],Tableau_REF_SMMS[[#This Row],['#SM]])</f>
        <v>3</v>
      </c>
      <c r="D136" s="66" t="s">
        <v>275</v>
      </c>
      <c r="E136" s="39" t="str">
        <f>VLOOKUP(D136,Tableau_REF_Mesures[],2,FALSE)</f>
        <v>Solution de gestion des comptes à privilèges (PAM)</v>
      </c>
      <c r="F136" s="143">
        <v>0.23529411764705885</v>
      </c>
      <c r="G136" s="143">
        <f>IFERROR(VLOOKUP(Tableau_REF_SMMS[[#This Row],['#MS]],Tableau_REC_Mesures[#All],6,FALSE),0)</f>
        <v>0</v>
      </c>
      <c r="H136" s="144">
        <f>IF(VLOOKUP(D136,Tableau_REF_Mesures[],3,FALSE)="OUI",F136+(F136*G136),0)</f>
        <v>0.23529411764705885</v>
      </c>
      <c r="I136" s="79">
        <f>VLOOKUP(D136,Tableau_REF_Mesures[],8,FALSE)*H136/IF(VLOOKUP(D136,Tableau_REF_Mesures[],6,FALSE)&gt;0,VLOOKUP(D136,Tableau_REF_Mesures[],6,FALSE),1)</f>
        <v>23428.524989841528</v>
      </c>
    </row>
    <row r="137" spans="1:13" x14ac:dyDescent="0.2">
      <c r="A137" s="65" t="s">
        <v>66</v>
      </c>
      <c r="B137" s="39" t="str">
        <f>VLOOKUP(A137,Tableau_REF_Risques[],2,FALSE)</f>
        <v>Contournement des mécanismes de contrôle afin d'effectuer une élévation de privilèges</v>
      </c>
      <c r="C137" s="39">
        <f>_xlfn.MAXIFS(Tableau_REF_SMSR[Vrais Retenue],Tableau_REF_SMSR['#SM],Tableau_REF_SMMS[[#This Row],['#SM]])</f>
        <v>3</v>
      </c>
      <c r="D137" s="66" t="s">
        <v>278</v>
      </c>
      <c r="E137" s="39" t="str">
        <f>VLOOKUP(D137,Tableau_REF_Mesures[],2,FALSE)</f>
        <v>Solution de collecte et de traitement des événements (SIEM)</v>
      </c>
      <c r="F137" s="143">
        <v>5.8823529411764712E-2</v>
      </c>
      <c r="G137" s="143">
        <f>IFERROR(VLOOKUP(Tableau_REF_SMMS[[#This Row],['#MS]],Tableau_REC_Mesures[#All],6,FALSE),0)</f>
        <v>0</v>
      </c>
      <c r="H137" s="144">
        <f>IF(VLOOKUP(D137,Tableau_REF_Mesures[],3,FALSE)="OUI",F137+(F137*G137),0)</f>
        <v>5.8823529411764712E-2</v>
      </c>
      <c r="I137" s="79">
        <f>VLOOKUP(D137,Tableau_REF_Mesures[],8,FALSE)*H137/IF(VLOOKUP(D137,Tableau_REF_Mesures[],6,FALSE)&gt;0,VLOOKUP(D137,Tableau_REF_Mesures[],6,FALSE),1)</f>
        <v>232.69125769522256</v>
      </c>
    </row>
    <row r="138" spans="1:13" x14ac:dyDescent="0.2">
      <c r="A138" s="65" t="s">
        <v>66</v>
      </c>
      <c r="B138" s="39" t="str">
        <f>VLOOKUP(A138,Tableau_REF_Risques[],2,FALSE)</f>
        <v>Contournement des mécanismes de contrôle afin d'effectuer une élévation de privilèges</v>
      </c>
      <c r="C138" s="39">
        <f>_xlfn.MAXIFS(Tableau_REF_SMSR[Vrais Retenue],Tableau_REF_SMSR['#SM],Tableau_REF_SMMS[[#This Row],['#SM]])</f>
        <v>3</v>
      </c>
      <c r="D138" s="66" t="s">
        <v>279</v>
      </c>
      <c r="E138" s="39" t="str">
        <f>VLOOKUP(D138,Tableau_REF_Mesures[],2,FALSE)</f>
        <v>Solution de contrôle de configuration technique (ex Puppet,Ansible)</v>
      </c>
      <c r="F138" s="143">
        <v>0.14705882352941177</v>
      </c>
      <c r="G138" s="143">
        <f>IFERROR(VLOOKUP(Tableau_REF_SMMS[[#This Row],['#MS]],Tableau_REC_Mesures[#All],6,FALSE),0)</f>
        <v>0</v>
      </c>
      <c r="H138" s="144">
        <f>IF(VLOOKUP(D138,Tableau_REF_Mesures[],3,FALSE)="OUI",F138+(F138*G138),0)</f>
        <v>0.14705882352941177</v>
      </c>
      <c r="I138" s="79">
        <f>VLOOKUP(D138,Tableau_REF_Mesures[],8,FALSE)*H138/IF(VLOOKUP(D138,Tableau_REF_Mesures[],6,FALSE)&gt;0,VLOOKUP(D138,Tableau_REF_Mesures[],6,FALSE),1)</f>
        <v>4095.6542977596882</v>
      </c>
    </row>
    <row r="139" spans="1:13" x14ac:dyDescent="0.2">
      <c r="A139" s="65" t="s">
        <v>66</v>
      </c>
      <c r="B139" s="39" t="str">
        <f>VLOOKUP(A139,Tableau_REF_Risques[],2,FALSE)</f>
        <v>Contournement des mécanismes de contrôle afin d'effectuer une élévation de privilèges</v>
      </c>
      <c r="C139" s="39">
        <f>_xlfn.MAXIFS(Tableau_REF_SMSR[Vrais Retenue],Tableau_REF_SMSR['#SM],Tableau_REF_SMMS[[#This Row],['#SM]])</f>
        <v>3</v>
      </c>
      <c r="D139" s="66" t="s">
        <v>282</v>
      </c>
      <c r="E139" s="39" t="str">
        <f>VLOOKUP(D139,Tableau_REF_Mesures[],2,FALSE)</f>
        <v>Service de supervision de sécurité (SOC)</v>
      </c>
      <c r="F139" s="143">
        <v>8.8235294117647065E-2</v>
      </c>
      <c r="G139" s="143">
        <f>IFERROR(VLOOKUP(Tableau_REF_SMMS[[#This Row],['#MS]],Tableau_REC_Mesures[#All],6,FALSE),0)</f>
        <v>0</v>
      </c>
      <c r="H139" s="144">
        <f>IF(VLOOKUP(D139,Tableau_REF_Mesures[],3,FALSE)="OUI",F139+(F139*G139),0)</f>
        <v>8.8235294117647065E-2</v>
      </c>
      <c r="I139" s="79">
        <f>VLOOKUP(D139,Tableau_REF_Mesures[],8,FALSE)*H139/IF(VLOOKUP(D139,Tableau_REF_Mesures[],6,FALSE)&gt;0,VLOOKUP(D139,Tableau_REF_Mesures[],6,FALSE),1)</f>
        <v>2781.1224964157923</v>
      </c>
    </row>
    <row r="140" spans="1:13" x14ac:dyDescent="0.2">
      <c r="A140" s="65" t="s">
        <v>66</v>
      </c>
      <c r="B140" s="39" t="str">
        <f>VLOOKUP(A140,Tableau_REF_Risques[],2,FALSE)</f>
        <v>Contournement des mécanismes de contrôle afin d'effectuer une élévation de privilèges</v>
      </c>
      <c r="C140" s="39">
        <f>_xlfn.MAXIFS(Tableau_REF_SMSR[Vrais Retenue],Tableau_REF_SMSR['#SM],Tableau_REF_SMMS[[#This Row],['#SM]])</f>
        <v>3</v>
      </c>
      <c r="D140" s="66" t="s">
        <v>283</v>
      </c>
      <c r="E140" s="39" t="str">
        <f>VLOOKUP(D140,Tableau_REF_Mesures[],2,FALSE)</f>
        <v>Service de gestion des solutions de sécurité</v>
      </c>
      <c r="F140" s="143">
        <v>8.8235294117647065E-2</v>
      </c>
      <c r="G140" s="143">
        <f>IFERROR(VLOOKUP(Tableau_REF_SMMS[[#This Row],['#MS]],Tableau_REC_Mesures[#All],6,FALSE),0)</f>
        <v>0</v>
      </c>
      <c r="H140" s="144">
        <f>IF(VLOOKUP(D140,Tableau_REF_Mesures[],3,FALSE)="OUI",F140+(F140*G140),0)</f>
        <v>8.8235294117647065E-2</v>
      </c>
      <c r="I140" s="79"/>
    </row>
    <row r="141" spans="1:13" x14ac:dyDescent="0.2">
      <c r="A141" s="65" t="s">
        <v>66</v>
      </c>
      <c r="B141" s="39" t="str">
        <f>VLOOKUP(A141,Tableau_REF_Risques[],2,FALSE)</f>
        <v>Contournement des mécanismes de contrôle afin d'effectuer une élévation de privilèges</v>
      </c>
      <c r="C141" s="39">
        <f>_xlfn.MAXIFS(Tableau_REF_SMSR[Vrais Retenue],Tableau_REF_SMSR['#SM],Tableau_REF_SMMS[[#This Row],['#SM]])</f>
        <v>3</v>
      </c>
      <c r="D141" s="66" t="s">
        <v>286</v>
      </c>
      <c r="E141" s="39" t="str">
        <f>VLOOKUP(D141,Tableau_REF_Mesures[],2,FALSE)</f>
        <v>Service d'audit SSI</v>
      </c>
      <c r="F141" s="143">
        <v>0.14705882352941177</v>
      </c>
      <c r="G141" s="143">
        <f>IFERROR(VLOOKUP(Tableau_REF_SMMS[[#This Row],['#MS]],Tableau_REC_Mesures[#All],6,FALSE),0)</f>
        <v>0</v>
      </c>
      <c r="H141" s="144">
        <f>IF(VLOOKUP(D141,Tableau_REF_Mesures[],3,FALSE)="OUI",F141+(F141*G141),0)</f>
        <v>0.14705882352941177</v>
      </c>
      <c r="I141" s="79">
        <f>VLOOKUP(D141,Tableau_REF_Mesures[],8,FALSE)*H141/IF(VLOOKUP(D141,Tableau_REF_Mesures[],6,FALSE)&gt;0,VLOOKUP(D141,Tableau_REF_Mesures[],6,FALSE),1)</f>
        <v>7954.8918989564054</v>
      </c>
    </row>
    <row r="142" spans="1:13" x14ac:dyDescent="0.2">
      <c r="A142" s="65" t="s">
        <v>65</v>
      </c>
      <c r="B142" s="39" t="str">
        <f>VLOOKUP(A142,Tableau_REF_Risques[],2,FALSE)</f>
        <v>Installation de composants illégitimes au sein du navigateur Web</v>
      </c>
      <c r="C142" s="39">
        <f>_xlfn.MAXIFS(Tableau_REF_SMSR[Vrais Retenue],Tableau_REF_SMSR['#SM],Tableau_REF_SMMS[[#This Row],['#SM]])</f>
        <v>4</v>
      </c>
      <c r="D142" s="66" t="s">
        <v>243</v>
      </c>
      <c r="E142" s="39" t="str">
        <f>VLOOKUP(D142,Tableau_REF_Mesures[],2,FALSE)</f>
        <v>Solution de pare-feu (intermédiaire)</v>
      </c>
      <c r="F142" s="143">
        <v>7.3529411764705885E-2</v>
      </c>
      <c r="G142" s="143">
        <f>IFERROR(VLOOKUP(Tableau_REF_SMMS[[#This Row],['#MS]],Tableau_REC_Mesures[#All],6,FALSE),0)</f>
        <v>0</v>
      </c>
      <c r="H142" s="144">
        <f>IF(VLOOKUP(D142,Tableau_REF_Mesures[],3,FALSE)="OUI",F142+(F142*G142),0)</f>
        <v>0</v>
      </c>
      <c r="I142" s="79">
        <f>VLOOKUP(D142,Tableau_REF_Mesures[],8,FALSE)*H142/IF(VLOOKUP(D142,Tableau_REF_Mesures[],6,FALSE)&gt;0,VLOOKUP(D142,Tableau_REF_Mesures[],6,FALSE),1)</f>
        <v>0</v>
      </c>
    </row>
    <row r="143" spans="1:13" x14ac:dyDescent="0.2">
      <c r="A143" s="65" t="s">
        <v>65</v>
      </c>
      <c r="B143" s="39" t="str">
        <f>VLOOKUP(A143,Tableau_REF_Risques[],2,FALSE)</f>
        <v>Installation de composants illégitimes au sein du navigateur Web</v>
      </c>
      <c r="C143" s="39">
        <f>_xlfn.MAXIFS(Tableau_REF_SMSR[Vrais Retenue],Tableau_REF_SMSR['#SM],Tableau_REF_SMMS[[#This Row],['#SM]])</f>
        <v>4</v>
      </c>
      <c r="D143" s="66" t="s">
        <v>245</v>
      </c>
      <c r="E143" s="39" t="str">
        <f>VLOOKUP(D143,Tableau_REF_Mesures[],2,FALSE)</f>
        <v>Solution de pare-feu (avancé)</v>
      </c>
      <c r="F143" s="143">
        <v>0.20588235294117646</v>
      </c>
      <c r="G143" s="143">
        <f>IFERROR(VLOOKUP(Tableau_REF_SMMS[[#This Row],['#MS]],Tableau_REC_Mesures[#All],6,FALSE),0)</f>
        <v>0</v>
      </c>
      <c r="H143" s="144">
        <f>IF(VLOOKUP(D143,Tableau_REF_Mesures[],3,FALSE)="OUI",F143+(F143*G143),0)</f>
        <v>0.20588235294117646</v>
      </c>
      <c r="I143" s="79">
        <f>VLOOKUP(D143,Tableau_REF_Mesures[],8,FALSE)*H143/IF(VLOOKUP(D143,Tableau_REF_Mesures[],6,FALSE)&gt;0,VLOOKUP(D143,Tableau_REF_Mesures[],6,FALSE),1)</f>
        <v>2690.1874662250207</v>
      </c>
    </row>
    <row r="144" spans="1:13" x14ac:dyDescent="0.2">
      <c r="A144" s="65" t="s">
        <v>65</v>
      </c>
      <c r="B144" s="39" t="str">
        <f>VLOOKUP(A144,Tableau_REF_Risques[],2,FALSE)</f>
        <v>Installation de composants illégitimes au sein du navigateur Web</v>
      </c>
      <c r="C144" s="39">
        <f>_xlfn.MAXIFS(Tableau_REF_SMSR[Vrais Retenue],Tableau_REF_SMSR['#SM],Tableau_REF_SMMS[[#This Row],['#SM]])</f>
        <v>4</v>
      </c>
      <c r="D144" s="66" t="s">
        <v>250</v>
      </c>
      <c r="E144" s="39" t="str">
        <f>VLOOKUP(D144,Tableau_REF_Mesures[],2,FALSE)</f>
        <v>Solution Proxy / Web Gateway (élémentaire)</v>
      </c>
      <c r="F144" s="143">
        <v>1.4705882352941178E-2</v>
      </c>
      <c r="G144" s="143">
        <f>IFERROR(VLOOKUP(Tableau_REF_SMMS[[#This Row],['#MS]],Tableau_REC_Mesures[#All],6,FALSE),0)</f>
        <v>1</v>
      </c>
      <c r="H144" s="144">
        <f>IF(VLOOKUP(D144,Tableau_REF_Mesures[],3,FALSE)="OUI",F144+(F144*G144),0)</f>
        <v>0</v>
      </c>
      <c r="I144" s="79">
        <f>VLOOKUP(D144,Tableau_REF_Mesures[],8,FALSE)*H144/IF(VLOOKUP(D144,Tableau_REF_Mesures[],6,FALSE)&gt;0,VLOOKUP(D144,Tableau_REF_Mesures[],6,FALSE),1)</f>
        <v>0</v>
      </c>
    </row>
    <row r="145" spans="1:9" x14ac:dyDescent="0.2">
      <c r="A145" s="65" t="s">
        <v>65</v>
      </c>
      <c r="B145" s="39" t="str">
        <f>VLOOKUP(A145,Tableau_REF_Risques[],2,FALSE)</f>
        <v>Installation de composants illégitimes au sein du navigateur Web</v>
      </c>
      <c r="C145" s="39">
        <f>_xlfn.MAXIFS(Tableau_REF_SMSR[Vrais Retenue],Tableau_REF_SMSR['#SM],Tableau_REF_SMMS[[#This Row],['#SM]])</f>
        <v>4</v>
      </c>
      <c r="D145" s="66" t="s">
        <v>252</v>
      </c>
      <c r="E145" s="39" t="str">
        <f>VLOOKUP(D145,Tableau_REF_Mesures[],2,FALSE)</f>
        <v>Solution Proxy / Web Gateway (intermédiaire)</v>
      </c>
      <c r="F145" s="143">
        <v>8.8235294117647065E-2</v>
      </c>
      <c r="G145" s="143">
        <f>IFERROR(VLOOKUP(Tableau_REF_SMMS[[#This Row],['#MS]],Tableau_REC_Mesures[#All],6,FALSE),0)</f>
        <v>1</v>
      </c>
      <c r="H145" s="144">
        <f>IF(VLOOKUP(D145,Tableau_REF_Mesures[],3,FALSE)="OUI",F145+(F145*G145),0)</f>
        <v>0.17647058823529413</v>
      </c>
      <c r="I145" s="79">
        <f>VLOOKUP(D145,Tableau_REF_Mesures[],8,FALSE)*H145/IF(VLOOKUP(D145,Tableau_REF_Mesures[],6,FALSE)&gt;0,VLOOKUP(D145,Tableau_REF_Mesures[],6,FALSE),1)</f>
        <v>3644.1702446954855</v>
      </c>
    </row>
    <row r="146" spans="1:9" x14ac:dyDescent="0.2">
      <c r="A146" s="65" t="s">
        <v>65</v>
      </c>
      <c r="B146" s="39" t="str">
        <f>VLOOKUP(A146,Tableau_REF_Risques[],2,FALSE)</f>
        <v>Installation de composants illégitimes au sein du navigateur Web</v>
      </c>
      <c r="C146" s="39">
        <f>_xlfn.MAXIFS(Tableau_REF_SMSR[Vrais Retenue],Tableau_REF_SMSR['#SM],Tableau_REF_SMMS[[#This Row],['#SM]])</f>
        <v>4</v>
      </c>
      <c r="D146" s="66" t="s">
        <v>254</v>
      </c>
      <c r="E146" s="39" t="str">
        <f>VLOOKUP(D146,Tableau_REF_Mesures[],2,FALSE)</f>
        <v>Solution Proxy / Web Gateway (avancé)</v>
      </c>
      <c r="F146" s="143">
        <v>0.22058823529411764</v>
      </c>
      <c r="G146" s="143">
        <f>IFERROR(VLOOKUP(Tableau_REF_SMMS[[#This Row],['#MS]],Tableau_REC_Mesures[#All],6,FALSE),0)</f>
        <v>0.9</v>
      </c>
      <c r="H146" s="144">
        <f>IF(VLOOKUP(D146,Tableau_REF_Mesures[],3,FALSE)="OUI",F146+(F146*G146),0)</f>
        <v>0</v>
      </c>
      <c r="I146" s="79">
        <f>VLOOKUP(D146,Tableau_REF_Mesures[],8,FALSE)*H146/IF(VLOOKUP(D146,Tableau_REF_Mesures[],6,FALSE)&gt;0,VLOOKUP(D146,Tableau_REF_Mesures[],6,FALSE),1)</f>
        <v>0</v>
      </c>
    </row>
    <row r="147" spans="1:9" x14ac:dyDescent="0.2">
      <c r="A147" s="65" t="s">
        <v>65</v>
      </c>
      <c r="B147" s="39" t="str">
        <f>VLOOKUP(A147,Tableau_REF_Risques[],2,FALSE)</f>
        <v>Installation de composants illégitimes au sein du navigateur Web</v>
      </c>
      <c r="C147" s="39">
        <f>_xlfn.MAXIFS(Tableau_REF_SMSR[Vrais Retenue],Tableau_REF_SMSR['#SM],Tableau_REF_SMMS[[#This Row],['#SM]])</f>
        <v>4</v>
      </c>
      <c r="D147" s="66" t="s">
        <v>271</v>
      </c>
      <c r="E147" s="39" t="str">
        <f>VLOOKUP(D147,Tableau_REF_Mesures[],2,FALSE)</f>
        <v>Solution de gestion des terminaux (MDM)</v>
      </c>
      <c r="F147" s="143">
        <v>7.3529411764705885E-2</v>
      </c>
      <c r="G147" s="143">
        <f>IFERROR(VLOOKUP(Tableau_REF_SMMS[[#This Row],['#MS]],Tableau_REC_Mesures[#All],6,FALSE),0)</f>
        <v>0</v>
      </c>
      <c r="H147" s="144">
        <f>IF(VLOOKUP(D147,Tableau_REF_Mesures[],3,FALSE)="OUI",F147+(F147*G147),0)</f>
        <v>7.3529411764705885E-2</v>
      </c>
      <c r="I147" s="79">
        <f>VLOOKUP(D147,Tableau_REF_Mesures[],8,FALSE)*H147/IF(VLOOKUP(D147,Tableau_REF_Mesures[],6,FALSE)&gt;0,VLOOKUP(D147,Tableau_REF_Mesures[],6,FALSE),1)</f>
        <v>6100.2039775624671</v>
      </c>
    </row>
    <row r="148" spans="1:9" x14ac:dyDescent="0.2">
      <c r="A148" s="65" t="s">
        <v>65</v>
      </c>
      <c r="B148" s="39" t="str">
        <f>VLOOKUP(A148,Tableau_REF_Risques[],2,FALSE)</f>
        <v>Installation de composants illégitimes au sein du navigateur Web</v>
      </c>
      <c r="C148" s="39">
        <f>_xlfn.MAXIFS(Tableau_REF_SMSR[Vrais Retenue],Tableau_REF_SMSR['#SM],Tableau_REF_SMMS[[#This Row],['#SM]])</f>
        <v>4</v>
      </c>
      <c r="D148" s="66" t="s">
        <v>272</v>
      </c>
      <c r="E148" s="39" t="str">
        <f>VLOOKUP(D148,Tableau_REF_Mesures[],2,FALSE)</f>
        <v>Solution de protection des terminaux (Antimalware basique)</v>
      </c>
      <c r="F148" s="143">
        <v>2.9411764705882356E-2</v>
      </c>
      <c r="G148" s="143">
        <f>IFERROR(VLOOKUP(Tableau_REF_SMMS[[#This Row],['#MS]],Tableau_REC_Mesures[#All],6,FALSE),0)</f>
        <v>0</v>
      </c>
      <c r="H148" s="144">
        <f>IF(VLOOKUP(D148,Tableau_REF_Mesures[],3,FALSE)="OUI",F148+(F148*G148),0)</f>
        <v>0</v>
      </c>
      <c r="I148" s="79">
        <f>VLOOKUP(D148,Tableau_REF_Mesures[],8,FALSE)*H148/IF(VLOOKUP(D148,Tableau_REF_Mesures[],6,FALSE)&gt;0,VLOOKUP(D148,Tableau_REF_Mesures[],6,FALSE),1)</f>
        <v>0</v>
      </c>
    </row>
    <row r="149" spans="1:9" x14ac:dyDescent="0.2">
      <c r="A149" s="65" t="s">
        <v>65</v>
      </c>
      <c r="B149" s="39" t="str">
        <f>VLOOKUP(A149,Tableau_REF_Risques[],2,FALSE)</f>
        <v>Installation de composants illégitimes au sein du navigateur Web</v>
      </c>
      <c r="C149" s="39">
        <f>_xlfn.MAXIFS(Tableau_REF_SMSR[Vrais Retenue],Tableau_REF_SMSR['#SM],Tableau_REF_SMMS[[#This Row],['#SM]])</f>
        <v>4</v>
      </c>
      <c r="D149" s="66" t="s">
        <v>273</v>
      </c>
      <c r="E149" s="39" t="str">
        <f>VLOOKUP(D149,Tableau_REF_Mesures[],2,FALSE)</f>
        <v>Solution de protection des terminaux (EDR)</v>
      </c>
      <c r="F149" s="143">
        <v>0.14705882352941177</v>
      </c>
      <c r="G149" s="143">
        <f>IFERROR(VLOOKUP(Tableau_REF_SMMS[[#This Row],['#MS]],Tableau_REC_Mesures[#All],6,FALSE),0)</f>
        <v>0</v>
      </c>
      <c r="H149" s="144">
        <f>IF(VLOOKUP(D149,Tableau_REF_Mesures[],3,FALSE)="OUI",F149+(F149*G149),0)</f>
        <v>0.14705882352941177</v>
      </c>
      <c r="I149" s="79">
        <f>VLOOKUP(D149,Tableau_REF_Mesures[],8,FALSE)*H149/IF(VLOOKUP(D149,Tableau_REF_Mesures[],6,FALSE)&gt;0,VLOOKUP(D149,Tableau_REF_Mesures[],6,FALSE),1)</f>
        <v>2358.2852641082382</v>
      </c>
    </row>
    <row r="150" spans="1:9" x14ac:dyDescent="0.2">
      <c r="A150" s="65" t="s">
        <v>65</v>
      </c>
      <c r="B150" s="39" t="str">
        <f>VLOOKUP(A150,Tableau_REF_Risques[],2,FALSE)</f>
        <v>Installation de composants illégitimes au sein du navigateur Web</v>
      </c>
      <c r="C150" s="39">
        <f>_xlfn.MAXIFS(Tableau_REF_SMSR[Vrais Retenue],Tableau_REF_SMSR['#SM],Tableau_REF_SMMS[[#This Row],['#SM]])</f>
        <v>4</v>
      </c>
      <c r="D150" s="66" t="s">
        <v>275</v>
      </c>
      <c r="E150" s="39" t="str">
        <f>VLOOKUP(D150,Tableau_REF_Mesures[],2,FALSE)</f>
        <v>Solution de gestion des comptes à privilèges (PAM)</v>
      </c>
      <c r="F150" s="143">
        <v>7.3529411764705885E-2</v>
      </c>
      <c r="G150" s="143">
        <f>IFERROR(VLOOKUP(Tableau_REF_SMMS[[#This Row],['#MS]],Tableau_REC_Mesures[#All],6,FALSE),0)</f>
        <v>0</v>
      </c>
      <c r="H150" s="144">
        <f>IF(VLOOKUP(D150,Tableau_REF_Mesures[],3,FALSE)="OUI",F150+(F150*G150),0)</f>
        <v>7.3529411764705885E-2</v>
      </c>
      <c r="I150" s="79">
        <f>VLOOKUP(D150,Tableau_REF_Mesures[],8,FALSE)*H150/IF(VLOOKUP(D150,Tableau_REF_Mesures[],6,FALSE)&gt;0,VLOOKUP(D150,Tableau_REF_Mesures[],6,FALSE),1)</f>
        <v>7321.4140593254779</v>
      </c>
    </row>
    <row r="151" spans="1:9" x14ac:dyDescent="0.2">
      <c r="A151" s="65" t="s">
        <v>65</v>
      </c>
      <c r="B151" s="39" t="str">
        <f>VLOOKUP(A151,Tableau_REF_Risques[],2,FALSE)</f>
        <v>Installation de composants illégitimes au sein du navigateur Web</v>
      </c>
      <c r="C151" s="39">
        <f>_xlfn.MAXIFS(Tableau_REF_SMSR[Vrais Retenue],Tableau_REF_SMSR['#SM],Tableau_REF_SMMS[[#This Row],['#SM]])</f>
        <v>4</v>
      </c>
      <c r="D151" s="66" t="s">
        <v>278</v>
      </c>
      <c r="E151" s="39" t="str">
        <f>VLOOKUP(D151,Tableau_REF_Mesures[],2,FALSE)</f>
        <v>Solution de collecte et de traitement des événements (SIEM)</v>
      </c>
      <c r="F151" s="143">
        <v>2.9411764705882356E-2</v>
      </c>
      <c r="G151" s="143">
        <f>IFERROR(VLOOKUP(Tableau_REF_SMMS[[#This Row],['#MS]],Tableau_REC_Mesures[#All],6,FALSE),0)</f>
        <v>0</v>
      </c>
      <c r="H151" s="144">
        <f>IF(VLOOKUP(D151,Tableau_REF_Mesures[],3,FALSE)="OUI",F151+(F151*G151),0)</f>
        <v>2.9411764705882356E-2</v>
      </c>
      <c r="I151" s="79">
        <f>VLOOKUP(D151,Tableau_REF_Mesures[],8,FALSE)*H151/IF(VLOOKUP(D151,Tableau_REF_Mesures[],6,FALSE)&gt;0,VLOOKUP(D151,Tableau_REF_Mesures[],6,FALSE),1)</f>
        <v>116.34562884761128</v>
      </c>
    </row>
    <row r="152" spans="1:9" x14ac:dyDescent="0.2">
      <c r="A152" s="65" t="s">
        <v>65</v>
      </c>
      <c r="B152" s="39" t="str">
        <f>VLOOKUP(A152,Tableau_REF_Risques[],2,FALSE)</f>
        <v>Installation de composants illégitimes au sein du navigateur Web</v>
      </c>
      <c r="C152" s="39">
        <f>_xlfn.MAXIFS(Tableau_REF_SMSR[Vrais Retenue],Tableau_REF_SMSR['#SM],Tableau_REF_SMMS[[#This Row],['#SM]])</f>
        <v>4</v>
      </c>
      <c r="D152" s="66" t="s">
        <v>279</v>
      </c>
      <c r="E152" s="39" t="str">
        <f>VLOOKUP(D152,Tableau_REF_Mesures[],2,FALSE)</f>
        <v>Solution de contrôle de configuration technique (ex Puppet,Ansible)</v>
      </c>
      <c r="F152" s="143">
        <v>7.3529411764705885E-2</v>
      </c>
      <c r="G152" s="143">
        <f>IFERROR(VLOOKUP(Tableau_REF_SMMS[[#This Row],['#MS]],Tableau_REC_Mesures[#All],6,FALSE),0)</f>
        <v>0</v>
      </c>
      <c r="H152" s="144">
        <f>IF(VLOOKUP(D152,Tableau_REF_Mesures[],3,FALSE)="OUI",F152+(F152*G152),0)</f>
        <v>7.3529411764705885E-2</v>
      </c>
      <c r="I152" s="79">
        <f>VLOOKUP(D152,Tableau_REF_Mesures[],8,FALSE)*H152/IF(VLOOKUP(D152,Tableau_REF_Mesures[],6,FALSE)&gt;0,VLOOKUP(D152,Tableau_REF_Mesures[],6,FALSE),1)</f>
        <v>2047.8271488798441</v>
      </c>
    </row>
    <row r="153" spans="1:9" x14ac:dyDescent="0.2">
      <c r="A153" s="65" t="s">
        <v>65</v>
      </c>
      <c r="B153" s="39" t="str">
        <f>VLOOKUP(A153,Tableau_REF_Risques[],2,FALSE)</f>
        <v>Installation de composants illégitimes au sein du navigateur Web</v>
      </c>
      <c r="C153" s="39">
        <f>_xlfn.MAXIFS(Tableau_REF_SMSR[Vrais Retenue],Tableau_REF_SMSR['#SM],Tableau_REF_SMMS[[#This Row],['#SM]])</f>
        <v>4</v>
      </c>
      <c r="D153" s="66" t="s">
        <v>282</v>
      </c>
      <c r="E153" s="39" t="str">
        <f>VLOOKUP(D153,Tableau_REF_Mesures[],2,FALSE)</f>
        <v>Service de supervision de sécurité (SOC)</v>
      </c>
      <c r="F153" s="143">
        <v>4.4117647058823532E-2</v>
      </c>
      <c r="G153" s="143">
        <f>IFERROR(VLOOKUP(Tableau_REF_SMMS[[#This Row],['#MS]],Tableau_REC_Mesures[#All],6,FALSE),0)</f>
        <v>0</v>
      </c>
      <c r="H153" s="144">
        <f>IF(VLOOKUP(D153,Tableau_REF_Mesures[],3,FALSE)="OUI",F153+(F153*G153),0)</f>
        <v>4.4117647058823532E-2</v>
      </c>
      <c r="I153" s="79">
        <f>VLOOKUP(D153,Tableau_REF_Mesures[],8,FALSE)*H153/IF(VLOOKUP(D153,Tableau_REF_Mesures[],6,FALSE)&gt;0,VLOOKUP(D153,Tableau_REF_Mesures[],6,FALSE),1)</f>
        <v>1390.5612482078961</v>
      </c>
    </row>
    <row r="154" spans="1:9" x14ac:dyDescent="0.2">
      <c r="A154" s="65" t="s">
        <v>65</v>
      </c>
      <c r="B154" s="39" t="str">
        <f>VLOOKUP(A154,Tableau_REF_Risques[],2,FALSE)</f>
        <v>Installation de composants illégitimes au sein du navigateur Web</v>
      </c>
      <c r="C154" s="39">
        <f>_xlfn.MAXIFS(Tableau_REF_SMSR[Vrais Retenue],Tableau_REF_SMSR['#SM],Tableau_REF_SMMS[[#This Row],['#SM]])</f>
        <v>4</v>
      </c>
      <c r="D154" s="66" t="s">
        <v>283</v>
      </c>
      <c r="E154" s="39" t="str">
        <f>VLOOKUP(D154,Tableau_REF_Mesures[],2,FALSE)</f>
        <v>Service de gestion des solutions de sécurité</v>
      </c>
      <c r="F154" s="143">
        <v>4.4117647058823532E-2</v>
      </c>
      <c r="G154" s="143">
        <f>IFERROR(VLOOKUP(Tableau_REF_SMMS[[#This Row],['#MS]],Tableau_REC_Mesures[#All],6,FALSE),0)</f>
        <v>0</v>
      </c>
      <c r="H154" s="144">
        <f>IF(VLOOKUP(D154,Tableau_REF_Mesures[],3,FALSE)="OUI",F154+(F154*G154),0)</f>
        <v>4.4117647058823532E-2</v>
      </c>
      <c r="I154" s="79"/>
    </row>
    <row r="155" spans="1:9" x14ac:dyDescent="0.2">
      <c r="A155" s="65" t="s">
        <v>65</v>
      </c>
      <c r="B155" s="39" t="str">
        <f>VLOOKUP(A155,Tableau_REF_Risques[],2,FALSE)</f>
        <v>Installation de composants illégitimes au sein du navigateur Web</v>
      </c>
      <c r="C155" s="39">
        <f>_xlfn.MAXIFS(Tableau_REF_SMSR[Vrais Retenue],Tableau_REF_SMSR['#SM],Tableau_REF_SMMS[[#This Row],['#SM]])</f>
        <v>4</v>
      </c>
      <c r="D155" s="66" t="s">
        <v>284</v>
      </c>
      <c r="E155" s="39" t="str">
        <f>VLOOKUP(D155,Tableau_REF_Mesures[],2,FALSE)</f>
        <v>Service de Veille et de réponse à incidents (CERT/CSIRT)</v>
      </c>
      <c r="F155" s="143">
        <v>4.4117647058823532E-2</v>
      </c>
      <c r="G155" s="143">
        <f>IFERROR(VLOOKUP(Tableau_REF_SMMS[[#This Row],['#MS]],Tableau_REC_Mesures[#All],6,FALSE),0)</f>
        <v>0</v>
      </c>
      <c r="H155" s="144">
        <f>IF(VLOOKUP(D155,Tableau_REF_Mesures[],3,FALSE)="OUI",F155+(F155*G155),0)</f>
        <v>4.4117647058823532E-2</v>
      </c>
      <c r="I155" s="79">
        <f>VLOOKUP(D155,Tableau_REF_Mesures[],8,FALSE)*H155/IF(VLOOKUP(D155,Tableau_REF_Mesures[],6,FALSE)&gt;0,VLOOKUP(D155,Tableau_REF_Mesures[],6,FALSE),1)</f>
        <v>2818.1983044293597</v>
      </c>
    </row>
    <row r="156" spans="1:9" x14ac:dyDescent="0.2">
      <c r="A156" s="65" t="s">
        <v>65</v>
      </c>
      <c r="B156" s="39" t="str">
        <f>VLOOKUP(A156,Tableau_REF_Risques[],2,FALSE)</f>
        <v>Installation de composants illégitimes au sein du navigateur Web</v>
      </c>
      <c r="C156" s="39">
        <f>_xlfn.MAXIFS(Tableau_REF_SMSR[Vrais Retenue],Tableau_REF_SMSR['#SM],Tableau_REF_SMMS[[#This Row],['#SM]])</f>
        <v>4</v>
      </c>
      <c r="D156" s="66" t="s">
        <v>286</v>
      </c>
      <c r="E156" s="39" t="str">
        <f>VLOOKUP(D156,Tableau_REF_Mesures[],2,FALSE)</f>
        <v>Service d'audit SSI</v>
      </c>
      <c r="F156" s="143">
        <v>4.4117647058823532E-2</v>
      </c>
      <c r="G156" s="143">
        <f>IFERROR(VLOOKUP(Tableau_REF_SMMS[[#This Row],['#MS]],Tableau_REC_Mesures[#All],6,FALSE),0)</f>
        <v>0</v>
      </c>
      <c r="H156" s="144">
        <f>IF(VLOOKUP(D156,Tableau_REF_Mesures[],3,FALSE)="OUI",F156+(F156*G156),0)</f>
        <v>4.4117647058823532E-2</v>
      </c>
      <c r="I156" s="79">
        <f>VLOOKUP(D156,Tableau_REF_Mesures[],8,FALSE)*H156/IF(VLOOKUP(D156,Tableau_REF_Mesures[],6,FALSE)&gt;0,VLOOKUP(D156,Tableau_REF_Mesures[],6,FALSE),1)</f>
        <v>2386.4675696869217</v>
      </c>
    </row>
    <row r="157" spans="1:9" x14ac:dyDescent="0.2">
      <c r="A157" s="39" t="s">
        <v>64</v>
      </c>
      <c r="B157" s="39" t="str">
        <f>VLOOKUP(A157,Tableau_REF_Risques[],2,FALSE)</f>
        <v>Modification illégitime des comptes et droits d'accès permettant de maintenir un accès au SI</v>
      </c>
      <c r="C157" s="39">
        <f>_xlfn.MAXIFS(Tableau_REF_SMSR[Vrais Retenue],Tableau_REF_SMSR['#SM],Tableau_REF_SMMS[[#This Row],['#SM]])</f>
        <v>3</v>
      </c>
      <c r="D157" s="66" t="s">
        <v>283</v>
      </c>
      <c r="E157" s="39" t="str">
        <f>VLOOKUP(D157,Tableau_REF_Mesures[],2,FALSE)</f>
        <v>Service de gestion des solutions de sécurité</v>
      </c>
      <c r="F157" s="143">
        <v>0.125</v>
      </c>
      <c r="G157" s="143">
        <f>IFERROR(VLOOKUP(Tableau_REF_SMMS[[#This Row],['#MS]],Tableau_REC_Mesures[#All],6,FALSE),0)</f>
        <v>0</v>
      </c>
      <c r="H157" s="144">
        <f>IF(VLOOKUP(D157,Tableau_REF_Mesures[],3,FALSE)="OUI",F157+(F157*G157),0)</f>
        <v>0.125</v>
      </c>
      <c r="I157" s="79"/>
    </row>
    <row r="158" spans="1:9" x14ac:dyDescent="0.2">
      <c r="A158" s="65" t="s">
        <v>64</v>
      </c>
      <c r="B158" s="39" t="str">
        <f>VLOOKUP(A158,Tableau_REF_Risques[],2,FALSE)</f>
        <v>Modification illégitime des comptes et droits d'accès permettant de maintenir un accès au SI</v>
      </c>
      <c r="C158" s="39">
        <f>_xlfn.MAXIFS(Tableau_REF_SMSR[Vrais Retenue],Tableau_REF_SMSR['#SM],Tableau_REF_SMMS[[#This Row],['#SM]])</f>
        <v>3</v>
      </c>
      <c r="D158" s="66" t="s">
        <v>264</v>
      </c>
      <c r="E158" s="39" t="str">
        <f>VLOOKUP(D158,Tableau_REF_Mesures[],2,FALSE)</f>
        <v>Solution de gestion des identités et de contrôle d'accès</v>
      </c>
      <c r="F158" s="143">
        <v>0.2</v>
      </c>
      <c r="G158" s="143">
        <f>IFERROR(VLOOKUP(Tableau_REF_SMMS[[#This Row],['#MS]],Tableau_REC_Mesures[#All],6,FALSE),0)</f>
        <v>0</v>
      </c>
      <c r="H158" s="144">
        <f>IF(VLOOKUP(D158,Tableau_REF_Mesures[],3,FALSE)="OUI",F158+(F158*G158),0)</f>
        <v>0.2</v>
      </c>
      <c r="I158" s="79">
        <f>VLOOKUP(D158,Tableau_REF_Mesures[],8,FALSE)*H158/IF(VLOOKUP(D158,Tableau_REF_Mesures[],6,FALSE)&gt;0,VLOOKUP(D158,Tableau_REF_Mesures[],6,FALSE),1)</f>
        <v>11639.518490402343</v>
      </c>
    </row>
    <row r="159" spans="1:9" x14ac:dyDescent="0.2">
      <c r="A159" s="65" t="s">
        <v>64</v>
      </c>
      <c r="B159" s="39" t="str">
        <f>VLOOKUP(A159,Tableau_REF_Risques[],2,FALSE)</f>
        <v>Modification illégitime des comptes et droits d'accès permettant de maintenir un accès au SI</v>
      </c>
      <c r="C159" s="39">
        <f>_xlfn.MAXIFS(Tableau_REF_SMSR[Vrais Retenue],Tableau_REF_SMSR['#SM],Tableau_REF_SMMS[[#This Row],['#SM]])</f>
        <v>3</v>
      </c>
      <c r="D159" s="66" t="s">
        <v>275</v>
      </c>
      <c r="E159" s="39" t="str">
        <f>VLOOKUP(D159,Tableau_REF_Mesures[],2,FALSE)</f>
        <v>Solution de gestion des comptes à privilèges (PAM)</v>
      </c>
      <c r="F159" s="143">
        <v>0.125</v>
      </c>
      <c r="G159" s="143">
        <f>IFERROR(VLOOKUP(Tableau_REF_SMMS[[#This Row],['#MS]],Tableau_REC_Mesures[#All],6,FALSE),0)</f>
        <v>0</v>
      </c>
      <c r="H159" s="144">
        <f>IF(VLOOKUP(D159,Tableau_REF_Mesures[],3,FALSE)="OUI",F159+(F159*G159),0)</f>
        <v>0.125</v>
      </c>
      <c r="I159" s="79">
        <f>VLOOKUP(D159,Tableau_REF_Mesures[],8,FALSE)*H159/IF(VLOOKUP(D159,Tableau_REF_Mesures[],6,FALSE)&gt;0,VLOOKUP(D159,Tableau_REF_Mesures[],6,FALSE),1)</f>
        <v>12446.403900853311</v>
      </c>
    </row>
    <row r="160" spans="1:9" x14ac:dyDescent="0.2">
      <c r="A160" s="65" t="s">
        <v>64</v>
      </c>
      <c r="B160" s="39" t="str">
        <f>VLOOKUP(A160,Tableau_REF_Risques[],2,FALSE)</f>
        <v>Modification illégitime des comptes et droits d'accès permettant de maintenir un accès au SI</v>
      </c>
      <c r="C160" s="39">
        <f>_xlfn.MAXIFS(Tableau_REF_SMSR[Vrais Retenue],Tableau_REF_SMSR['#SM],Tableau_REF_SMMS[[#This Row],['#SM]])</f>
        <v>3</v>
      </c>
      <c r="D160" s="66" t="s">
        <v>278</v>
      </c>
      <c r="E160" s="39" t="str">
        <f>VLOOKUP(D160,Tableau_REF_Mesures[],2,FALSE)</f>
        <v>Solution de collecte et de traitement des événements (SIEM)</v>
      </c>
      <c r="F160" s="143">
        <v>0.05</v>
      </c>
      <c r="G160" s="143">
        <f>IFERROR(VLOOKUP(Tableau_REF_SMMS[[#This Row],['#MS]],Tableau_REC_Mesures[#All],6,FALSE),0)</f>
        <v>0</v>
      </c>
      <c r="H160" s="144">
        <f>IF(VLOOKUP(D160,Tableau_REF_Mesures[],3,FALSE)="OUI",F160+(F160*G160),0)</f>
        <v>0.05</v>
      </c>
      <c r="I160" s="79">
        <f>VLOOKUP(D160,Tableau_REF_Mesures[],8,FALSE)*H160/IF(VLOOKUP(D160,Tableau_REF_Mesures[],6,FALSE)&gt;0,VLOOKUP(D160,Tableau_REF_Mesures[],6,FALSE),1)</f>
        <v>197.78756904093916</v>
      </c>
    </row>
    <row r="161" spans="1:10" x14ac:dyDescent="0.2">
      <c r="A161" s="65" t="s">
        <v>64</v>
      </c>
      <c r="B161" s="39" t="str">
        <f>VLOOKUP(A161,Tableau_REF_Risques[],2,FALSE)</f>
        <v>Modification illégitime des comptes et droits d'accès permettant de maintenir un accès au SI</v>
      </c>
      <c r="C161" s="39">
        <f>_xlfn.MAXIFS(Tableau_REF_SMSR[Vrais Retenue],Tableau_REF_SMSR['#SM],Tableau_REF_SMMS[[#This Row],['#SM]])</f>
        <v>3</v>
      </c>
      <c r="D161" s="66" t="s">
        <v>282</v>
      </c>
      <c r="E161" s="39" t="str">
        <f>VLOOKUP(D161,Tableau_REF_Mesures[],2,FALSE)</f>
        <v>Service de supervision de sécurité (SOC)</v>
      </c>
      <c r="F161" s="143">
        <v>7.4999999999999997E-2</v>
      </c>
      <c r="G161" s="143">
        <f>IFERROR(VLOOKUP(Tableau_REF_SMMS[[#This Row],['#MS]],Tableau_REC_Mesures[#All],6,FALSE),0)</f>
        <v>0</v>
      </c>
      <c r="H161" s="144">
        <f>IF(VLOOKUP(D161,Tableau_REF_Mesures[],3,FALSE)="OUI",F161+(F161*G161),0)</f>
        <v>7.4999999999999997E-2</v>
      </c>
      <c r="I161" s="79">
        <f>VLOOKUP(D161,Tableau_REF_Mesures[],8,FALSE)*H161/IF(VLOOKUP(D161,Tableau_REF_Mesures[],6,FALSE)&gt;0,VLOOKUP(D161,Tableau_REF_Mesures[],6,FALSE),1)</f>
        <v>2363.9541219534235</v>
      </c>
    </row>
    <row r="162" spans="1:10" x14ac:dyDescent="0.2">
      <c r="A162" s="65" t="s">
        <v>64</v>
      </c>
      <c r="B162" s="39" t="str">
        <f>VLOOKUP(A162,Tableau_REF_Risques[],2,FALSE)</f>
        <v>Modification illégitime des comptes et droits d'accès permettant de maintenir un accès au SI</v>
      </c>
      <c r="C162" s="39">
        <f>_xlfn.MAXIFS(Tableau_REF_SMSR[Vrais Retenue],Tableau_REF_SMSR['#SM],Tableau_REF_SMMS[[#This Row],['#SM]])</f>
        <v>3</v>
      </c>
      <c r="D162" s="66" t="s">
        <v>283</v>
      </c>
      <c r="E162" s="39" t="str">
        <f>VLOOKUP(D162,Tableau_REF_Mesures[],2,FALSE)</f>
        <v>Service de gestion des solutions de sécurité</v>
      </c>
      <c r="F162" s="143">
        <v>7.4999999999999997E-2</v>
      </c>
      <c r="G162" s="143">
        <f>IFERROR(VLOOKUP(Tableau_REF_SMMS[[#This Row],['#MS]],Tableau_REC_Mesures[#All],6,FALSE),0)</f>
        <v>0</v>
      </c>
      <c r="H162" s="144">
        <f>IF(VLOOKUP(D162,Tableau_REF_Mesures[],3,FALSE)="OUI",F162+(F162*G162),0)</f>
        <v>7.4999999999999997E-2</v>
      </c>
      <c r="I162" s="79"/>
    </row>
    <row r="163" spans="1:10" x14ac:dyDescent="0.2">
      <c r="A163" s="65" t="s">
        <v>64</v>
      </c>
      <c r="B163" s="39" t="str">
        <f>VLOOKUP(A163,Tableau_REF_Risques[],2,FALSE)</f>
        <v>Modification illégitime des comptes et droits d'accès permettant de maintenir un accès au SI</v>
      </c>
      <c r="C163" s="39">
        <f>_xlfn.MAXIFS(Tableau_REF_SMSR[Vrais Retenue],Tableau_REF_SMSR['#SM],Tableau_REF_SMMS[[#This Row],['#SM]])</f>
        <v>3</v>
      </c>
      <c r="D163" s="66" t="s">
        <v>284</v>
      </c>
      <c r="E163" s="39" t="str">
        <f>VLOOKUP(D163,Tableau_REF_Mesures[],2,FALSE)</f>
        <v>Service de Veille et de réponse à incidents (CERT/CSIRT)</v>
      </c>
      <c r="F163" s="143">
        <v>7.4999999999999997E-2</v>
      </c>
      <c r="G163" s="143">
        <f>IFERROR(VLOOKUP(Tableau_REF_SMMS[[#This Row],['#MS]],Tableau_REC_Mesures[#All],6,FALSE),0)</f>
        <v>0</v>
      </c>
      <c r="H163" s="144">
        <f>IF(VLOOKUP(D163,Tableau_REF_Mesures[],3,FALSE)="OUI",F163+(F163*G163),0)</f>
        <v>7.4999999999999997E-2</v>
      </c>
      <c r="I163" s="79">
        <f>VLOOKUP(D163,Tableau_REF_Mesures[],8,FALSE)*H163/IF(VLOOKUP(D163,Tableau_REF_Mesures[],6,FALSE)&gt;0,VLOOKUP(D163,Tableau_REF_Mesures[],6,FALSE),1)</f>
        <v>4790.937117529912</v>
      </c>
    </row>
    <row r="164" spans="1:10" x14ac:dyDescent="0.2">
      <c r="A164" s="65" t="s">
        <v>64</v>
      </c>
      <c r="B164" s="39" t="str">
        <f>VLOOKUP(A164,Tableau_REF_Risques[],2,FALSE)</f>
        <v>Modification illégitime des comptes et droits d'accès permettant de maintenir un accès au SI</v>
      </c>
      <c r="C164" s="39">
        <f>_xlfn.MAXIFS(Tableau_REF_SMSR[Vrais Retenue],Tableau_REF_SMSR['#SM],Tableau_REF_SMMS[[#This Row],['#SM]])</f>
        <v>3</v>
      </c>
      <c r="D164" s="66" t="s">
        <v>286</v>
      </c>
      <c r="E164" s="39" t="str">
        <f>VLOOKUP(D164,Tableau_REF_Mesures[],2,FALSE)</f>
        <v>Service d'audit SSI</v>
      </c>
      <c r="F164" s="143">
        <v>0.125</v>
      </c>
      <c r="G164" s="143">
        <f>IFERROR(VLOOKUP(Tableau_REF_SMMS[[#This Row],['#MS]],Tableau_REC_Mesures[#All],6,FALSE),0)</f>
        <v>0</v>
      </c>
      <c r="H164" s="144">
        <f>IF(VLOOKUP(D164,Tableau_REF_Mesures[],3,FALSE)="OUI",F164+(F164*G164),0)</f>
        <v>0.125</v>
      </c>
      <c r="I164" s="79">
        <f>VLOOKUP(D164,Tableau_REF_Mesures[],8,FALSE)*H164/IF(VLOOKUP(D164,Tableau_REF_Mesures[],6,FALSE)&gt;0,VLOOKUP(D164,Tableau_REF_Mesures[],6,FALSE),1)</f>
        <v>6761.6581141129445</v>
      </c>
    </row>
    <row r="165" spans="1:10" x14ac:dyDescent="0.2">
      <c r="A165" s="65" t="s">
        <v>64</v>
      </c>
      <c r="B165" s="39" t="str">
        <f>VLOOKUP(A165,Tableau_REF_Risques[],2,FALSE)</f>
        <v>Modification illégitime des comptes et droits d'accès permettant de maintenir un accès au SI</v>
      </c>
      <c r="C165" s="39">
        <f>_xlfn.MAXIFS(Tableau_REF_SMSR[Vrais Retenue],Tableau_REF_SMSR['#SM],Tableau_REF_SMMS[[#This Row],['#SM]])</f>
        <v>3</v>
      </c>
      <c r="D165" s="66" t="s">
        <v>288</v>
      </c>
      <c r="E165" s="39" t="str">
        <f>VLOOKUP(D165,Tableau_REF_Mesures[],2,FALSE)</f>
        <v>Service de gestion de la gouvernance et des risques</v>
      </c>
      <c r="F165" s="143">
        <v>0.15</v>
      </c>
      <c r="G165" s="143">
        <f>IFERROR(VLOOKUP(Tableau_REF_SMMS[[#This Row],['#MS]],Tableau_REC_Mesures[#All],6,FALSE),0)</f>
        <v>0</v>
      </c>
      <c r="H165" s="144">
        <f>IF(VLOOKUP(D165,Tableau_REF_Mesures[],3,FALSE)="OUI",F165+(F165*G165),0)</f>
        <v>0.15</v>
      </c>
      <c r="I165" s="79">
        <f>VLOOKUP(D165,Tableau_REF_Mesures[],8,FALSE)*H165/IF(VLOOKUP(D165,Tableau_REF_Mesures[],6,FALSE)&gt;0,VLOOKUP(D165,Tableau_REF_Mesures[],6,FALSE),1)</f>
        <v>15218.916190777096</v>
      </c>
    </row>
    <row r="166" spans="1:10" x14ac:dyDescent="0.2">
      <c r="A166" s="39" t="s">
        <v>63</v>
      </c>
      <c r="B166" s="39" t="str">
        <f>VLOOKUP(A166,Tableau_REF_Risques[],2,FALSE)</f>
        <v>Détournement des fonctions d'un OS pour exécuter un code malveillant (Services, Registre, Bootloader...)</v>
      </c>
      <c r="C166" s="39">
        <f>_xlfn.MAXIFS(Tableau_REF_SMSR[Vrais Retenue],Tableau_REF_SMSR['#SM],Tableau_REF_SMMS[[#This Row],['#SM]])</f>
        <v>3</v>
      </c>
      <c r="D166" s="66" t="s">
        <v>282</v>
      </c>
      <c r="E166" s="39" t="str">
        <f>VLOOKUP(D166,Tableau_REF_Mesures[],2,FALSE)</f>
        <v>Service de supervision de sécurité (SOC)</v>
      </c>
      <c r="F166" s="143">
        <v>7.1428571428571425E-2</v>
      </c>
      <c r="G166" s="143">
        <f>IFERROR(VLOOKUP(Tableau_REF_SMMS[[#This Row],['#MS]],Tableau_REC_Mesures[#All],6,FALSE),0)</f>
        <v>0</v>
      </c>
      <c r="H166" s="144">
        <f>IF(VLOOKUP(D166,Tableau_REF_Mesures[],3,FALSE)="OUI",F166+(F166*G166),0)</f>
        <v>7.1428571428571425E-2</v>
      </c>
      <c r="I166" s="79">
        <f>VLOOKUP(D166,Tableau_REF_Mesures[],8,FALSE)*H166/IF(VLOOKUP(D166,Tableau_REF_Mesures[],6,FALSE)&gt;0,VLOOKUP(D166,Tableau_REF_Mesures[],6,FALSE),1)</f>
        <v>2251.3848780508793</v>
      </c>
    </row>
    <row r="167" spans="1:10" x14ac:dyDescent="0.2">
      <c r="A167" s="65" t="s">
        <v>63</v>
      </c>
      <c r="B167" s="39" t="str">
        <f>VLOOKUP(A167,Tableau_REF_Risques[],2,FALSE)</f>
        <v>Détournement des fonctions d'un OS pour exécuter un code malveillant (Services, Registre, Bootloader...)</v>
      </c>
      <c r="C167" s="39">
        <f>_xlfn.MAXIFS(Tableau_REF_SMSR[Vrais Retenue],Tableau_REF_SMSR['#SM],Tableau_REF_SMMS[[#This Row],['#SM]])</f>
        <v>3</v>
      </c>
      <c r="D167" s="66" t="s">
        <v>272</v>
      </c>
      <c r="E167" s="39" t="str">
        <f>VLOOKUP(D167,Tableau_REF_Mesures[],2,FALSE)</f>
        <v>Solution de protection des terminaux (Antimalware basique)</v>
      </c>
      <c r="F167" s="143">
        <v>4.7619047619047616E-2</v>
      </c>
      <c r="G167" s="143">
        <f>IFERROR(VLOOKUP(Tableau_REF_SMMS[[#This Row],['#MS]],Tableau_REC_Mesures[#All],6,FALSE),0)</f>
        <v>0</v>
      </c>
      <c r="H167" s="144">
        <f>IF(VLOOKUP(D167,Tableau_REF_Mesures[],3,FALSE)="OUI",F167+(F167*G167),0)</f>
        <v>0</v>
      </c>
      <c r="I167" s="79">
        <f>VLOOKUP(D167,Tableau_REF_Mesures[],8,FALSE)*H167/IF(VLOOKUP(D167,Tableau_REF_Mesures[],6,FALSE)&gt;0,VLOOKUP(D167,Tableau_REF_Mesures[],6,FALSE),1)</f>
        <v>0</v>
      </c>
    </row>
    <row r="168" spans="1:10" x14ac:dyDescent="0.2">
      <c r="A168" s="65" t="s">
        <v>63</v>
      </c>
      <c r="B168" s="39" t="str">
        <f>VLOOKUP(A168,Tableau_REF_Risques[],2,FALSE)</f>
        <v>Détournement des fonctions d'un OS pour exécuter un code malveillant (Services, Registre, Bootloader...)</v>
      </c>
      <c r="C168" s="39">
        <f>_xlfn.MAXIFS(Tableau_REF_SMSR[Vrais Retenue],Tableau_REF_SMSR['#SM],Tableau_REF_SMMS[[#This Row],['#SM]])</f>
        <v>3</v>
      </c>
      <c r="D168" s="66" t="s">
        <v>273</v>
      </c>
      <c r="E168" s="39" t="str">
        <f>VLOOKUP(D168,Tableau_REF_Mesures[],2,FALSE)</f>
        <v>Solution de protection des terminaux (EDR)</v>
      </c>
      <c r="F168" s="143">
        <v>0.23809523809523808</v>
      </c>
      <c r="G168" s="143">
        <f>IFERROR(VLOOKUP(Tableau_REF_SMMS[[#This Row],['#MS]],Tableau_REC_Mesures[#All],6,FALSE),0)</f>
        <v>0</v>
      </c>
      <c r="H168" s="144">
        <f>IF(VLOOKUP(D168,Tableau_REF_Mesures[],3,FALSE)="OUI",F168+(F168*G168),0)</f>
        <v>0.23809523809523808</v>
      </c>
      <c r="I168" s="79">
        <f>VLOOKUP(D168,Tableau_REF_Mesures[],8,FALSE)*H168/IF(VLOOKUP(D168,Tableau_REF_Mesures[],6,FALSE)&gt;0,VLOOKUP(D168,Tableau_REF_Mesures[],6,FALSE),1)</f>
        <v>3818.1761418895276</v>
      </c>
    </row>
    <row r="169" spans="1:10" x14ac:dyDescent="0.2">
      <c r="A169" s="65" t="s">
        <v>63</v>
      </c>
      <c r="B169" s="39" t="str">
        <f>VLOOKUP(A169,Tableau_REF_Risques[],2,FALSE)</f>
        <v>Détournement des fonctions d'un OS pour exécuter un code malveillant (Services, Registre, Bootloader...)</v>
      </c>
      <c r="C169" s="39">
        <f>_xlfn.MAXIFS(Tableau_REF_SMSR[Vrais Retenue],Tableau_REF_SMSR['#SM],Tableau_REF_SMMS[[#This Row],['#SM]])</f>
        <v>3</v>
      </c>
      <c r="D169" s="66" t="s">
        <v>275</v>
      </c>
      <c r="E169" s="39" t="str">
        <f>VLOOKUP(D169,Tableau_REF_Mesures[],2,FALSE)</f>
        <v>Solution de gestion des comptes à privilèges (PAM)</v>
      </c>
      <c r="F169" s="143">
        <v>0.19047619047619047</v>
      </c>
      <c r="G169" s="143">
        <f>IFERROR(VLOOKUP(Tableau_REF_SMMS[[#This Row],['#MS]],Tableau_REC_Mesures[#All],6,FALSE),0)</f>
        <v>0</v>
      </c>
      <c r="H169" s="144">
        <f>IF(VLOOKUP(D169,Tableau_REF_Mesures[],3,FALSE)="OUI",F169+(F169*G169),0)</f>
        <v>0.19047619047619047</v>
      </c>
      <c r="I169" s="79">
        <f>VLOOKUP(D169,Tableau_REF_Mesures[],8,FALSE)*H169/IF(VLOOKUP(D169,Tableau_REF_Mesures[],6,FALSE)&gt;0,VLOOKUP(D169,Tableau_REF_Mesures[],6,FALSE),1)</f>
        <v>18965.948801300281</v>
      </c>
    </row>
    <row r="170" spans="1:10" x14ac:dyDescent="0.2">
      <c r="A170" s="65" t="s">
        <v>63</v>
      </c>
      <c r="B170" s="39" t="str">
        <f>VLOOKUP(A170,Tableau_REF_Risques[],2,FALSE)</f>
        <v>Détournement des fonctions d'un OS pour exécuter un code malveillant (Services, Registre, Bootloader...)</v>
      </c>
      <c r="C170" s="39">
        <f>_xlfn.MAXIFS(Tableau_REF_SMSR[Vrais Retenue],Tableau_REF_SMSR['#SM],Tableau_REF_SMMS[[#This Row],['#SM]])</f>
        <v>3</v>
      </c>
      <c r="D170" s="66" t="s">
        <v>278</v>
      </c>
      <c r="E170" s="39" t="str">
        <f>VLOOKUP(D170,Tableau_REF_Mesures[],2,FALSE)</f>
        <v>Solution de collecte et de traitement des événements (SIEM)</v>
      </c>
      <c r="F170" s="143">
        <v>4.7619047619047616E-2</v>
      </c>
      <c r="G170" s="143">
        <f>IFERROR(VLOOKUP(Tableau_REF_SMMS[[#This Row],['#MS]],Tableau_REC_Mesures[#All],6,FALSE),0)</f>
        <v>0</v>
      </c>
      <c r="H170" s="144">
        <f>IF(VLOOKUP(D170,Tableau_REF_Mesures[],3,FALSE)="OUI",F170+(F170*G170),0)</f>
        <v>4.7619047619047616E-2</v>
      </c>
      <c r="I170" s="79">
        <f>VLOOKUP(D170,Tableau_REF_Mesures[],8,FALSE)*H170/IF(VLOOKUP(D170,Tableau_REF_Mesures[],6,FALSE)&gt;0,VLOOKUP(D170,Tableau_REF_Mesures[],6,FALSE),1)</f>
        <v>188.369113372323</v>
      </c>
    </row>
    <row r="171" spans="1:10" x14ac:dyDescent="0.2">
      <c r="A171" s="65" t="s">
        <v>63</v>
      </c>
      <c r="B171" s="39" t="str">
        <f>VLOOKUP(A171,Tableau_REF_Risques[],2,FALSE)</f>
        <v>Détournement des fonctions d'un OS pour exécuter un code malveillant (Services, Registre, Bootloader...)</v>
      </c>
      <c r="C171" s="39">
        <f>_xlfn.MAXIFS(Tableau_REF_SMSR[Vrais Retenue],Tableau_REF_SMSR['#SM],Tableau_REF_SMMS[[#This Row],['#SM]])</f>
        <v>3</v>
      </c>
      <c r="D171" s="66" t="s">
        <v>279</v>
      </c>
      <c r="E171" s="39" t="str">
        <f>VLOOKUP(D171,Tableau_REF_Mesures[],2,FALSE)</f>
        <v>Solution de contrôle de configuration technique (ex Puppet,Ansible)</v>
      </c>
      <c r="F171" s="143">
        <v>0.11904761904761904</v>
      </c>
      <c r="G171" s="143">
        <f>IFERROR(VLOOKUP(Tableau_REF_SMMS[[#This Row],['#MS]],Tableau_REC_Mesures[#All],6,FALSE),0)</f>
        <v>0</v>
      </c>
      <c r="H171" s="144">
        <f>IF(VLOOKUP(D171,Tableau_REF_Mesures[],3,FALSE)="OUI",F171+(F171*G171),0)</f>
        <v>0.11904761904761904</v>
      </c>
      <c r="I171" s="79">
        <f>VLOOKUP(D171,Tableau_REF_Mesures[],8,FALSE)*H171/IF(VLOOKUP(D171,Tableau_REF_Mesures[],6,FALSE)&gt;0,VLOOKUP(D171,Tableau_REF_Mesures[],6,FALSE),1)</f>
        <v>3315.5296696149858</v>
      </c>
    </row>
    <row r="172" spans="1:10" x14ac:dyDescent="0.2">
      <c r="A172" s="65" t="s">
        <v>63</v>
      </c>
      <c r="B172" s="39" t="str">
        <f>VLOOKUP(A172,Tableau_REF_Risques[],2,FALSE)</f>
        <v>Détournement des fonctions d'un OS pour exécuter un code malveillant (Services, Registre, Bootloader...)</v>
      </c>
      <c r="C172" s="39">
        <f>_xlfn.MAXIFS(Tableau_REF_SMSR[Vrais Retenue],Tableau_REF_SMSR['#SM],Tableau_REF_SMMS[[#This Row],['#SM]])</f>
        <v>3</v>
      </c>
      <c r="D172" s="66" t="s">
        <v>282</v>
      </c>
      <c r="E172" s="39" t="str">
        <f>VLOOKUP(D172,Tableau_REF_Mesures[],2,FALSE)</f>
        <v>Service de supervision de sécurité (SOC)</v>
      </c>
      <c r="F172" s="143">
        <v>7.1428571428571425E-2</v>
      </c>
      <c r="G172" s="143">
        <f>IFERROR(VLOOKUP(Tableau_REF_SMMS[[#This Row],['#MS]],Tableau_REC_Mesures[#All],6,FALSE),0)</f>
        <v>0</v>
      </c>
      <c r="H172" s="144">
        <f>IF(VLOOKUP(D172,Tableau_REF_Mesures[],3,FALSE)="OUI",F172+(F172*G172),0)</f>
        <v>7.1428571428571425E-2</v>
      </c>
      <c r="I172" s="79">
        <f>VLOOKUP(D172,Tableau_REF_Mesures[],8,FALSE)*H172/IF(VLOOKUP(D172,Tableau_REF_Mesures[],6,FALSE)&gt;0,VLOOKUP(D172,Tableau_REF_Mesures[],6,FALSE),1)</f>
        <v>2251.3848780508793</v>
      </c>
    </row>
    <row r="173" spans="1:10" x14ac:dyDescent="0.2">
      <c r="A173" s="65" t="s">
        <v>63</v>
      </c>
      <c r="B173" s="39" t="str">
        <f>VLOOKUP(A173,Tableau_REF_Risques[],2,FALSE)</f>
        <v>Détournement des fonctions d'un OS pour exécuter un code malveillant (Services, Registre, Bootloader...)</v>
      </c>
      <c r="C173" s="39">
        <f>_xlfn.MAXIFS(Tableau_REF_SMSR[Vrais Retenue],Tableau_REF_SMSR['#SM],Tableau_REF_SMMS[[#This Row],['#SM]])</f>
        <v>3</v>
      </c>
      <c r="D173" s="66" t="s">
        <v>283</v>
      </c>
      <c r="E173" s="39" t="str">
        <f>VLOOKUP(D173,Tableau_REF_Mesures[],2,FALSE)</f>
        <v>Service de gestion des solutions de sécurité</v>
      </c>
      <c r="F173" s="143">
        <v>7.1428571428571425E-2</v>
      </c>
      <c r="G173" s="143">
        <f>IFERROR(VLOOKUP(Tableau_REF_SMMS[[#This Row],['#MS]],Tableau_REC_Mesures[#All],6,FALSE),0)</f>
        <v>0</v>
      </c>
      <c r="H173" s="144">
        <f>IF(VLOOKUP(D173,Tableau_REF_Mesures[],3,FALSE)="OUI",F173+(F173*G173),0)</f>
        <v>7.1428571428571425E-2</v>
      </c>
      <c r="I173" s="79"/>
    </row>
    <row r="174" spans="1:10" x14ac:dyDescent="0.2">
      <c r="A174" s="65" t="s">
        <v>63</v>
      </c>
      <c r="B174" s="39" t="str">
        <f>VLOOKUP(A174,Tableau_REF_Risques[],2,FALSE)</f>
        <v>Détournement des fonctions d'un OS pour exécuter un code malveillant (Services, Registre, Bootloader...)</v>
      </c>
      <c r="C174" s="39">
        <f>_xlfn.MAXIFS(Tableau_REF_SMSR[Vrais Retenue],Tableau_REF_SMSR['#SM],Tableau_REF_SMMS[[#This Row],['#SM]])</f>
        <v>3</v>
      </c>
      <c r="D174" s="66" t="s">
        <v>284</v>
      </c>
      <c r="E174" s="39" t="str">
        <f>VLOOKUP(D174,Tableau_REF_Mesures[],2,FALSE)</f>
        <v>Service de Veille et de réponse à incidents (CERT/CSIRT)</v>
      </c>
      <c r="F174" s="143">
        <v>0.11904761904761904</v>
      </c>
      <c r="G174" s="143">
        <f>IFERROR(VLOOKUP(Tableau_REF_SMMS[[#This Row],['#MS]],Tableau_REC_Mesures[#All],6,FALSE),0)</f>
        <v>0</v>
      </c>
      <c r="H174" s="144">
        <f>IF(VLOOKUP(D174,Tableau_REF_Mesures[],3,FALSE)="OUI",F174+(F174*G174),0)</f>
        <v>0.11904761904761904</v>
      </c>
      <c r="I174" s="79">
        <f>VLOOKUP(D174,Tableau_REF_Mesures[],8,FALSE)*H174/IF(VLOOKUP(D174,Tableau_REF_Mesures[],6,FALSE)&gt;0,VLOOKUP(D174,Tableau_REF_Mesures[],6,FALSE),1)</f>
        <v>7604.6620913173192</v>
      </c>
    </row>
    <row r="175" spans="1:10" x14ac:dyDescent="0.2">
      <c r="A175" s="65" t="s">
        <v>63</v>
      </c>
      <c r="B175" s="39" t="str">
        <f>VLOOKUP(A175,Tableau_REF_Risques[],2,FALSE)</f>
        <v>Détournement des fonctions d'un OS pour exécuter un code malveillant (Services, Registre, Bootloader...)</v>
      </c>
      <c r="C175" s="39">
        <f>_xlfn.MAXIFS(Tableau_REF_SMSR[Vrais Retenue],Tableau_REF_SMSR['#SM],Tableau_REF_SMMS[[#This Row],['#SM]])</f>
        <v>3</v>
      </c>
      <c r="D175" s="66" t="s">
        <v>286</v>
      </c>
      <c r="E175" s="39" t="str">
        <f>VLOOKUP(D175,Tableau_REF_Mesures[],2,FALSE)</f>
        <v>Service d'audit SSI</v>
      </c>
      <c r="F175" s="143">
        <v>7.1428571428571425E-2</v>
      </c>
      <c r="G175" s="143">
        <f>IFERROR(VLOOKUP(Tableau_REF_SMMS[[#This Row],['#MS]],Tableau_REC_Mesures[#All],6,FALSE),0)</f>
        <v>0</v>
      </c>
      <c r="H175" s="144">
        <f>IF(VLOOKUP(D175,Tableau_REF_Mesures[],3,FALSE)="OUI",F175+(F175*G175),0)</f>
        <v>7.1428571428571425E-2</v>
      </c>
      <c r="I175" s="79">
        <f>VLOOKUP(D175,Tableau_REF_Mesures[],8,FALSE)*H175/IF(VLOOKUP(D175,Tableau_REF_Mesures[],6,FALSE)&gt;0,VLOOKUP(D175,Tableau_REF_Mesures[],6,FALSE),1)</f>
        <v>3863.8046366359681</v>
      </c>
    </row>
    <row r="176" spans="1:10" x14ac:dyDescent="0.2">
      <c r="A176" s="39" t="s">
        <v>62</v>
      </c>
      <c r="B176" s="39" t="str">
        <f>VLOOKUP(A176,Tableau_REF_Risques[],2,FALSE)</f>
        <v>Exécution de scripts malveillants dans les interpréteurs de commande (Shell)</v>
      </c>
      <c r="C176" s="39">
        <f>_xlfn.MAXIFS(Tableau_REF_SMSR[Vrais Retenue],Tableau_REF_SMSR['#SM],Tableau_REF_SMMS[[#This Row],['#SM]])</f>
        <v>3</v>
      </c>
      <c r="D176" s="66" t="s">
        <v>280</v>
      </c>
      <c r="E176" s="39" t="str">
        <f>VLOOKUP(D176,Tableau_REF_Mesures[],2,FALSE)</f>
        <v>Solution de sensibilisation et de formation</v>
      </c>
      <c r="F176" s="143">
        <v>0.11904761904761904</v>
      </c>
      <c r="G176" s="143">
        <f>IFERROR(VLOOKUP(Tableau_REF_SMMS[[#This Row],['#MS]],Tableau_REC_Mesures[#All],6,FALSE),0)</f>
        <v>0</v>
      </c>
      <c r="H176" s="144">
        <f>IF(VLOOKUP(D176,Tableau_REF_Mesures[],3,FALSE)="OUI",F176+(F176*G176),0)</f>
        <v>0.11904761904761904</v>
      </c>
      <c r="I176" s="79">
        <f>VLOOKUP(D176,Tableau_REF_Mesures[],8,FALSE)*H176/IF(VLOOKUP(D176,Tableau_REF_Mesures[],6,FALSE)&gt;0,VLOOKUP(D176,Tableau_REF_Mesures[],6,FALSE),1)</f>
        <v>2976.9312783712071</v>
      </c>
      <c r="J176" s="84"/>
    </row>
    <row r="177" spans="1:9" x14ac:dyDescent="0.2">
      <c r="A177" s="65" t="s">
        <v>62</v>
      </c>
      <c r="B177" s="39" t="str">
        <f>VLOOKUP(A177,Tableau_REF_Risques[],2,FALSE)</f>
        <v>Exécution de scripts malveillants dans les interpréteurs de commande (Shell)</v>
      </c>
      <c r="C177" s="39">
        <f>_xlfn.MAXIFS(Tableau_REF_SMSR[Vrais Retenue],Tableau_REF_SMSR['#SM],Tableau_REF_SMMS[[#This Row],['#SM]])</f>
        <v>3</v>
      </c>
      <c r="D177" s="66" t="s">
        <v>272</v>
      </c>
      <c r="E177" s="39" t="str">
        <f>VLOOKUP(D177,Tableau_REF_Mesures[],2,FALSE)</f>
        <v>Solution de protection des terminaux (Antimalware basique)</v>
      </c>
      <c r="F177" s="143">
        <v>4.7619047619047616E-2</v>
      </c>
      <c r="G177" s="143">
        <f>IFERROR(VLOOKUP(Tableau_REF_SMMS[[#This Row],['#MS]],Tableau_REC_Mesures[#All],6,FALSE),0)</f>
        <v>0</v>
      </c>
      <c r="H177" s="144">
        <f>IF(VLOOKUP(D177,Tableau_REF_Mesures[],3,FALSE)="OUI",F177+(F177*G177),0)</f>
        <v>0</v>
      </c>
      <c r="I177" s="79">
        <f>VLOOKUP(D177,Tableau_REF_Mesures[],8,FALSE)*H177/IF(VLOOKUP(D177,Tableau_REF_Mesures[],6,FALSE)&gt;0,VLOOKUP(D177,Tableau_REF_Mesures[],6,FALSE),1)</f>
        <v>0</v>
      </c>
    </row>
    <row r="178" spans="1:9" x14ac:dyDescent="0.2">
      <c r="A178" s="65" t="s">
        <v>62</v>
      </c>
      <c r="B178" s="39" t="str">
        <f>VLOOKUP(A178,Tableau_REF_Risques[],2,FALSE)</f>
        <v>Exécution de scripts malveillants dans les interpréteurs de commande (Shell)</v>
      </c>
      <c r="C178" s="39">
        <f>_xlfn.MAXIFS(Tableau_REF_SMSR[Vrais Retenue],Tableau_REF_SMSR['#SM],Tableau_REF_SMMS[[#This Row],['#SM]])</f>
        <v>3</v>
      </c>
      <c r="D178" s="66" t="s">
        <v>273</v>
      </c>
      <c r="E178" s="39" t="str">
        <f>VLOOKUP(D178,Tableau_REF_Mesures[],2,FALSE)</f>
        <v>Solution de protection des terminaux (EDR)</v>
      </c>
      <c r="F178" s="143">
        <v>0.23809523809523808</v>
      </c>
      <c r="G178" s="143">
        <f>IFERROR(VLOOKUP(Tableau_REF_SMMS[[#This Row],['#MS]],Tableau_REC_Mesures[#All],6,FALSE),0)</f>
        <v>0</v>
      </c>
      <c r="H178" s="144">
        <f>IF(VLOOKUP(D178,Tableau_REF_Mesures[],3,FALSE)="OUI",F178+(F178*G178),0)</f>
        <v>0.23809523809523808</v>
      </c>
      <c r="I178" s="79">
        <f>VLOOKUP(D178,Tableau_REF_Mesures[],8,FALSE)*H178/IF(VLOOKUP(D178,Tableau_REF_Mesures[],6,FALSE)&gt;0,VLOOKUP(D178,Tableau_REF_Mesures[],6,FALSE),1)</f>
        <v>3818.1761418895276</v>
      </c>
    </row>
    <row r="179" spans="1:9" x14ac:dyDescent="0.2">
      <c r="A179" s="65" t="s">
        <v>62</v>
      </c>
      <c r="B179" s="39" t="str">
        <f>VLOOKUP(A179,Tableau_REF_Risques[],2,FALSE)</f>
        <v>Exécution de scripts malveillants dans les interpréteurs de commande (Shell)</v>
      </c>
      <c r="C179" s="39">
        <f>_xlfn.MAXIFS(Tableau_REF_SMSR[Vrais Retenue],Tableau_REF_SMSR['#SM],Tableau_REF_SMMS[[#This Row],['#SM]])</f>
        <v>3</v>
      </c>
      <c r="D179" s="66" t="s">
        <v>275</v>
      </c>
      <c r="E179" s="39" t="str">
        <f>VLOOKUP(D179,Tableau_REF_Mesures[],2,FALSE)</f>
        <v>Solution de gestion des comptes à privilèges (PAM)</v>
      </c>
      <c r="F179" s="143">
        <v>0.19047619047619047</v>
      </c>
      <c r="G179" s="143">
        <f>IFERROR(VLOOKUP(Tableau_REF_SMMS[[#This Row],['#MS]],Tableau_REC_Mesures[#All],6,FALSE),0)</f>
        <v>0</v>
      </c>
      <c r="H179" s="144">
        <f>IF(VLOOKUP(D179,Tableau_REF_Mesures[],3,FALSE)="OUI",F179+(F179*G179),0)</f>
        <v>0.19047619047619047</v>
      </c>
      <c r="I179" s="79">
        <f>VLOOKUP(D179,Tableau_REF_Mesures[],8,FALSE)*H179/IF(VLOOKUP(D179,Tableau_REF_Mesures[],6,FALSE)&gt;0,VLOOKUP(D179,Tableau_REF_Mesures[],6,FALSE),1)</f>
        <v>18965.948801300281</v>
      </c>
    </row>
    <row r="180" spans="1:9" x14ac:dyDescent="0.2">
      <c r="A180" s="65" t="s">
        <v>62</v>
      </c>
      <c r="B180" s="39" t="str">
        <f>VLOOKUP(A180,Tableau_REF_Risques[],2,FALSE)</f>
        <v>Exécution de scripts malveillants dans les interpréteurs de commande (Shell)</v>
      </c>
      <c r="C180" s="39">
        <f>_xlfn.MAXIFS(Tableau_REF_SMSR[Vrais Retenue],Tableau_REF_SMSR['#SM],Tableau_REF_SMMS[[#This Row],['#SM]])</f>
        <v>3</v>
      </c>
      <c r="D180" s="66" t="s">
        <v>278</v>
      </c>
      <c r="E180" s="39" t="str">
        <f>VLOOKUP(D180,Tableau_REF_Mesures[],2,FALSE)</f>
        <v>Solution de collecte et de traitement des événements (SIEM)</v>
      </c>
      <c r="F180" s="143">
        <v>4.7619047619047616E-2</v>
      </c>
      <c r="G180" s="143">
        <f>IFERROR(VLOOKUP(Tableau_REF_SMMS[[#This Row],['#MS]],Tableau_REC_Mesures[#All],6,FALSE),0)</f>
        <v>0</v>
      </c>
      <c r="H180" s="144">
        <f>IF(VLOOKUP(D180,Tableau_REF_Mesures[],3,FALSE)="OUI",F180+(F180*G180),0)</f>
        <v>4.7619047619047616E-2</v>
      </c>
      <c r="I180" s="79">
        <f>VLOOKUP(D180,Tableau_REF_Mesures[],8,FALSE)*H180/IF(VLOOKUP(D180,Tableau_REF_Mesures[],6,FALSE)&gt;0,VLOOKUP(D180,Tableau_REF_Mesures[],6,FALSE),1)</f>
        <v>188.369113372323</v>
      </c>
    </row>
    <row r="181" spans="1:9" x14ac:dyDescent="0.2">
      <c r="A181" s="65" t="s">
        <v>62</v>
      </c>
      <c r="B181" s="39" t="str">
        <f>VLOOKUP(A181,Tableau_REF_Risques[],2,FALSE)</f>
        <v>Exécution de scripts malveillants dans les interpréteurs de commande (Shell)</v>
      </c>
      <c r="C181" s="39">
        <f>_xlfn.MAXIFS(Tableau_REF_SMSR[Vrais Retenue],Tableau_REF_SMSR['#SM],Tableau_REF_SMMS[[#This Row],['#SM]])</f>
        <v>3</v>
      </c>
      <c r="D181" s="66" t="s">
        <v>279</v>
      </c>
      <c r="E181" s="39" t="str">
        <f>VLOOKUP(D181,Tableau_REF_Mesures[],2,FALSE)</f>
        <v>Solution de contrôle de configuration technique (ex Puppet,Ansible)</v>
      </c>
      <c r="F181" s="143">
        <v>0.11904761904761904</v>
      </c>
      <c r="G181" s="143">
        <f>IFERROR(VLOOKUP(Tableau_REF_SMMS[[#This Row],['#MS]],Tableau_REC_Mesures[#All],6,FALSE),0)</f>
        <v>0</v>
      </c>
      <c r="H181" s="144">
        <f>IF(VLOOKUP(D181,Tableau_REF_Mesures[],3,FALSE)="OUI",F181+(F181*G181),0)</f>
        <v>0.11904761904761904</v>
      </c>
      <c r="I181" s="79">
        <f>VLOOKUP(D181,Tableau_REF_Mesures[],8,FALSE)*H181/IF(VLOOKUP(D181,Tableau_REF_Mesures[],6,FALSE)&gt;0,VLOOKUP(D181,Tableau_REF_Mesures[],6,FALSE),1)</f>
        <v>3315.5296696149858</v>
      </c>
    </row>
    <row r="182" spans="1:9" x14ac:dyDescent="0.2">
      <c r="A182" s="65" t="s">
        <v>62</v>
      </c>
      <c r="B182" s="39" t="str">
        <f>VLOOKUP(A182,Tableau_REF_Risques[],2,FALSE)</f>
        <v>Exécution de scripts malveillants dans les interpréteurs de commande (Shell)</v>
      </c>
      <c r="C182" s="39">
        <f>_xlfn.MAXIFS(Tableau_REF_SMSR[Vrais Retenue],Tableau_REF_SMSR['#SM],Tableau_REF_SMMS[[#This Row],['#SM]])</f>
        <v>3</v>
      </c>
      <c r="D182" s="66" t="s">
        <v>282</v>
      </c>
      <c r="E182" s="39" t="str">
        <f>VLOOKUP(D182,Tableau_REF_Mesures[],2,FALSE)</f>
        <v>Service de supervision de sécurité (SOC)</v>
      </c>
      <c r="F182" s="143">
        <v>7.1428571428571425E-2</v>
      </c>
      <c r="G182" s="143">
        <f>IFERROR(VLOOKUP(Tableau_REF_SMMS[[#This Row],['#MS]],Tableau_REC_Mesures[#All],6,FALSE),0)</f>
        <v>0</v>
      </c>
      <c r="H182" s="144">
        <f>IF(VLOOKUP(D182,Tableau_REF_Mesures[],3,FALSE)="OUI",F182+(F182*G182),0)</f>
        <v>7.1428571428571425E-2</v>
      </c>
      <c r="I182" s="79">
        <f>VLOOKUP(D182,Tableau_REF_Mesures[],8,FALSE)*H182/IF(VLOOKUP(D182,Tableau_REF_Mesures[],6,FALSE)&gt;0,VLOOKUP(D182,Tableau_REF_Mesures[],6,FALSE),1)</f>
        <v>2251.3848780508793</v>
      </c>
    </row>
    <row r="183" spans="1:9" x14ac:dyDescent="0.2">
      <c r="A183" s="65" t="s">
        <v>62</v>
      </c>
      <c r="B183" s="39" t="str">
        <f>VLOOKUP(A183,Tableau_REF_Risques[],2,FALSE)</f>
        <v>Exécution de scripts malveillants dans les interpréteurs de commande (Shell)</v>
      </c>
      <c r="C183" s="39">
        <f>_xlfn.MAXIFS(Tableau_REF_SMSR[Vrais Retenue],Tableau_REF_SMSR['#SM],Tableau_REF_SMMS[[#This Row],['#SM]])</f>
        <v>3</v>
      </c>
      <c r="D183" s="66" t="s">
        <v>283</v>
      </c>
      <c r="E183" s="39" t="str">
        <f>VLOOKUP(D183,Tableau_REF_Mesures[],2,FALSE)</f>
        <v>Service de gestion des solutions de sécurité</v>
      </c>
      <c r="F183" s="143">
        <v>7.1428571428571425E-2</v>
      </c>
      <c r="G183" s="143">
        <f>IFERROR(VLOOKUP(Tableau_REF_SMMS[[#This Row],['#MS]],Tableau_REC_Mesures[#All],6,FALSE),0)</f>
        <v>0</v>
      </c>
      <c r="H183" s="144">
        <f>IF(VLOOKUP(D183,Tableau_REF_Mesures[],3,FALSE)="OUI",F183+(F183*G183),0)</f>
        <v>7.1428571428571425E-2</v>
      </c>
      <c r="I183" s="79"/>
    </row>
    <row r="184" spans="1:9" x14ac:dyDescent="0.2">
      <c r="A184" s="65" t="s">
        <v>62</v>
      </c>
      <c r="B184" s="39" t="str">
        <f>VLOOKUP(A184,Tableau_REF_Risques[],2,FALSE)</f>
        <v>Exécution de scripts malveillants dans les interpréteurs de commande (Shell)</v>
      </c>
      <c r="C184" s="39">
        <f>_xlfn.MAXIFS(Tableau_REF_SMSR[Vrais Retenue],Tableau_REF_SMSR['#SM],Tableau_REF_SMMS[[#This Row],['#SM]])</f>
        <v>3</v>
      </c>
      <c r="D184" s="66" t="s">
        <v>284</v>
      </c>
      <c r="E184" s="39" t="str">
        <f>VLOOKUP(D184,Tableau_REF_Mesures[],2,FALSE)</f>
        <v>Service de Veille et de réponse à incidents (CERT/CSIRT)</v>
      </c>
      <c r="F184" s="143">
        <v>7.1428571428571425E-2</v>
      </c>
      <c r="G184" s="143">
        <f>IFERROR(VLOOKUP(Tableau_REF_SMMS[[#This Row],['#MS]],Tableau_REC_Mesures[#All],6,FALSE),0)</f>
        <v>0</v>
      </c>
      <c r="H184" s="144">
        <f>IF(VLOOKUP(D184,Tableau_REF_Mesures[],3,FALSE)="OUI",F184+(F184*G184),0)</f>
        <v>7.1428571428571425E-2</v>
      </c>
      <c r="I184" s="79">
        <f>VLOOKUP(D184,Tableau_REF_Mesures[],8,FALSE)*H184/IF(VLOOKUP(D184,Tableau_REF_Mesures[],6,FALSE)&gt;0,VLOOKUP(D184,Tableau_REF_Mesures[],6,FALSE),1)</f>
        <v>4562.7972547903919</v>
      </c>
    </row>
    <row r="185" spans="1:9" x14ac:dyDescent="0.2">
      <c r="A185" s="65" t="s">
        <v>62</v>
      </c>
      <c r="B185" s="39" t="str">
        <f>VLOOKUP(A185,Tableau_REF_Risques[],2,FALSE)</f>
        <v>Exécution de scripts malveillants dans les interpréteurs de commande (Shell)</v>
      </c>
      <c r="C185" s="39">
        <f>_xlfn.MAXIFS(Tableau_REF_SMSR[Vrais Retenue],Tableau_REF_SMSR['#SM],Tableau_REF_SMMS[[#This Row],['#SM]])</f>
        <v>3</v>
      </c>
      <c r="D185" s="66" t="s">
        <v>286</v>
      </c>
      <c r="E185" s="39" t="str">
        <f>VLOOKUP(D185,Tableau_REF_Mesures[],2,FALSE)</f>
        <v>Service d'audit SSI</v>
      </c>
      <c r="F185" s="143">
        <v>7.1428571428571425E-2</v>
      </c>
      <c r="G185" s="143">
        <f>IFERROR(VLOOKUP(Tableau_REF_SMMS[[#This Row],['#MS]],Tableau_REC_Mesures[#All],6,FALSE),0)</f>
        <v>0</v>
      </c>
      <c r="H185" s="144">
        <f>IF(VLOOKUP(D185,Tableau_REF_Mesures[],3,FALSE)="OUI",F185+(F185*G185),0)</f>
        <v>7.1428571428571425E-2</v>
      </c>
      <c r="I185" s="79">
        <f>VLOOKUP(D185,Tableau_REF_Mesures[],8,FALSE)*H185/IF(VLOOKUP(D185,Tableau_REF_Mesures[],6,FALSE)&gt;0,VLOOKUP(D185,Tableau_REF_Mesures[],6,FALSE),1)</f>
        <v>3863.8046366359681</v>
      </c>
    </row>
    <row r="186" spans="1:9" x14ac:dyDescent="0.2">
      <c r="A186" s="39" t="s">
        <v>61</v>
      </c>
      <c r="B186" s="39" t="str">
        <f>VLOOKUP(A186,Tableau_REF_Risques[],2,FALSE)</f>
        <v>Accès au réseau filaire par une personne non autorisée (absence ou contournement des mécanismes de sécurité)</v>
      </c>
      <c r="C186" s="39">
        <f>_xlfn.MAXIFS(Tableau_REF_SMSR[Vrais Retenue],Tableau_REF_SMSR['#SM],Tableau_REF_SMMS[[#This Row],['#SM]])</f>
        <v>1</v>
      </c>
      <c r="D186" s="66" t="s">
        <v>278</v>
      </c>
      <c r="E186" s="39" t="str">
        <f>VLOOKUP(D186,Tableau_REF_Mesures[],2,FALSE)</f>
        <v>Solution de collecte et de traitement des événements (SIEM)</v>
      </c>
      <c r="F186" s="143">
        <v>9.5238095238095233E-2</v>
      </c>
      <c r="G186" s="143">
        <f>IFERROR(VLOOKUP(Tableau_REF_SMMS[[#This Row],['#MS]],Tableau_REC_Mesures[#All],6,FALSE),0)</f>
        <v>0</v>
      </c>
      <c r="H186" s="144">
        <f>IF(VLOOKUP(D186,Tableau_REF_Mesures[],3,FALSE)="OUI",F186+(F186*G186),0)</f>
        <v>9.5238095238095233E-2</v>
      </c>
      <c r="I186" s="79">
        <f>VLOOKUP(D186,Tableau_REF_Mesures[],8,FALSE)*H186/IF(VLOOKUP(D186,Tableau_REF_Mesures[],6,FALSE)&gt;0,VLOOKUP(D186,Tableau_REF_Mesures[],6,FALSE),1)</f>
        <v>376.738226744646</v>
      </c>
    </row>
    <row r="187" spans="1:9" x14ac:dyDescent="0.2">
      <c r="A187" s="65" t="s">
        <v>61</v>
      </c>
      <c r="B187" s="39" t="str">
        <f>VLOOKUP(A187,Tableau_REF_Risques[],2,FALSE)</f>
        <v>Accès au réseau filaire par une personne non autorisée (absence ou contournement des mécanismes de sécurité)</v>
      </c>
      <c r="C187" s="39">
        <f>_xlfn.MAXIFS(Tableau_REF_SMSR[Vrais Retenue],Tableau_REF_SMSR['#SM],Tableau_REF_SMMS[[#This Row],['#SM]])</f>
        <v>1</v>
      </c>
      <c r="D187" s="66" t="s">
        <v>248</v>
      </c>
      <c r="E187" s="39" t="str">
        <f>VLOOKUP(D187,Tableau_REF_Mesures[],2,FALSE)</f>
        <v>Solution de contrôle d'accès réseau (NAC)</v>
      </c>
      <c r="F187" s="143">
        <v>0.42857142857142855</v>
      </c>
      <c r="G187" s="143">
        <f>IFERROR(VLOOKUP(Tableau_REF_SMMS[[#This Row],['#MS]],Tableau_REC_Mesures[#All],6,FALSE),0)</f>
        <v>0</v>
      </c>
      <c r="H187" s="144">
        <f>IF(VLOOKUP(D187,Tableau_REF_Mesures[],3,FALSE)="OUI",F187+(F187*G187),0)</f>
        <v>0</v>
      </c>
      <c r="I187" s="79">
        <f>VLOOKUP(D187,Tableau_REF_Mesures[],8,FALSE)*H187/IF(VLOOKUP(D187,Tableau_REF_Mesures[],6,FALSE)&gt;0,VLOOKUP(D187,Tableau_REF_Mesures[],6,FALSE),1)</f>
        <v>0</v>
      </c>
    </row>
    <row r="188" spans="1:9" x14ac:dyDescent="0.2">
      <c r="A188" s="65" t="s">
        <v>61</v>
      </c>
      <c r="B188" s="39" t="str">
        <f>VLOOKUP(A188,Tableau_REF_Risques[],2,FALSE)</f>
        <v>Accès au réseau filaire par une personne non autorisée (absence ou contournement des mécanismes de sécurité)</v>
      </c>
      <c r="C188" s="39">
        <f>_xlfn.MAXIFS(Tableau_REF_SMSR[Vrais Retenue],Tableau_REF_SMSR['#SM],Tableau_REF_SMMS[[#This Row],['#SM]])</f>
        <v>1</v>
      </c>
      <c r="D188" s="66" t="s">
        <v>278</v>
      </c>
      <c r="E188" s="39" t="str">
        <f>VLOOKUP(D188,Tableau_REF_Mesures[],2,FALSE)</f>
        <v>Solution de collecte et de traitement des événements (SIEM)</v>
      </c>
      <c r="F188" s="143">
        <v>9.5238095238095233E-2</v>
      </c>
      <c r="G188" s="143">
        <f>IFERROR(VLOOKUP(Tableau_REF_SMMS[[#This Row],['#MS]],Tableau_REC_Mesures[#All],6,FALSE),0)</f>
        <v>0</v>
      </c>
      <c r="H188" s="144">
        <f>IF(VLOOKUP(D188,Tableau_REF_Mesures[],3,FALSE)="OUI",F188+(F188*G188),0)</f>
        <v>9.5238095238095233E-2</v>
      </c>
      <c r="I188" s="79">
        <f>VLOOKUP(D188,Tableau_REF_Mesures[],8,FALSE)*H188/IF(VLOOKUP(D188,Tableau_REF_Mesures[],6,FALSE)&gt;0,VLOOKUP(D188,Tableau_REF_Mesures[],6,FALSE),1)</f>
        <v>376.738226744646</v>
      </c>
    </row>
    <row r="189" spans="1:9" x14ac:dyDescent="0.2">
      <c r="A189" s="65" t="s">
        <v>61</v>
      </c>
      <c r="B189" s="39" t="str">
        <f>VLOOKUP(A189,Tableau_REF_Risques[],2,FALSE)</f>
        <v>Accès au réseau filaire par une personne non autorisée (absence ou contournement des mécanismes de sécurité)</v>
      </c>
      <c r="C189" s="39">
        <f>_xlfn.MAXIFS(Tableau_REF_SMSR[Vrais Retenue],Tableau_REF_SMSR['#SM],Tableau_REF_SMMS[[#This Row],['#SM]])</f>
        <v>1</v>
      </c>
      <c r="D189" s="66" t="s">
        <v>282</v>
      </c>
      <c r="E189" s="39" t="str">
        <f>VLOOKUP(D189,Tableau_REF_Mesures[],2,FALSE)</f>
        <v>Service de supervision de sécurité (SOC)</v>
      </c>
      <c r="F189" s="143">
        <v>0.14285714285714285</v>
      </c>
      <c r="G189" s="143">
        <f>IFERROR(VLOOKUP(Tableau_REF_SMMS[[#This Row],['#MS]],Tableau_REC_Mesures[#All],6,FALSE),0)</f>
        <v>0</v>
      </c>
      <c r="H189" s="144">
        <f>IF(VLOOKUP(D189,Tableau_REF_Mesures[],3,FALSE)="OUI",F189+(F189*G189),0)</f>
        <v>0.14285714285714285</v>
      </c>
      <c r="I189" s="79">
        <f>VLOOKUP(D189,Tableau_REF_Mesures[],8,FALSE)*H189/IF(VLOOKUP(D189,Tableau_REF_Mesures[],6,FALSE)&gt;0,VLOOKUP(D189,Tableau_REF_Mesures[],6,FALSE),1)</f>
        <v>4502.7697561017585</v>
      </c>
    </row>
    <row r="190" spans="1:9" x14ac:dyDescent="0.2">
      <c r="A190" s="65" t="s">
        <v>61</v>
      </c>
      <c r="B190" s="39" t="str">
        <f>VLOOKUP(A190,Tableau_REF_Risques[],2,FALSE)</f>
        <v>Accès au réseau filaire par une personne non autorisée (absence ou contournement des mécanismes de sécurité)</v>
      </c>
      <c r="C190" s="39">
        <f>_xlfn.MAXIFS(Tableau_REF_SMSR[Vrais Retenue],Tableau_REF_SMSR['#SM],Tableau_REF_SMMS[[#This Row],['#SM]])</f>
        <v>1</v>
      </c>
      <c r="D190" s="66" t="s">
        <v>283</v>
      </c>
      <c r="E190" s="39" t="str">
        <f>VLOOKUP(D190,Tableau_REF_Mesures[],2,FALSE)</f>
        <v>Service de gestion des solutions de sécurité</v>
      </c>
      <c r="F190" s="143">
        <v>0.14285714285714285</v>
      </c>
      <c r="G190" s="143">
        <f>IFERROR(VLOOKUP(Tableau_REF_SMMS[[#This Row],['#MS]],Tableau_REC_Mesures[#All],6,FALSE),0)</f>
        <v>0</v>
      </c>
      <c r="H190" s="144">
        <f>IF(VLOOKUP(D190,Tableau_REF_Mesures[],3,FALSE)="OUI",F190+(F190*G190),0)</f>
        <v>0.14285714285714285</v>
      </c>
      <c r="I190" s="79"/>
    </row>
    <row r="191" spans="1:9" x14ac:dyDescent="0.2">
      <c r="A191" s="65" t="s">
        <v>61</v>
      </c>
      <c r="B191" s="39" t="str">
        <f>VLOOKUP(A191,Tableau_REF_Risques[],2,FALSE)</f>
        <v>Accès au réseau filaire par une personne non autorisée (absence ou contournement des mécanismes de sécurité)</v>
      </c>
      <c r="C191" s="39">
        <f>_xlfn.MAXIFS(Tableau_REF_SMSR[Vrais Retenue],Tableau_REF_SMSR['#SM],Tableau_REF_SMMS[[#This Row],['#SM]])</f>
        <v>1</v>
      </c>
      <c r="D191" s="66" t="s">
        <v>288</v>
      </c>
      <c r="E191" s="39" t="str">
        <f>VLOOKUP(D191,Tableau_REF_Mesures[],2,FALSE)</f>
        <v>Service de gestion de la gouvernance et des risques</v>
      </c>
      <c r="F191" s="143">
        <v>9.5238095238095233E-2</v>
      </c>
      <c r="G191" s="143">
        <f>IFERROR(VLOOKUP(Tableau_REF_SMMS[[#This Row],['#MS]],Tableau_REC_Mesures[#All],6,FALSE),0)</f>
        <v>0</v>
      </c>
      <c r="H191" s="144">
        <f>IF(VLOOKUP(D191,Tableau_REF_Mesures[],3,FALSE)="OUI",F191+(F191*G191),0)</f>
        <v>9.5238095238095233E-2</v>
      </c>
      <c r="I191" s="79">
        <f>VLOOKUP(D191,Tableau_REF_Mesures[],8,FALSE)*H191/IF(VLOOKUP(D191,Tableau_REF_Mesures[],6,FALSE)&gt;0,VLOOKUP(D191,Tableau_REF_Mesures[],6,FALSE),1)</f>
        <v>9662.8039306521223</v>
      </c>
    </row>
    <row r="192" spans="1:9" x14ac:dyDescent="0.2">
      <c r="A192" s="39" t="s">
        <v>52</v>
      </c>
      <c r="B192" s="39" t="str">
        <f>VLOOKUP(A192,Tableau_REF_Risques[],2,FALSE)</f>
        <v>Compromission d'un poste via l'accès à un site web infecté</v>
      </c>
      <c r="C192" s="39">
        <f>_xlfn.MAXIFS(Tableau_REF_SMSR[Vrais Retenue],Tableau_REF_SMSR['#SM],Tableau_REF_SMMS[[#This Row],['#SM]])</f>
        <v>4</v>
      </c>
      <c r="D192" s="66" t="s">
        <v>241</v>
      </c>
      <c r="E192" s="39" t="str">
        <f>VLOOKUP(D192,Tableau_REF_Mesures[],2,FALSE)</f>
        <v>Solution de pare-feu (élémentaire)</v>
      </c>
      <c r="F192" s="144">
        <v>3.2258064516129031E-2</v>
      </c>
      <c r="G192" s="143">
        <f>IFERROR(VLOOKUP(Tableau_REF_SMMS[[#This Row],['#MS]],Tableau_REC_Mesures[#All],6,FALSE),0)</f>
        <v>0</v>
      </c>
      <c r="H192" s="144">
        <f>IF(VLOOKUP(D192,Tableau_REF_Mesures[],3,FALSE)="OUI",F192+(F192*G192),0)</f>
        <v>0</v>
      </c>
      <c r="I192" s="79">
        <f>VLOOKUP(D192,Tableau_REF_Mesures[],8,FALSE)*H192/IF(VLOOKUP(D192,Tableau_REF_Mesures[],6,FALSE)&gt;0,VLOOKUP(D192,Tableau_REF_Mesures[],6,FALSE),1)</f>
        <v>0</v>
      </c>
    </row>
    <row r="193" spans="1:11" s="39" customFormat="1" x14ac:dyDescent="0.2">
      <c r="A193" s="39" t="s">
        <v>52</v>
      </c>
      <c r="B193" s="65" t="str">
        <f>VLOOKUP(A193,Tableau_REF_Risques[],2,FALSE)</f>
        <v>Compromission d'un poste via l'accès à un site web infecté</v>
      </c>
      <c r="C193" s="39">
        <f>_xlfn.MAXIFS(Tableau_REF_SMSR[Vrais Retenue],Tableau_REF_SMSR['#SM],Tableau_REF_SMMS[[#This Row],['#SM]])</f>
        <v>4</v>
      </c>
      <c r="D193" s="66" t="s">
        <v>243</v>
      </c>
      <c r="E193" s="39" t="str">
        <f>VLOOKUP(D193,Tableau_REF_Mesures[],2,FALSE)</f>
        <v>Solution de pare-feu (intermédiaire)</v>
      </c>
      <c r="F193" s="77">
        <v>0.11290322580645161</v>
      </c>
      <c r="G193" s="143">
        <f>IFERROR(VLOOKUP(Tableau_REF_SMMS[[#This Row],['#MS]],Tableau_REC_Mesures[#All],6,FALSE),0)</f>
        <v>0</v>
      </c>
      <c r="H193" s="144">
        <f>IF(VLOOKUP(D193,Tableau_REF_Mesures[],3,FALSE)="OUI",F193+(F193*G193),0)</f>
        <v>0</v>
      </c>
      <c r="I193" s="79">
        <f>VLOOKUP(D193,Tableau_REF_Mesures[],8,FALSE)*H193/IF(VLOOKUP(D193,Tableau_REF_Mesures[],6,FALSE)&gt;0,VLOOKUP(D193,Tableau_REF_Mesures[],6,FALSE),1)</f>
        <v>0</v>
      </c>
    </row>
    <row r="194" spans="1:11" s="39" customFormat="1" x14ac:dyDescent="0.2">
      <c r="A194" s="39" t="s">
        <v>52</v>
      </c>
      <c r="B194" s="65" t="str">
        <f>VLOOKUP(A194,Tableau_REF_Risques[],2,FALSE)</f>
        <v>Compromission d'un poste via l'accès à un site web infecté</v>
      </c>
      <c r="C194" s="39">
        <f>_xlfn.MAXIFS(Tableau_REF_SMSR[Vrais Retenue],Tableau_REF_SMSR['#SM],Tableau_REF_SMMS[[#This Row],['#SM]])</f>
        <v>4</v>
      </c>
      <c r="D194" s="66" t="s">
        <v>245</v>
      </c>
      <c r="E194" s="39" t="str">
        <f>VLOOKUP(D194,Tableau_REF_Mesures[],2,FALSE)</f>
        <v>Solution de pare-feu (avancé)</v>
      </c>
      <c r="F194" s="77">
        <v>0.25806451612903225</v>
      </c>
      <c r="G194" s="143">
        <f>IFERROR(VLOOKUP(Tableau_REF_SMMS[[#This Row],['#MS]],Tableau_REC_Mesures[#All],6,FALSE),0)</f>
        <v>0</v>
      </c>
      <c r="H194" s="144">
        <f>IF(VLOOKUP(D194,Tableau_REF_Mesures[],3,FALSE)="OUI",F194+(F194*G194),0)</f>
        <v>0.25806451612903225</v>
      </c>
      <c r="I194" s="79">
        <f>VLOOKUP(D194,Tableau_REF_Mesures[],8,FALSE)*H194/IF(VLOOKUP(D194,Tableau_REF_Mesures[],6,FALSE)&gt;0,VLOOKUP(D194,Tableau_REF_Mesures[],6,FALSE),1)</f>
        <v>3372.0322157290584</v>
      </c>
    </row>
    <row r="195" spans="1:11" s="39" customFormat="1" x14ac:dyDescent="0.2">
      <c r="A195" s="39" t="s">
        <v>52</v>
      </c>
      <c r="B195" s="65" t="str">
        <f>VLOOKUP(A195,Tableau_REF_Risques[],2,FALSE)</f>
        <v>Compromission d'un poste via l'accès à un site web infecté</v>
      </c>
      <c r="C195" s="39">
        <f>_xlfn.MAXIFS(Tableau_REF_SMSR[Vrais Retenue],Tableau_REF_SMSR['#SM],Tableau_REF_SMMS[[#This Row],['#SM]])</f>
        <v>4</v>
      </c>
      <c r="D195" s="66" t="s">
        <v>250</v>
      </c>
      <c r="E195" s="39" t="str">
        <f>VLOOKUP(D195,Tableau_REF_Mesures[],2,FALSE)</f>
        <v>Solution Proxy / Web Gateway (élémentaire)</v>
      </c>
      <c r="F195" s="77">
        <v>3.2258064516129031E-2</v>
      </c>
      <c r="G195" s="143">
        <f>IFERROR(VLOOKUP(Tableau_REF_SMMS[[#This Row],['#MS]],Tableau_REC_Mesures[#All],6,FALSE),0)</f>
        <v>1</v>
      </c>
      <c r="H195" s="144">
        <f>IF(VLOOKUP(D195,Tableau_REF_Mesures[],3,FALSE)="OUI",F195+(F195*G195),0)</f>
        <v>0</v>
      </c>
      <c r="I195" s="79">
        <f>VLOOKUP(D195,Tableau_REF_Mesures[],8,FALSE)*H195/IF(VLOOKUP(D195,Tableau_REF_Mesures[],6,FALSE)&gt;0,VLOOKUP(D195,Tableau_REF_Mesures[],6,FALSE),1)</f>
        <v>0</v>
      </c>
    </row>
    <row r="196" spans="1:11" s="39" customFormat="1" x14ac:dyDescent="0.2">
      <c r="A196" s="39" t="s">
        <v>52</v>
      </c>
      <c r="B196" s="65" t="str">
        <f>VLOOKUP(A196,Tableau_REF_Risques[],2,FALSE)</f>
        <v>Compromission d'un poste via l'accès à un site web infecté</v>
      </c>
      <c r="C196" s="39">
        <f>_xlfn.MAXIFS(Tableau_REF_SMSR[Vrais Retenue],Tableau_REF_SMSR['#SM],Tableau_REF_SMMS[[#This Row],['#SM]])</f>
        <v>4</v>
      </c>
      <c r="D196" s="66" t="s">
        <v>252</v>
      </c>
      <c r="E196" s="39" t="str">
        <f>VLOOKUP(D196,Tableau_REF_Mesures[],2,FALSE)</f>
        <v>Solution Proxy / Web Gateway (intermédiaire)</v>
      </c>
      <c r="F196" s="77">
        <v>0.12903225806451613</v>
      </c>
      <c r="G196" s="143">
        <f>IFERROR(VLOOKUP(Tableau_REF_SMMS[[#This Row],['#MS]],Tableau_REC_Mesures[#All],6,FALSE),0)</f>
        <v>1</v>
      </c>
      <c r="H196" s="144">
        <f>IF(VLOOKUP(D196,Tableau_REF_Mesures[],3,FALSE)="OUI",F196+(F196*G196),0)</f>
        <v>0.25806451612903225</v>
      </c>
      <c r="I196" s="79">
        <f>VLOOKUP(D196,Tableau_REF_Mesures[],8,FALSE)*H196/IF(VLOOKUP(D196,Tableau_REF_Mesures[],6,FALSE)&gt;0,VLOOKUP(D196,Tableau_REF_Mesures[],6,FALSE),1)</f>
        <v>5329.1091750385585</v>
      </c>
    </row>
    <row r="197" spans="1:11" s="39" customFormat="1" x14ac:dyDescent="0.2">
      <c r="A197" s="39" t="s">
        <v>52</v>
      </c>
      <c r="B197" s="65" t="str">
        <f>VLOOKUP(A197,Tableau_REF_Risques[],2,FALSE)</f>
        <v>Compromission d'un poste via l'accès à un site web infecté</v>
      </c>
      <c r="C197" s="39">
        <f>_xlfn.MAXIFS(Tableau_REF_SMSR[Vrais Retenue],Tableau_REF_SMSR['#SM],Tableau_REF_SMMS[[#This Row],['#SM]])</f>
        <v>4</v>
      </c>
      <c r="D197" s="66" t="s">
        <v>254</v>
      </c>
      <c r="E197" s="39" t="str">
        <f>VLOOKUP(D197,Tableau_REF_Mesures[],2,FALSE)</f>
        <v>Solution Proxy / Web Gateway (avancé)</v>
      </c>
      <c r="F197" s="77">
        <v>0.27419354838709675</v>
      </c>
      <c r="G197" s="143">
        <f>IFERROR(VLOOKUP(Tableau_REF_SMMS[[#This Row],['#MS]],Tableau_REC_Mesures[#All],6,FALSE),0)</f>
        <v>0.9</v>
      </c>
      <c r="H197" s="144">
        <f>IF(VLOOKUP(D197,Tableau_REF_Mesures[],3,FALSE)="OUI",F197+(F197*G197),0)</f>
        <v>0</v>
      </c>
      <c r="I197" s="79">
        <f>VLOOKUP(D197,Tableau_REF_Mesures[],8,FALSE)*H197/IF(VLOOKUP(D197,Tableau_REF_Mesures[],6,FALSE)&gt;0,VLOOKUP(D197,Tableau_REF_Mesures[],6,FALSE),1)</f>
        <v>0</v>
      </c>
    </row>
    <row r="198" spans="1:11" s="39" customFormat="1" x14ac:dyDescent="0.2">
      <c r="A198" s="39" t="s">
        <v>52</v>
      </c>
      <c r="B198" s="65" t="str">
        <f>VLOOKUP(A198,Tableau_REF_Risques[],2,FALSE)</f>
        <v>Compromission d'un poste via l'accès à un site web infecté</v>
      </c>
      <c r="C198" s="39">
        <f>_xlfn.MAXIFS(Tableau_REF_SMSR[Vrais Retenue],Tableau_REF_SMSR['#SM],Tableau_REF_SMMS[[#This Row],['#SM]])</f>
        <v>4</v>
      </c>
      <c r="D198" s="66" t="s">
        <v>262</v>
      </c>
      <c r="E198" s="39" t="str">
        <f>VLOOKUP(D198,Tableau_REF_Mesures[],2,FALSE)</f>
        <v>Sondes spécialisées IDPS (Détection &amp; Prévention d'intrusion)</v>
      </c>
      <c r="F198" s="77">
        <v>8.0645161290322578E-2</v>
      </c>
      <c r="G198" s="143">
        <f>IFERROR(VLOOKUP(Tableau_REF_SMMS[[#This Row],['#MS]],Tableau_REC_Mesures[#All],6,FALSE),0)</f>
        <v>0.8</v>
      </c>
      <c r="H198" s="144">
        <f>IF(VLOOKUP(D198,Tableau_REF_Mesures[],3,FALSE)="OUI",F198+(F198*G198),0)</f>
        <v>0.14516129032258063</v>
      </c>
      <c r="I198" s="79">
        <f>VLOOKUP(D198,Tableau_REF_Mesures[],8,FALSE)*H198/IF(VLOOKUP(D198,Tableau_REF_Mesures[],6,FALSE)&gt;0,VLOOKUP(D198,Tableau_REF_Mesures[],6,FALSE),1)</f>
        <v>3385.7858481823509</v>
      </c>
    </row>
    <row r="199" spans="1:11" s="39" customFormat="1" x14ac:dyDescent="0.2">
      <c r="A199" s="39" t="s">
        <v>52</v>
      </c>
      <c r="B199" s="65" t="str">
        <f>VLOOKUP(A199,Tableau_REF_Risques[],2,FALSE)</f>
        <v>Compromission d'un poste via l'accès à un site web infecté</v>
      </c>
      <c r="C199" s="39">
        <f>_xlfn.MAXIFS(Tableau_REF_SMSR[Vrais Retenue],Tableau_REF_SMSR['#SM],Tableau_REF_SMMS[[#This Row],['#SM]])</f>
        <v>4</v>
      </c>
      <c r="D199" s="66" t="s">
        <v>272</v>
      </c>
      <c r="E199" s="39" t="str">
        <f>VLOOKUP(D199,Tableau_REF_Mesures[],2,FALSE)</f>
        <v>Solution de protection des terminaux (Antimalware basique)</v>
      </c>
      <c r="F199" s="77">
        <v>1.6129032258064516E-2</v>
      </c>
      <c r="G199" s="143">
        <f>IFERROR(VLOOKUP(Tableau_REF_SMMS[[#This Row],['#MS]],Tableau_REC_Mesures[#All],6,FALSE),0)</f>
        <v>0</v>
      </c>
      <c r="H199" s="144">
        <f>IF(VLOOKUP(D199,Tableau_REF_Mesures[],3,FALSE)="OUI",F199+(F199*G199),0)</f>
        <v>0</v>
      </c>
      <c r="I199" s="79">
        <f>VLOOKUP(D199,Tableau_REF_Mesures[],8,FALSE)*H199/IF(VLOOKUP(D199,Tableau_REF_Mesures[],6,FALSE)&gt;0,VLOOKUP(D199,Tableau_REF_Mesures[],6,FALSE),1)</f>
        <v>0</v>
      </c>
    </row>
    <row r="200" spans="1:11" s="39" customFormat="1" x14ac:dyDescent="0.2">
      <c r="A200" s="39" t="s">
        <v>52</v>
      </c>
      <c r="B200" s="65" t="str">
        <f>VLOOKUP(A200,Tableau_REF_Risques[],2,FALSE)</f>
        <v>Compromission d'un poste via l'accès à un site web infecté</v>
      </c>
      <c r="C200" s="39">
        <f>_xlfn.MAXIFS(Tableau_REF_SMSR[Vrais Retenue],Tableau_REF_SMSR['#SM],Tableau_REF_SMMS[[#This Row],['#SM]])</f>
        <v>4</v>
      </c>
      <c r="D200" s="66" t="s">
        <v>273</v>
      </c>
      <c r="E200" s="39" t="str">
        <f>VLOOKUP(D200,Tableau_REF_Mesures[],2,FALSE)</f>
        <v>Solution de protection des terminaux (EDR)</v>
      </c>
      <c r="F200" s="77">
        <v>0.14516129032258063</v>
      </c>
      <c r="G200" s="143">
        <f>IFERROR(VLOOKUP(Tableau_REF_SMMS[[#This Row],['#MS]],Tableau_REC_Mesures[#All],6,FALSE),0)</f>
        <v>0</v>
      </c>
      <c r="H200" s="144">
        <f>IF(VLOOKUP(D200,Tableau_REF_Mesures[],3,FALSE)="OUI",F200+(F200*G200),0)</f>
        <v>0.14516129032258063</v>
      </c>
      <c r="I200" s="79">
        <f>VLOOKUP(D200,Tableau_REF_Mesures[],8,FALSE)*H200/IF(VLOOKUP(D200,Tableau_REF_Mesures[],6,FALSE)&gt;0,VLOOKUP(D200,Tableau_REF_Mesures[],6,FALSE),1)</f>
        <v>2327.8557768294218</v>
      </c>
    </row>
    <row r="201" spans="1:11" s="39" customFormat="1" x14ac:dyDescent="0.2">
      <c r="A201" s="39" t="s">
        <v>52</v>
      </c>
      <c r="B201" s="65" t="str">
        <f>VLOOKUP(A201,Tableau_REF_Risques[],2,FALSE)</f>
        <v>Compromission d'un poste via l'accès à un site web infecté</v>
      </c>
      <c r="C201" s="39">
        <f>_xlfn.MAXIFS(Tableau_REF_SMSR[Vrais Retenue],Tableau_REF_SMSR['#SM],Tableau_REF_SMMS[[#This Row],['#SM]])</f>
        <v>4</v>
      </c>
      <c r="D201" s="66" t="s">
        <v>278</v>
      </c>
      <c r="E201" s="39" t="str">
        <f>VLOOKUP(D201,Tableau_REF_Mesures[],2,FALSE)</f>
        <v>Solution de collecte et de traitement des événements (SIEM)</v>
      </c>
      <c r="F201" s="77">
        <v>3.2258064516129031E-2</v>
      </c>
      <c r="G201" s="143">
        <f>IFERROR(VLOOKUP(Tableau_REF_SMMS[[#This Row],['#MS]],Tableau_REC_Mesures[#All],6,FALSE),0)</f>
        <v>0</v>
      </c>
      <c r="H201" s="144">
        <f>IF(VLOOKUP(D201,Tableau_REF_Mesures[],3,FALSE)="OUI",F201+(F201*G201),0)</f>
        <v>3.2258064516129031E-2</v>
      </c>
      <c r="I201" s="79">
        <f>VLOOKUP(D201,Tableau_REF_Mesures[],8,FALSE)*H201/IF(VLOOKUP(D201,Tableau_REF_Mesures[],6,FALSE)&gt;0,VLOOKUP(D201,Tableau_REF_Mesures[],6,FALSE),1)</f>
        <v>127.60488325221881</v>
      </c>
    </row>
    <row r="202" spans="1:11" s="39" customFormat="1" x14ac:dyDescent="0.2">
      <c r="A202" s="39" t="s">
        <v>52</v>
      </c>
      <c r="B202" s="65" t="str">
        <f>VLOOKUP(A202,Tableau_REF_Risques[],2,FALSE)</f>
        <v>Compromission d'un poste via l'accès à un site web infecté</v>
      </c>
      <c r="C202" s="39">
        <f>_xlfn.MAXIFS(Tableau_REF_SMSR[Vrais Retenue],Tableau_REF_SMSR['#SM],Tableau_REF_SMMS[[#This Row],['#SM]])</f>
        <v>4</v>
      </c>
      <c r="D202" s="66" t="s">
        <v>280</v>
      </c>
      <c r="E202" s="39" t="str">
        <f>VLOOKUP(D202,Tableau_REF_Mesures[],2,FALSE)</f>
        <v>Solution de sensibilisation et de formation</v>
      </c>
      <c r="F202" s="77">
        <v>8.0645161290322578E-2</v>
      </c>
      <c r="G202" s="143">
        <f>IFERROR(VLOOKUP(Tableau_REF_SMMS[[#This Row],['#MS]],Tableau_REC_Mesures[#All],6,FALSE),0)</f>
        <v>0</v>
      </c>
      <c r="H202" s="144">
        <f>IF(VLOOKUP(D202,Tableau_REF_Mesures[],3,FALSE)="OUI",F202+(F202*G202),0)</f>
        <v>8.0645161290322578E-2</v>
      </c>
      <c r="I202" s="79">
        <f>VLOOKUP(D202,Tableau_REF_Mesures[],8,FALSE)*H202/IF(VLOOKUP(D202,Tableau_REF_Mesures[],6,FALSE)&gt;0,VLOOKUP(D202,Tableau_REF_Mesures[],6,FALSE),1)</f>
        <v>2016.6308659933986</v>
      </c>
    </row>
    <row r="203" spans="1:11" s="39" customFormat="1" x14ac:dyDescent="0.2">
      <c r="A203" s="39" t="s">
        <v>52</v>
      </c>
      <c r="B203" s="65" t="str">
        <f>VLOOKUP(A203,Tableau_REF_Risques[],2,FALSE)</f>
        <v>Compromission d'un poste via l'accès à un site web infecté</v>
      </c>
      <c r="C203" s="39">
        <f>_xlfn.MAXIFS(Tableau_REF_SMSR[Vrais Retenue],Tableau_REF_SMSR['#SM],Tableau_REF_SMMS[[#This Row],['#SM]])</f>
        <v>4</v>
      </c>
      <c r="D203" s="66" t="s">
        <v>282</v>
      </c>
      <c r="E203" s="39" t="str">
        <f>VLOOKUP(D203,Tableau_REF_Mesures[],2,FALSE)</f>
        <v>Service de supervision de sécurité (SOC)</v>
      </c>
      <c r="F203" s="77">
        <v>4.8387096774193547E-2</v>
      </c>
      <c r="G203" s="143">
        <f>IFERROR(VLOOKUP(Tableau_REF_SMMS[[#This Row],['#MS]],Tableau_REC_Mesures[#All],6,FALSE),0)</f>
        <v>0</v>
      </c>
      <c r="H203" s="144">
        <f>IF(VLOOKUP(D203,Tableau_REF_Mesures[],3,FALSE)="OUI",F203+(F203*G203),0)</f>
        <v>4.8387096774193547E-2</v>
      </c>
      <c r="I203" s="79">
        <f>VLOOKUP(D203,Tableau_REF_Mesures[],8,FALSE)*H203/IF(VLOOKUP(D203,Tableau_REF_Mesures[],6,FALSE)&gt;0,VLOOKUP(D203,Tableau_REF_Mesures[],6,FALSE),1)</f>
        <v>1525.1316915828538</v>
      </c>
    </row>
    <row r="204" spans="1:11" s="39" customFormat="1" x14ac:dyDescent="0.2">
      <c r="A204" s="39" t="s">
        <v>52</v>
      </c>
      <c r="B204" s="65" t="str">
        <f>VLOOKUP(A204,Tableau_REF_Risques[],2,FALSE)</f>
        <v>Compromission d'un poste via l'accès à un site web infecté</v>
      </c>
      <c r="C204" s="39">
        <f>_xlfn.MAXIFS(Tableau_REF_SMSR[Vrais Retenue],Tableau_REF_SMSR['#SM],Tableau_REF_SMMS[[#This Row],['#SM]])</f>
        <v>4</v>
      </c>
      <c r="D204" s="66" t="s">
        <v>283</v>
      </c>
      <c r="E204" s="39" t="str">
        <f>VLOOKUP(D204,Tableau_REF_Mesures[],2,FALSE)</f>
        <v>Service de gestion des solutions de sécurité</v>
      </c>
      <c r="F204" s="77">
        <v>8.0645161290322578E-2</v>
      </c>
      <c r="G204" s="143">
        <f>IFERROR(VLOOKUP(Tableau_REF_SMMS[[#This Row],['#MS]],Tableau_REC_Mesures[#All],6,FALSE),0)</f>
        <v>0</v>
      </c>
      <c r="H204" s="144">
        <f>IF(VLOOKUP(D204,Tableau_REF_Mesures[],3,FALSE)="OUI",F204+(F204*G204),0)</f>
        <v>8.0645161290322578E-2</v>
      </c>
      <c r="I204" s="79"/>
    </row>
    <row r="205" spans="1:11" x14ac:dyDescent="0.2">
      <c r="A205" s="65" t="s">
        <v>74</v>
      </c>
      <c r="B205" s="39" t="str">
        <f>VLOOKUP(A205,Tableau_REF_Risques[],2,FALSE)</f>
        <v>Erreur humaine entrainant une fuite de données</v>
      </c>
      <c r="C205" s="39">
        <f>_xlfn.MAXIFS(Tableau_REF_SMSR[Vrais Retenue],Tableau_REF_SMSR['#SM],Tableau_REF_SMMS[[#This Row],['#SM]])</f>
        <v>4</v>
      </c>
      <c r="D205" s="66" t="s">
        <v>262</v>
      </c>
      <c r="E205" s="39" t="str">
        <f>VLOOKUP(D205,Tableau_REF_Mesures[],2,FALSE)</f>
        <v>Sondes spécialisées IDPS (Détection &amp; Prévention d'intrusion)</v>
      </c>
      <c r="F205" s="77">
        <v>0.15</v>
      </c>
      <c r="G205" s="143">
        <f>IFERROR(VLOOKUP(Tableau_REF_SMMS[[#This Row],['#MS]],Tableau_REC_Mesures[#All],6,FALSE),0)</f>
        <v>0.8</v>
      </c>
      <c r="H205" s="144">
        <f>IF(VLOOKUP(D205,Tableau_REF_Mesures[],3,FALSE)="OUI",F205+(F205*G205),0)</f>
        <v>0.27</v>
      </c>
      <c r="I205" s="79">
        <f>VLOOKUP(D205,Tableau_REF_Mesures[],8,FALSE)*H205/IF(VLOOKUP(D205,Tableau_REF_Mesures[],6,FALSE)&gt;0,VLOOKUP(D205,Tableau_REF_Mesures[],6,FALSE),1)</f>
        <v>6297.5616776191737</v>
      </c>
      <c r="K205" s="66"/>
    </row>
    <row r="206" spans="1:11" x14ac:dyDescent="0.2">
      <c r="A206" s="65" t="s">
        <v>74</v>
      </c>
      <c r="B206" s="39" t="str">
        <f>VLOOKUP(A206,Tableau_REF_Risques[],2,FALSE)</f>
        <v>Erreur humaine entrainant une fuite de données</v>
      </c>
      <c r="C206" s="39">
        <f>_xlfn.MAXIFS(Tableau_REF_SMSR[Vrais Retenue],Tableau_REF_SMSR['#SM],Tableau_REF_SMMS[[#This Row],['#SM]])</f>
        <v>4</v>
      </c>
      <c r="D206" s="66" t="s">
        <v>269</v>
      </c>
      <c r="E206" s="39" t="str">
        <f>VLOOKUP(D206,Tableau_REF_Mesures[],2,FALSE)</f>
        <v>Solution de protection des mails (avancé)</v>
      </c>
      <c r="F206" s="77">
        <v>0.1</v>
      </c>
      <c r="G206" s="143">
        <f>IFERROR(VLOOKUP(Tableau_REF_SMMS[[#This Row],['#MS]],Tableau_REC_Mesures[#All],6,FALSE),0)</f>
        <v>0.5</v>
      </c>
      <c r="H206" s="144">
        <f>IF(VLOOKUP(D206,Tableau_REF_Mesures[],3,FALSE)="OUI",F206+(F206*G206),0)</f>
        <v>0.15000000000000002</v>
      </c>
      <c r="I206" s="79">
        <f>VLOOKUP(D206,Tableau_REF_Mesures[],8,FALSE)*H206/IF(VLOOKUP(D206,Tableau_REF_Mesures[],6,FALSE)&gt;0,VLOOKUP(D206,Tableau_REF_Mesures[],6,FALSE),1)</f>
        <v>8037.0370370370383</v>
      </c>
      <c r="K206" s="66"/>
    </row>
    <row r="207" spans="1:11" x14ac:dyDescent="0.2">
      <c r="A207" s="65" t="s">
        <v>74</v>
      </c>
      <c r="B207" s="39" t="str">
        <f>VLOOKUP(A207,Tableau_REF_Risques[],2,FALSE)</f>
        <v>Erreur humaine entrainant une fuite de données</v>
      </c>
      <c r="C207" s="39">
        <f>_xlfn.MAXIFS(Tableau_REF_SMSR[Vrais Retenue],Tableau_REF_SMSR['#SM],Tableau_REF_SMMS[[#This Row],['#SM]])</f>
        <v>4</v>
      </c>
      <c r="D207" s="66" t="s">
        <v>276</v>
      </c>
      <c r="E207" s="39" t="str">
        <f>VLOOKUP(D207,Tableau_REF_Mesures[],2,FALSE)</f>
        <v>Solution de protection Cloud (CASB/CSPM)</v>
      </c>
      <c r="F207" s="77">
        <v>0.15</v>
      </c>
      <c r="G207" s="143">
        <f>IFERROR(VLOOKUP(Tableau_REF_SMMS[[#This Row],['#MS]],Tableau_REC_Mesures[#All],6,FALSE),0)</f>
        <v>0</v>
      </c>
      <c r="H207" s="144">
        <f>IF(VLOOKUP(D207,Tableau_REF_Mesures[],3,FALSE)="OUI",F207+(F207*G207),0)</f>
        <v>0.15</v>
      </c>
      <c r="I207" s="79">
        <f>VLOOKUP(D207,Tableau_REF_Mesures[],8,FALSE)*H207/IF(VLOOKUP(D207,Tableau_REF_Mesures[],6,FALSE)&gt;0,VLOOKUP(D207,Tableau_REF_Mesures[],6,FALSE),1)</f>
        <v>13466.319557435731</v>
      </c>
      <c r="K207" s="66"/>
    </row>
    <row r="208" spans="1:11" x14ac:dyDescent="0.2">
      <c r="A208" s="65" t="s">
        <v>74</v>
      </c>
      <c r="B208" s="39" t="str">
        <f>VLOOKUP(A208,Tableau_REF_Risques[],2,FALSE)</f>
        <v>Erreur humaine entrainant une fuite de données</v>
      </c>
      <c r="C208" s="39">
        <f>_xlfn.MAXIFS(Tableau_REF_SMSR[Vrais Retenue],Tableau_REF_SMSR['#SM],Tableau_REF_SMMS[[#This Row],['#SM]])</f>
        <v>4</v>
      </c>
      <c r="D208" s="66" t="s">
        <v>277</v>
      </c>
      <c r="E208" s="39" t="str">
        <f>VLOOKUP(D208,Tableau_REF_Mesures[],2,FALSE)</f>
        <v>Solution de prévention des fuites de données (DLP)</v>
      </c>
      <c r="F208" s="77">
        <v>0.2</v>
      </c>
      <c r="G208" s="143">
        <f>IFERROR(VLOOKUP(Tableau_REF_SMMS[[#This Row],['#MS]],Tableau_REC_Mesures[#All],6,FALSE),0)</f>
        <v>0</v>
      </c>
      <c r="H208" s="144">
        <f>IF(VLOOKUP(D208,Tableau_REF_Mesures[],3,FALSE)="OUI",F208+(F208*G208),0)</f>
        <v>0.2</v>
      </c>
      <c r="I208" s="79">
        <f>VLOOKUP(D208,Tableau_REF_Mesures[],8,FALSE)*H208/IF(VLOOKUP(D208,Tableau_REF_Mesures[],6,FALSE)&gt;0,VLOOKUP(D208,Tableau_REF_Mesures[],6,FALSE),1)</f>
        <v>47294.117647058825</v>
      </c>
      <c r="K208" s="66"/>
    </row>
    <row r="209" spans="1:11" x14ac:dyDescent="0.2">
      <c r="A209" s="65" t="s">
        <v>74</v>
      </c>
      <c r="B209" s="39" t="str">
        <f>VLOOKUP(A209,Tableau_REF_Risques[],2,FALSE)</f>
        <v>Erreur humaine entrainant une fuite de données</v>
      </c>
      <c r="C209" s="39">
        <f>_xlfn.MAXIFS(Tableau_REF_SMSR[Vrais Retenue],Tableau_REF_SMSR['#SM],Tableau_REF_SMMS[[#This Row],['#SM]])</f>
        <v>4</v>
      </c>
      <c r="D209" s="66" t="s">
        <v>278</v>
      </c>
      <c r="E209" s="39" t="str">
        <f>VLOOKUP(D209,Tableau_REF_Mesures[],2,FALSE)</f>
        <v>Solution de collecte et de traitement des événements (SIEM)</v>
      </c>
      <c r="F209" s="77">
        <v>0.05</v>
      </c>
      <c r="G209" s="143">
        <f>IFERROR(VLOOKUP(Tableau_REF_SMMS[[#This Row],['#MS]],Tableau_REC_Mesures[#All],6,FALSE),0)</f>
        <v>0</v>
      </c>
      <c r="H209" s="144">
        <f>IF(VLOOKUP(D209,Tableau_REF_Mesures[],3,FALSE)="OUI",F209+(F209*G209),0)</f>
        <v>0.05</v>
      </c>
      <c r="I209" s="79">
        <f>VLOOKUP(D209,Tableau_REF_Mesures[],8,FALSE)*H209/IF(VLOOKUP(D209,Tableau_REF_Mesures[],6,FALSE)&gt;0,VLOOKUP(D209,Tableau_REF_Mesures[],6,FALSE),1)</f>
        <v>197.78756904093916</v>
      </c>
      <c r="K209" s="66"/>
    </row>
    <row r="210" spans="1:11" x14ac:dyDescent="0.2">
      <c r="A210" s="65" t="s">
        <v>74</v>
      </c>
      <c r="B210" s="39" t="str">
        <f>VLOOKUP(A210,Tableau_REF_Risques[],2,FALSE)</f>
        <v>Erreur humaine entrainant une fuite de données</v>
      </c>
      <c r="C210" s="39">
        <f>_xlfn.MAXIFS(Tableau_REF_SMSR[Vrais Retenue],Tableau_REF_SMSR['#SM],Tableau_REF_SMMS[[#This Row],['#SM]])</f>
        <v>4</v>
      </c>
      <c r="D210" s="66" t="s">
        <v>280</v>
      </c>
      <c r="E210" s="39" t="str">
        <f>VLOOKUP(D210,Tableau_REF_Mesures[],2,FALSE)</f>
        <v>Solution de sensibilisation et de formation</v>
      </c>
      <c r="F210" s="77">
        <v>0.125</v>
      </c>
      <c r="G210" s="143">
        <f>IFERROR(VLOOKUP(Tableau_REF_SMMS[[#This Row],['#MS]],Tableau_REC_Mesures[#All],6,FALSE),0)</f>
        <v>0</v>
      </c>
      <c r="H210" s="144">
        <f>IF(VLOOKUP(D210,Tableau_REF_Mesures[],3,FALSE)="OUI",F210+(F210*G210),0)</f>
        <v>0.125</v>
      </c>
      <c r="I210" s="79">
        <f>VLOOKUP(D210,Tableau_REF_Mesures[],8,FALSE)*H210/IF(VLOOKUP(D210,Tableau_REF_Mesures[],6,FALSE)&gt;0,VLOOKUP(D210,Tableau_REF_Mesures[],6,FALSE),1)</f>
        <v>3125.7778422897677</v>
      </c>
      <c r="K210" s="66"/>
    </row>
    <row r="211" spans="1:11" x14ac:dyDescent="0.2">
      <c r="A211" s="65" t="s">
        <v>74</v>
      </c>
      <c r="B211" s="39" t="str">
        <f>VLOOKUP(A211,Tableau_REF_Risques[],2,FALSE)</f>
        <v>Erreur humaine entrainant une fuite de données</v>
      </c>
      <c r="C211" s="39">
        <f>_xlfn.MAXIFS(Tableau_REF_SMSR[Vrais Retenue],Tableau_REF_SMSR['#SM],Tableau_REF_SMMS[[#This Row],['#SM]])</f>
        <v>4</v>
      </c>
      <c r="D211" s="66" t="s">
        <v>282</v>
      </c>
      <c r="E211" s="39" t="str">
        <f>VLOOKUP(D211,Tableau_REF_Mesures[],2,FALSE)</f>
        <v>Service de supervision de sécurité (SOC)</v>
      </c>
      <c r="F211" s="77">
        <v>7.4999999999999997E-2</v>
      </c>
      <c r="G211" s="143">
        <f>IFERROR(VLOOKUP(Tableau_REF_SMMS[[#This Row],['#MS]],Tableau_REC_Mesures[#All],6,FALSE),0)</f>
        <v>0</v>
      </c>
      <c r="H211" s="144">
        <f>IF(VLOOKUP(D211,Tableau_REF_Mesures[],3,FALSE)="OUI",F211+(F211*G211),0)</f>
        <v>7.4999999999999997E-2</v>
      </c>
      <c r="I211" s="79">
        <f>VLOOKUP(D211,Tableau_REF_Mesures[],8,FALSE)*H211/IF(VLOOKUP(D211,Tableau_REF_Mesures[],6,FALSE)&gt;0,VLOOKUP(D211,Tableau_REF_Mesures[],6,FALSE),1)</f>
        <v>2363.9541219534235</v>
      </c>
      <c r="K211" s="66"/>
    </row>
    <row r="212" spans="1:11" x14ac:dyDescent="0.2">
      <c r="A212" s="65" t="s">
        <v>74</v>
      </c>
      <c r="B212" s="39" t="str">
        <f>VLOOKUP(A212,Tableau_REF_Risques[],2,FALSE)</f>
        <v>Erreur humaine entrainant une fuite de données</v>
      </c>
      <c r="C212" s="39">
        <f>_xlfn.MAXIFS(Tableau_REF_SMSR[Vrais Retenue],Tableau_REF_SMSR['#SM],Tableau_REF_SMMS[[#This Row],['#SM]])</f>
        <v>4</v>
      </c>
      <c r="D212" s="66" t="s">
        <v>283</v>
      </c>
      <c r="E212" s="39" t="str">
        <f>VLOOKUP(D212,Tableau_REF_Mesures[],2,FALSE)</f>
        <v>Service de gestion des solutions de sécurité</v>
      </c>
      <c r="F212" s="77">
        <v>7.4999999999999997E-2</v>
      </c>
      <c r="G212" s="143">
        <f>IFERROR(VLOOKUP(Tableau_REF_SMMS[[#This Row],['#MS]],Tableau_REC_Mesures[#All],6,FALSE),0)</f>
        <v>0</v>
      </c>
      <c r="H212" s="144">
        <f>IF(VLOOKUP(D212,Tableau_REF_Mesures[],3,FALSE)="OUI",F212+(F212*G212),0)</f>
        <v>7.4999999999999997E-2</v>
      </c>
      <c r="I212" s="79"/>
      <c r="K212" s="66"/>
    </row>
    <row r="213" spans="1:11" x14ac:dyDescent="0.2">
      <c r="A213" s="65" t="s">
        <v>74</v>
      </c>
      <c r="B213" s="39" t="str">
        <f>VLOOKUP(A213,Tableau_REF_Risques[],2,FALSE)</f>
        <v>Erreur humaine entrainant une fuite de données</v>
      </c>
      <c r="C213" s="39">
        <f>_xlfn.MAXIFS(Tableau_REF_SMSR[Vrais Retenue],Tableau_REF_SMSR['#SM],Tableau_REF_SMMS[[#This Row],['#SM]])</f>
        <v>4</v>
      </c>
      <c r="D213" s="66" t="s">
        <v>286</v>
      </c>
      <c r="E213" s="39" t="str">
        <f>VLOOKUP(D213,Tableau_REF_Mesures[],2,FALSE)</f>
        <v>Service d'audit SSI</v>
      </c>
      <c r="F213" s="77">
        <v>7.4999999999999997E-2</v>
      </c>
      <c r="G213" s="143">
        <f>IFERROR(VLOOKUP(Tableau_REF_SMMS[[#This Row],['#MS]],Tableau_REC_Mesures[#All],6,FALSE),0)</f>
        <v>0</v>
      </c>
      <c r="H213" s="144">
        <f>IF(VLOOKUP(D213,Tableau_REF_Mesures[],3,FALSE)="OUI",F213+(F213*G213),0)</f>
        <v>7.4999999999999997E-2</v>
      </c>
      <c r="I213" s="79">
        <f>VLOOKUP(D213,Tableau_REF_Mesures[],8,FALSE)*H213/IF(VLOOKUP(D213,Tableau_REF_Mesures[],6,FALSE)&gt;0,VLOOKUP(D213,Tableau_REF_Mesures[],6,FALSE),1)</f>
        <v>4056.994868467767</v>
      </c>
      <c r="K213" s="66"/>
    </row>
    <row r="214" spans="1:11" x14ac:dyDescent="0.2">
      <c r="A214" s="65" t="s">
        <v>73</v>
      </c>
      <c r="B214" s="39" t="str">
        <f>VLOOKUP(A214,Tableau_REF_Risques[],2,FALSE)</f>
        <v>Erreur humaine entrainant une altération des services et/ou données</v>
      </c>
      <c r="C214" s="39">
        <f>_xlfn.MAXIFS(Tableau_REF_SMSR[Vrais Retenue],Tableau_REF_SMSR['#SM],Tableau_REF_SMMS[[#This Row],['#SM]])</f>
        <v>4</v>
      </c>
      <c r="D214" s="66" t="s">
        <v>276</v>
      </c>
      <c r="E214" s="39" t="str">
        <f>VLOOKUP(D214,Tableau_REF_Mesures[],2,FALSE)</f>
        <v>Solution de protection Cloud (CASB/CSPM)</v>
      </c>
      <c r="F214" s="143">
        <v>0.10526315789473685</v>
      </c>
      <c r="G214" s="143">
        <f>IFERROR(VLOOKUP(Tableau_REF_SMMS[[#This Row],['#MS]],Tableau_REC_Mesures[#All],6,FALSE),0)</f>
        <v>0</v>
      </c>
      <c r="H214" s="144">
        <f>IF(VLOOKUP(D214,Tableau_REF_Mesures[],3,FALSE)="OUI",F214+(F214*G214),0)</f>
        <v>0.10526315789473685</v>
      </c>
      <c r="I214" s="79">
        <f>VLOOKUP(D214,Tableau_REF_Mesures[],8,FALSE)*H214/IF(VLOOKUP(D214,Tableau_REF_Mesures[],6,FALSE)&gt;0,VLOOKUP(D214,Tableau_REF_Mesures[],6,FALSE),1)</f>
        <v>9450.0488122356019</v>
      </c>
    </row>
    <row r="215" spans="1:11" x14ac:dyDescent="0.2">
      <c r="A215" s="65" t="s">
        <v>73</v>
      </c>
      <c r="B215" s="39" t="str">
        <f>VLOOKUP(A215,Tableau_REF_Risques[],2,FALSE)</f>
        <v>Erreur humaine entrainant une altération des services et/ou données</v>
      </c>
      <c r="C215" s="39">
        <f>_xlfn.MAXIFS(Tableau_REF_SMSR[Vrais Retenue],Tableau_REF_SMSR['#SM],Tableau_REF_SMMS[[#This Row],['#SM]])</f>
        <v>4</v>
      </c>
      <c r="D215" s="66" t="s">
        <v>278</v>
      </c>
      <c r="E215" s="39" t="str">
        <f>VLOOKUP(D215,Tableau_REF_Mesures[],2,FALSE)</f>
        <v>Solution de collecte et de traitement des événements (SIEM)</v>
      </c>
      <c r="F215" s="143">
        <v>5.2631578947368425E-2</v>
      </c>
      <c r="G215" s="143">
        <f>IFERROR(VLOOKUP(Tableau_REF_SMMS[[#This Row],['#MS]],Tableau_REC_Mesures[#All],6,FALSE),0)</f>
        <v>0</v>
      </c>
      <c r="H215" s="144">
        <f>IF(VLOOKUP(D215,Tableau_REF_Mesures[],3,FALSE)="OUI",F215+(F215*G215),0)</f>
        <v>5.2631578947368425E-2</v>
      </c>
      <c r="I215" s="79">
        <f>VLOOKUP(D215,Tableau_REF_Mesures[],8,FALSE)*H215/IF(VLOOKUP(D215,Tableau_REF_Mesures[],6,FALSE)&gt;0,VLOOKUP(D215,Tableau_REF_Mesures[],6,FALSE),1)</f>
        <v>208.19744109572545</v>
      </c>
    </row>
    <row r="216" spans="1:11" x14ac:dyDescent="0.2">
      <c r="A216" s="65" t="s">
        <v>73</v>
      </c>
      <c r="B216" s="39" t="str">
        <f>VLOOKUP(A216,Tableau_REF_Risques[],2,FALSE)</f>
        <v>Erreur humaine entrainant une altération des services et/ou données</v>
      </c>
      <c r="C216" s="39">
        <f>_xlfn.MAXIFS(Tableau_REF_SMSR[Vrais Retenue],Tableau_REF_SMSR['#SM],Tableau_REF_SMMS[[#This Row],['#SM]])</f>
        <v>4</v>
      </c>
      <c r="D216" s="66" t="s">
        <v>279</v>
      </c>
      <c r="E216" s="39" t="str">
        <f>VLOOKUP(D216,Tableau_REF_Mesures[],2,FALSE)</f>
        <v>Solution de contrôle de configuration technique (ex Puppet,Ansible)</v>
      </c>
      <c r="F216" s="143">
        <v>0.2105263157894737</v>
      </c>
      <c r="G216" s="143">
        <f>IFERROR(VLOOKUP(Tableau_REF_SMMS[[#This Row],['#MS]],Tableau_REC_Mesures[#All],6,FALSE),0)</f>
        <v>0</v>
      </c>
      <c r="H216" s="144">
        <f>IF(VLOOKUP(D216,Tableau_REF_Mesures[],3,FALSE)="OUI",F216+(F216*G216),0)</f>
        <v>0.2105263157894737</v>
      </c>
      <c r="I216" s="79">
        <f>VLOOKUP(D216,Tableau_REF_Mesures[],8,FALSE)*H216/IF(VLOOKUP(D216,Tableau_REF_Mesures[],6,FALSE)&gt;0,VLOOKUP(D216,Tableau_REF_Mesures[],6,FALSE),1)</f>
        <v>5863.2524683717647</v>
      </c>
    </row>
    <row r="217" spans="1:11" x14ac:dyDescent="0.2">
      <c r="A217" s="65" t="s">
        <v>73</v>
      </c>
      <c r="B217" s="39" t="str">
        <f>VLOOKUP(A217,Tableau_REF_Risques[],2,FALSE)</f>
        <v>Erreur humaine entrainant une altération des services et/ou données</v>
      </c>
      <c r="C217" s="39">
        <f>_xlfn.MAXIFS(Tableau_REF_SMSR[Vrais Retenue],Tableau_REF_SMSR['#SM],Tableau_REF_SMMS[[#This Row],['#SM]])</f>
        <v>4</v>
      </c>
      <c r="D217" s="66" t="s">
        <v>280</v>
      </c>
      <c r="E217" s="39" t="str">
        <f>VLOOKUP(D217,Tableau_REF_Mesures[],2,FALSE)</f>
        <v>Solution de sensibilisation et de formation</v>
      </c>
      <c r="F217" s="143">
        <v>0.13157894736842105</v>
      </c>
      <c r="G217" s="143">
        <f>IFERROR(VLOOKUP(Tableau_REF_SMMS[[#This Row],['#MS]],Tableau_REC_Mesures[#All],6,FALSE),0)</f>
        <v>0</v>
      </c>
      <c r="H217" s="144">
        <f>IF(VLOOKUP(D217,Tableau_REF_Mesures[],3,FALSE)="OUI",F217+(F217*G217),0)</f>
        <v>0.13157894736842105</v>
      </c>
      <c r="I217" s="79">
        <f>VLOOKUP(D217,Tableau_REF_Mesures[],8,FALSE)*H217/IF(VLOOKUP(D217,Tableau_REF_Mesures[],6,FALSE)&gt;0,VLOOKUP(D217,Tableau_REF_Mesures[],6,FALSE),1)</f>
        <v>3290.2924655681763</v>
      </c>
    </row>
    <row r="218" spans="1:11" x14ac:dyDescent="0.2">
      <c r="A218" s="65" t="s">
        <v>73</v>
      </c>
      <c r="B218" s="39" t="str">
        <f>VLOOKUP(A218,Tableau_REF_Risques[],2,FALSE)</f>
        <v>Erreur humaine entrainant une altération des services et/ou données</v>
      </c>
      <c r="C218" s="39">
        <f>_xlfn.MAXIFS(Tableau_REF_SMSR[Vrais Retenue],Tableau_REF_SMSR['#SM],Tableau_REF_SMMS[[#This Row],['#SM]])</f>
        <v>4</v>
      </c>
      <c r="D218" s="66" t="s">
        <v>281</v>
      </c>
      <c r="E218" s="39" t="str">
        <f>VLOOKUP(D218,Tableau_REF_Mesures[],2,FALSE)</f>
        <v>Solution de gestion des sauvegardes</v>
      </c>
      <c r="F218" s="143">
        <v>0.13157894736842105</v>
      </c>
      <c r="G218" s="143">
        <f>IFERROR(VLOOKUP(Tableau_REF_SMMS[[#This Row],['#MS]],Tableau_REC_Mesures[#All],6,FALSE),0)</f>
        <v>0</v>
      </c>
      <c r="H218" s="144">
        <f>IF(VLOOKUP(D218,Tableau_REF_Mesures[],3,FALSE)="OUI",F218+(F218*G218),0)</f>
        <v>0.13157894736842105</v>
      </c>
      <c r="I218" s="79">
        <f>VLOOKUP(D218,Tableau_REF_Mesures[],8,FALSE)*H218/IF(VLOOKUP(D218,Tableau_REF_Mesures[],6,FALSE)&gt;0,VLOOKUP(D218,Tableau_REF_Mesures[],6,FALSE),1)</f>
        <v>17871.238283177106</v>
      </c>
    </row>
    <row r="219" spans="1:11" x14ac:dyDescent="0.2">
      <c r="A219" s="65" t="s">
        <v>73</v>
      </c>
      <c r="B219" s="39" t="str">
        <f>VLOOKUP(A219,Tableau_REF_Risques[],2,FALSE)</f>
        <v>Erreur humaine entrainant une altération des services et/ou données</v>
      </c>
      <c r="C219" s="39">
        <f>_xlfn.MAXIFS(Tableau_REF_SMSR[Vrais Retenue],Tableau_REF_SMSR['#SM],Tableau_REF_SMMS[[#This Row],['#SM]])</f>
        <v>4</v>
      </c>
      <c r="D219" s="66" t="s">
        <v>282</v>
      </c>
      <c r="E219" s="39" t="str">
        <f>VLOOKUP(D219,Tableau_REF_Mesures[],2,FALSE)</f>
        <v>Service de supervision de sécurité (SOC)</v>
      </c>
      <c r="F219" s="143">
        <v>7.8947368421052627E-2</v>
      </c>
      <c r="G219" s="143">
        <f>IFERROR(VLOOKUP(Tableau_REF_SMMS[[#This Row],['#MS]],Tableau_REC_Mesures[#All],6,FALSE),0)</f>
        <v>0</v>
      </c>
      <c r="H219" s="144">
        <f>IF(VLOOKUP(D219,Tableau_REF_Mesures[],3,FALSE)="OUI",F219+(F219*G219),0)</f>
        <v>7.8947368421052627E-2</v>
      </c>
      <c r="I219" s="79">
        <f>VLOOKUP(D219,Tableau_REF_Mesures[],8,FALSE)*H219/IF(VLOOKUP(D219,Tableau_REF_Mesures[],6,FALSE)&gt;0,VLOOKUP(D219,Tableau_REF_Mesures[],6,FALSE),1)</f>
        <v>2488.3727599509721</v>
      </c>
    </row>
    <row r="220" spans="1:11" x14ac:dyDescent="0.2">
      <c r="A220" s="65" t="s">
        <v>73</v>
      </c>
      <c r="B220" s="39" t="str">
        <f>VLOOKUP(A220,Tableau_REF_Risques[],2,FALSE)</f>
        <v>Erreur humaine entrainant une altération des services et/ou données</v>
      </c>
      <c r="C220" s="39">
        <f>_xlfn.MAXIFS(Tableau_REF_SMSR[Vrais Retenue],Tableau_REF_SMSR['#SM],Tableau_REF_SMMS[[#This Row],['#SM]])</f>
        <v>4</v>
      </c>
      <c r="D220" s="66" t="s">
        <v>283</v>
      </c>
      <c r="E220" s="39" t="str">
        <f>VLOOKUP(D220,Tableau_REF_Mesures[],2,FALSE)</f>
        <v>Service de gestion des solutions de sécurité</v>
      </c>
      <c r="F220" s="143">
        <v>0.2105263157894737</v>
      </c>
      <c r="G220" s="143">
        <f>IFERROR(VLOOKUP(Tableau_REF_SMMS[[#This Row],['#MS]],Tableau_REC_Mesures[#All],6,FALSE),0)</f>
        <v>0</v>
      </c>
      <c r="H220" s="144">
        <f>IF(VLOOKUP(D220,Tableau_REF_Mesures[],3,FALSE)="OUI",F220+(F220*G220),0)</f>
        <v>0.2105263157894737</v>
      </c>
      <c r="I220" s="79"/>
    </row>
    <row r="221" spans="1:11" x14ac:dyDescent="0.2">
      <c r="A221" s="65" t="s">
        <v>73</v>
      </c>
      <c r="B221" s="39" t="str">
        <f>VLOOKUP(A221,Tableau_REF_Risques[],2,FALSE)</f>
        <v>Erreur humaine entrainant une altération des services et/ou données</v>
      </c>
      <c r="C221" s="39">
        <f>_xlfn.MAXIFS(Tableau_REF_SMSR[Vrais Retenue],Tableau_REF_SMSR['#SM],Tableau_REF_SMMS[[#This Row],['#SM]])</f>
        <v>4</v>
      </c>
      <c r="D221" s="66" t="s">
        <v>286</v>
      </c>
      <c r="E221" s="39" t="str">
        <f>VLOOKUP(D221,Tableau_REF_Mesures[],2,FALSE)</f>
        <v>Service d'audit SSI</v>
      </c>
      <c r="F221" s="143">
        <v>7.8947368421052627E-2</v>
      </c>
      <c r="G221" s="143">
        <f>IFERROR(VLOOKUP(Tableau_REF_SMMS[[#This Row],['#MS]],Tableau_REC_Mesures[#All],6,FALSE),0)</f>
        <v>0</v>
      </c>
      <c r="H221" s="144">
        <f>IF(VLOOKUP(D221,Tableau_REF_Mesures[],3,FALSE)="OUI",F221+(F221*G221),0)</f>
        <v>7.8947368421052627E-2</v>
      </c>
      <c r="I221" s="79">
        <f>VLOOKUP(D221,Tableau_REF_Mesures[],8,FALSE)*H221/IF(VLOOKUP(D221,Tableau_REF_Mesures[],6,FALSE)&gt;0,VLOOKUP(D221,Tableau_REF_Mesures[],6,FALSE),1)</f>
        <v>4270.5209141765963</v>
      </c>
    </row>
    <row r="222" spans="1:11" x14ac:dyDescent="0.2">
      <c r="A222" s="65" t="s">
        <v>72</v>
      </c>
      <c r="B222" s="39" t="str">
        <f>VLOOKUP(A222,Tableau_REF_Risques[],2,FALSE)</f>
        <v>Erreur humaine entrainant une indisponibilité des services</v>
      </c>
      <c r="C222" s="39">
        <f>_xlfn.MAXIFS(Tableau_REF_SMSR[Vrais Retenue],Tableau_REF_SMSR['#SM],Tableau_REF_SMMS[[#This Row],['#SM]])</f>
        <v>2</v>
      </c>
      <c r="D222" s="66" t="s">
        <v>276</v>
      </c>
      <c r="E222" s="39" t="str">
        <f>VLOOKUP(D222,Tableau_REF_Mesures[],2,FALSE)</f>
        <v>Solution de protection Cloud (CASB/CSPM)</v>
      </c>
      <c r="F222" s="143">
        <v>0.15151515151515152</v>
      </c>
      <c r="G222" s="143">
        <f>IFERROR(VLOOKUP(Tableau_REF_SMMS[[#This Row],['#MS]],Tableau_REC_Mesures[#All],6,FALSE),0)</f>
        <v>0</v>
      </c>
      <c r="H222" s="144">
        <f>IF(VLOOKUP(D222,Tableau_REF_Mesures[],3,FALSE)="OUI",F222+(F222*G222),0)</f>
        <v>0.15151515151515152</v>
      </c>
      <c r="I222" s="79">
        <f>VLOOKUP(D222,Tableau_REF_Mesures[],8,FALSE)*H222/IF(VLOOKUP(D222,Tableau_REF_Mesures[],6,FALSE)&gt;0,VLOOKUP(D222,Tableau_REF_Mesures[],6,FALSE),1)</f>
        <v>13602.342987308819</v>
      </c>
    </row>
    <row r="223" spans="1:11" x14ac:dyDescent="0.2">
      <c r="A223" s="65" t="s">
        <v>72</v>
      </c>
      <c r="B223" s="39" t="str">
        <f>VLOOKUP(A223,Tableau_REF_Risques[],2,FALSE)</f>
        <v>Erreur humaine entrainant une indisponibilité des services</v>
      </c>
      <c r="C223" s="39">
        <f>_xlfn.MAXIFS(Tableau_REF_SMSR[Vrais Retenue],Tableau_REF_SMSR['#SM],Tableau_REF_SMMS[[#This Row],['#SM]])</f>
        <v>2</v>
      </c>
      <c r="D223" s="66" t="s">
        <v>278</v>
      </c>
      <c r="E223" s="39" t="str">
        <f>VLOOKUP(D223,Tableau_REF_Mesures[],2,FALSE)</f>
        <v>Solution de collecte et de traitement des événements (SIEM)</v>
      </c>
      <c r="F223" s="143">
        <v>6.0606060606060615E-2</v>
      </c>
      <c r="G223" s="143">
        <f>IFERROR(VLOOKUP(Tableau_REF_SMMS[[#This Row],['#MS]],Tableau_REC_Mesures[#All],6,FALSE),0)</f>
        <v>0</v>
      </c>
      <c r="H223" s="144">
        <f>IF(VLOOKUP(D223,Tableau_REF_Mesures[],3,FALSE)="OUI",F223+(F223*G223),0)</f>
        <v>6.0606060606060615E-2</v>
      </c>
      <c r="I223" s="79">
        <f>VLOOKUP(D223,Tableau_REF_Mesures[],8,FALSE)*H223/IF(VLOOKUP(D223,Tableau_REF_Mesures[],6,FALSE)&gt;0,VLOOKUP(D223,Tableau_REF_Mesures[],6,FALSE),1)</f>
        <v>239.74250792841116</v>
      </c>
    </row>
    <row r="224" spans="1:11" x14ac:dyDescent="0.2">
      <c r="A224" s="65" t="s">
        <v>72</v>
      </c>
      <c r="B224" s="39" t="str">
        <f>VLOOKUP(A224,Tableau_REF_Risques[],2,FALSE)</f>
        <v>Erreur humaine entrainant une indisponibilité des services</v>
      </c>
      <c r="C224" s="39">
        <f>_xlfn.MAXIFS(Tableau_REF_SMSR[Vrais Retenue],Tableau_REF_SMSR['#SM],Tableau_REF_SMMS[[#This Row],['#SM]])</f>
        <v>2</v>
      </c>
      <c r="D224" s="66" t="s">
        <v>279</v>
      </c>
      <c r="E224" s="39" t="str">
        <f>VLOOKUP(D224,Tableau_REF_Mesures[],2,FALSE)</f>
        <v>Solution de contrôle de configuration technique (ex Puppet,Ansible)</v>
      </c>
      <c r="F224" s="143">
        <v>0.15151515151515152</v>
      </c>
      <c r="G224" s="143">
        <f>IFERROR(VLOOKUP(Tableau_REF_SMMS[[#This Row],['#MS]],Tableau_REC_Mesures[#All],6,FALSE),0)</f>
        <v>0</v>
      </c>
      <c r="H224" s="144">
        <f>IF(VLOOKUP(D224,Tableau_REF_Mesures[],3,FALSE)="OUI",F224+(F224*G224),0)</f>
        <v>0.15151515151515152</v>
      </c>
      <c r="I224" s="79">
        <f>VLOOKUP(D224,Tableau_REF_Mesures[],8,FALSE)*H224/IF(VLOOKUP(D224,Tableau_REF_Mesures[],6,FALSE)&gt;0,VLOOKUP(D224,Tableau_REF_Mesures[],6,FALSE),1)</f>
        <v>4219.7650340554364</v>
      </c>
    </row>
    <row r="225" spans="1:9" x14ac:dyDescent="0.2">
      <c r="A225" s="65" t="s">
        <v>72</v>
      </c>
      <c r="B225" s="39" t="str">
        <f>VLOOKUP(A225,Tableau_REF_Risques[],2,FALSE)</f>
        <v>Erreur humaine entrainant une indisponibilité des services</v>
      </c>
      <c r="C225" s="39">
        <f>_xlfn.MAXIFS(Tableau_REF_SMSR[Vrais Retenue],Tableau_REF_SMSR['#SM],Tableau_REF_SMMS[[#This Row],['#SM]])</f>
        <v>2</v>
      </c>
      <c r="D225" s="66" t="s">
        <v>280</v>
      </c>
      <c r="E225" s="39" t="str">
        <f>VLOOKUP(D225,Tableau_REF_Mesures[],2,FALSE)</f>
        <v>Solution de sensibilisation et de formation</v>
      </c>
      <c r="F225" s="143">
        <v>0.15151515151515152</v>
      </c>
      <c r="G225" s="143">
        <f>IFERROR(VLOOKUP(Tableau_REF_SMMS[[#This Row],['#MS]],Tableau_REC_Mesures[#All],6,FALSE),0)</f>
        <v>0</v>
      </c>
      <c r="H225" s="144">
        <f>IF(VLOOKUP(D225,Tableau_REF_Mesures[],3,FALSE)="OUI",F225+(F225*G225),0)</f>
        <v>0.15151515151515152</v>
      </c>
      <c r="I225" s="79">
        <f>VLOOKUP(D225,Tableau_REF_Mesures[],8,FALSE)*H225/IF(VLOOKUP(D225,Tableau_REF_Mesures[],6,FALSE)&gt;0,VLOOKUP(D225,Tableau_REF_Mesures[],6,FALSE),1)</f>
        <v>3788.8216270179005</v>
      </c>
    </row>
    <row r="226" spans="1:9" x14ac:dyDescent="0.2">
      <c r="A226" s="65" t="s">
        <v>72</v>
      </c>
      <c r="B226" s="39" t="str">
        <f>VLOOKUP(A226,Tableau_REF_Risques[],2,FALSE)</f>
        <v>Erreur humaine entrainant une indisponibilité des services</v>
      </c>
      <c r="C226" s="39">
        <f>_xlfn.MAXIFS(Tableau_REF_SMSR[Vrais Retenue],Tableau_REF_SMSR['#SM],Tableau_REF_SMMS[[#This Row],['#SM]])</f>
        <v>2</v>
      </c>
      <c r="D226" s="66" t="s">
        <v>282</v>
      </c>
      <c r="E226" s="39" t="str">
        <f>VLOOKUP(D226,Tableau_REF_Mesures[],2,FALSE)</f>
        <v>Service de supervision de sécurité (SOC)</v>
      </c>
      <c r="F226" s="143">
        <v>9.0909090909090912E-2</v>
      </c>
      <c r="G226" s="143">
        <f>IFERROR(VLOOKUP(Tableau_REF_SMMS[[#This Row],['#MS]],Tableau_REC_Mesures[#All],6,FALSE),0)</f>
        <v>0</v>
      </c>
      <c r="H226" s="144">
        <f>IF(VLOOKUP(D226,Tableau_REF_Mesures[],3,FALSE)="OUI",F226+(F226*G226),0)</f>
        <v>9.0909090909090912E-2</v>
      </c>
      <c r="I226" s="79">
        <f>VLOOKUP(D226,Tableau_REF_Mesures[],8,FALSE)*H226/IF(VLOOKUP(D226,Tableau_REF_Mesures[],6,FALSE)&gt;0,VLOOKUP(D226,Tableau_REF_Mesures[],6,FALSE),1)</f>
        <v>2865.3989357011196</v>
      </c>
    </row>
    <row r="227" spans="1:9" x14ac:dyDescent="0.2">
      <c r="A227" s="65" t="s">
        <v>72</v>
      </c>
      <c r="B227" s="39" t="str">
        <f>VLOOKUP(A227,Tableau_REF_Risques[],2,FALSE)</f>
        <v>Erreur humaine entrainant une indisponibilité des services</v>
      </c>
      <c r="C227" s="39">
        <f>_xlfn.MAXIFS(Tableau_REF_SMSR[Vrais Retenue],Tableau_REF_SMSR['#SM],Tableau_REF_SMMS[[#This Row],['#SM]])</f>
        <v>2</v>
      </c>
      <c r="D227" s="66" t="s">
        <v>283</v>
      </c>
      <c r="E227" s="39" t="str">
        <f>VLOOKUP(D227,Tableau_REF_Mesures[],2,FALSE)</f>
        <v>Service de gestion des solutions de sécurité</v>
      </c>
      <c r="F227" s="143">
        <v>0.15151515151515152</v>
      </c>
      <c r="G227" s="143">
        <f>IFERROR(VLOOKUP(Tableau_REF_SMMS[[#This Row],['#MS]],Tableau_REC_Mesures[#All],6,FALSE),0)</f>
        <v>0</v>
      </c>
      <c r="H227" s="144">
        <f>IF(VLOOKUP(D227,Tableau_REF_Mesures[],3,FALSE)="OUI",F227+(F227*G227),0)</f>
        <v>0.15151515151515152</v>
      </c>
      <c r="I227" s="79"/>
    </row>
    <row r="228" spans="1:9" x14ac:dyDescent="0.2">
      <c r="A228" s="65" t="s">
        <v>72</v>
      </c>
      <c r="B228" s="39" t="str">
        <f>VLOOKUP(A228,Tableau_REF_Risques[],2,FALSE)</f>
        <v>Erreur humaine entrainant une indisponibilité des services</v>
      </c>
      <c r="C228" s="39">
        <f>_xlfn.MAXIFS(Tableau_REF_SMSR[Vrais Retenue],Tableau_REF_SMSR['#SM],Tableau_REF_SMMS[[#This Row],['#SM]])</f>
        <v>2</v>
      </c>
      <c r="D228" s="66" t="s">
        <v>289</v>
      </c>
      <c r="E228" s="39" t="str">
        <f>VLOOKUP(D228,Tableau_REF_Mesures[],2,FALSE)</f>
        <v>Service de gestion de la continuité</v>
      </c>
      <c r="F228" s="143">
        <v>0.24242424242424246</v>
      </c>
      <c r="G228" s="143">
        <f>IFERROR(VLOOKUP(Tableau_REF_SMMS[[#This Row],['#MS]],Tableau_REC_Mesures[#All],6,FALSE),0)</f>
        <v>0</v>
      </c>
      <c r="H228" s="144">
        <f>IF(VLOOKUP(D228,Tableau_REF_Mesures[],3,FALSE)="OUI",F228+(F228*G228),0)</f>
        <v>0.24242424242424246</v>
      </c>
      <c r="I228" s="79">
        <f>VLOOKUP(D228,Tableau_REF_Mesures[],8,FALSE)*H228/IF(VLOOKUP(D228,Tableau_REF_Mesures[],6,FALSE)&gt;0,VLOOKUP(D228,Tableau_REF_Mesures[],6,FALSE),1)</f>
        <v>28649.735063036729</v>
      </c>
    </row>
    <row r="229" spans="1:9" x14ac:dyDescent="0.2">
      <c r="A229" s="65" t="s">
        <v>78</v>
      </c>
      <c r="B229" s="39" t="str">
        <f>VLOOKUP(A229,Tableau_REF_Risques[],2,FALSE)</f>
        <v>Incapacité à détecter un incident de sécurité et à fournir une piste d'audit post-mortem</v>
      </c>
      <c r="C229" s="39">
        <f>_xlfn.MAXIFS(Tableau_REF_SMSR[Vrais Retenue],Tableau_REF_SMSR['#SM],Tableau_REF_SMMS[[#This Row],['#SM]])</f>
        <v>2</v>
      </c>
      <c r="D229" s="66" t="s">
        <v>278</v>
      </c>
      <c r="E229" s="39" t="str">
        <f>VLOOKUP(D229,Tableau_REF_Mesures[],2,FALSE)</f>
        <v>Solution de collecte et de traitement des événements (SIEM)</v>
      </c>
      <c r="F229" s="143">
        <v>0.23529411764705885</v>
      </c>
      <c r="G229" s="143">
        <f>IFERROR(VLOOKUP(Tableau_REF_SMMS[[#This Row],['#MS]],Tableau_REC_Mesures[#All],6,FALSE),0)</f>
        <v>0</v>
      </c>
      <c r="H229" s="144">
        <f>IF(VLOOKUP(D229,Tableau_REF_Mesures[],3,FALSE)="OUI",F229+(F229*G229),0)</f>
        <v>0.23529411764705885</v>
      </c>
      <c r="I229" s="79">
        <f>VLOOKUP(D229,Tableau_REF_Mesures[],8,FALSE)*H229/IF(VLOOKUP(D229,Tableau_REF_Mesures[],6,FALSE)&gt;0,VLOOKUP(D229,Tableau_REF_Mesures[],6,FALSE),1)</f>
        <v>930.76503078089024</v>
      </c>
    </row>
    <row r="230" spans="1:9" x14ac:dyDescent="0.2">
      <c r="A230" s="65" t="s">
        <v>78</v>
      </c>
      <c r="B230" s="39" t="str">
        <f>VLOOKUP(A230,Tableau_REF_Risques[],2,FALSE)</f>
        <v>Incapacité à détecter un incident de sécurité et à fournir une piste d'audit post-mortem</v>
      </c>
      <c r="C230" s="39">
        <f>_xlfn.MAXIFS(Tableau_REF_SMSR[Vrais Retenue],Tableau_REF_SMSR['#SM],Tableau_REF_SMMS[[#This Row],['#SM]])</f>
        <v>2</v>
      </c>
      <c r="D230" s="66" t="s">
        <v>282</v>
      </c>
      <c r="E230" s="39" t="str">
        <f>VLOOKUP(D230,Tableau_REF_Mesures[],2,FALSE)</f>
        <v>Service de supervision de sécurité (SOC)</v>
      </c>
      <c r="F230" s="143">
        <v>0.26470588235294118</v>
      </c>
      <c r="G230" s="143">
        <f>IFERROR(VLOOKUP(Tableau_REF_SMMS[[#This Row],['#MS]],Tableau_REC_Mesures[#All],6,FALSE),0)</f>
        <v>0</v>
      </c>
      <c r="H230" s="144">
        <f>IF(VLOOKUP(D230,Tableau_REF_Mesures[],3,FALSE)="OUI",F230+(F230*G230),0)</f>
        <v>0.26470588235294118</v>
      </c>
      <c r="I230" s="79">
        <f>VLOOKUP(D230,Tableau_REF_Mesures[],8,FALSE)*H230/IF(VLOOKUP(D230,Tableau_REF_Mesures[],6,FALSE)&gt;0,VLOOKUP(D230,Tableau_REF_Mesures[],6,FALSE),1)</f>
        <v>8343.3674892473773</v>
      </c>
    </row>
    <row r="231" spans="1:9" x14ac:dyDescent="0.2">
      <c r="A231" s="65" t="s">
        <v>78</v>
      </c>
      <c r="B231" s="39" t="str">
        <f>VLOOKUP(A231,Tableau_REF_Risques[],2,FALSE)</f>
        <v>Incapacité à détecter un incident de sécurité et à fournir une piste d'audit post-mortem</v>
      </c>
      <c r="C231" s="39">
        <f>_xlfn.MAXIFS(Tableau_REF_SMSR[Vrais Retenue],Tableau_REF_SMSR['#SM],Tableau_REF_SMMS[[#This Row],['#SM]])</f>
        <v>2</v>
      </c>
      <c r="D231" s="66" t="s">
        <v>283</v>
      </c>
      <c r="E231" s="39" t="str">
        <f>VLOOKUP(D231,Tableau_REF_Mesures[],2,FALSE)</f>
        <v>Service de gestion des solutions de sécurité</v>
      </c>
      <c r="F231" s="143">
        <v>0.17647058823529413</v>
      </c>
      <c r="G231" s="143">
        <f>IFERROR(VLOOKUP(Tableau_REF_SMMS[[#This Row],['#MS]],Tableau_REC_Mesures[#All],6,FALSE),0)</f>
        <v>0</v>
      </c>
      <c r="H231" s="144">
        <f>IF(VLOOKUP(D231,Tableau_REF_Mesures[],3,FALSE)="OUI",F231+(F231*G231),0)</f>
        <v>0.17647058823529413</v>
      </c>
      <c r="I231" s="79"/>
    </row>
    <row r="232" spans="1:9" x14ac:dyDescent="0.2">
      <c r="A232" s="65" t="s">
        <v>78</v>
      </c>
      <c r="B232" s="39" t="str">
        <f>VLOOKUP(A232,Tableau_REF_Risques[],2,FALSE)</f>
        <v>Incapacité à détecter un incident de sécurité et à fournir une piste d'audit post-mortem</v>
      </c>
      <c r="C232" s="39">
        <f>_xlfn.MAXIFS(Tableau_REF_SMSR[Vrais Retenue],Tableau_REF_SMSR['#SM],Tableau_REF_SMMS[[#This Row],['#SM]])</f>
        <v>2</v>
      </c>
      <c r="D232" s="66" t="s">
        <v>284</v>
      </c>
      <c r="E232" s="39" t="str">
        <f>VLOOKUP(D232,Tableau_REF_Mesures[],2,FALSE)</f>
        <v>Service de Veille et de réponse à incidents (CERT/CSIRT)</v>
      </c>
      <c r="F232" s="143">
        <v>0.23529411764705885</v>
      </c>
      <c r="G232" s="143">
        <f>IFERROR(VLOOKUP(Tableau_REF_SMMS[[#This Row],['#MS]],Tableau_REC_Mesures[#All],6,FALSE),0)</f>
        <v>0</v>
      </c>
      <c r="H232" s="144">
        <f>IF(VLOOKUP(D232,Tableau_REF_Mesures[],3,FALSE)="OUI",F232+(F232*G232),0)</f>
        <v>0.23529411764705885</v>
      </c>
      <c r="I232" s="79">
        <f>VLOOKUP(D232,Tableau_REF_Mesures[],8,FALSE)*H232/IF(VLOOKUP(D232,Tableau_REF_Mesures[],6,FALSE)&gt;0,VLOOKUP(D232,Tableau_REF_Mesures[],6,FALSE),1)</f>
        <v>15030.390956956588</v>
      </c>
    </row>
    <row r="233" spans="1:9" x14ac:dyDescent="0.2">
      <c r="A233" s="65" t="s">
        <v>78</v>
      </c>
      <c r="B233" s="39" t="str">
        <f>VLOOKUP(A233,Tableau_REF_Risques[],2,FALSE)</f>
        <v>Incapacité à détecter un incident de sécurité et à fournir une piste d'audit post-mortem</v>
      </c>
      <c r="C233" s="39">
        <f>_xlfn.MAXIFS(Tableau_REF_SMSR[Vrais Retenue],Tableau_REF_SMSR['#SM],Tableau_REF_SMMS[[#This Row],['#SM]])</f>
        <v>2</v>
      </c>
      <c r="D233" s="66" t="s">
        <v>288</v>
      </c>
      <c r="E233" s="39" t="str">
        <f>VLOOKUP(D233,Tableau_REF_Mesures[],2,FALSE)</f>
        <v>Service de gestion de la gouvernance et des risques</v>
      </c>
      <c r="F233" s="143">
        <v>8.8235294117647065E-2</v>
      </c>
      <c r="G233" s="143">
        <f>IFERROR(VLOOKUP(Tableau_REF_SMMS[[#This Row],['#MS]],Tableau_REC_Mesures[#All],6,FALSE),0)</f>
        <v>0</v>
      </c>
      <c r="H233" s="144">
        <f>IF(VLOOKUP(D233,Tableau_REF_Mesures[],3,FALSE)="OUI",F233+(F233*G233),0)</f>
        <v>8.8235294117647065E-2</v>
      </c>
      <c r="I233" s="79">
        <f>VLOOKUP(D233,Tableau_REF_Mesures[],8,FALSE)*H233/IF(VLOOKUP(D233,Tableau_REF_Mesures[],6,FALSE)&gt;0,VLOOKUP(D233,Tableau_REF_Mesures[],6,FALSE),1)</f>
        <v>8952.3036416335872</v>
      </c>
    </row>
    <row r="234" spans="1:9" x14ac:dyDescent="0.2">
      <c r="A234" s="65" t="s">
        <v>77</v>
      </c>
      <c r="B234" s="39" t="str">
        <f>VLOOKUP(A234,Tableau_REF_Risques[],2,FALSE)</f>
        <v>Déploiement en production de codes applicatifs vulnérables</v>
      </c>
      <c r="C234" s="39">
        <f>_xlfn.MAXIFS(Tableau_REF_SMSR[Vrais Retenue],Tableau_REF_SMSR['#SM],Tableau_REF_SMMS[[#This Row],['#SM]])</f>
        <v>2</v>
      </c>
      <c r="D234" s="66" t="s">
        <v>265</v>
      </c>
      <c r="E234" s="39" t="str">
        <f>VLOOKUP(D234,Tableau_REF_Mesures[],2,FALSE)</f>
        <v>Solution de détection et de gestion des vulnérabilités</v>
      </c>
      <c r="F234" s="143">
        <v>0.15384615384615385</v>
      </c>
      <c r="G234" s="143">
        <f>IFERROR(VLOOKUP(Tableau_REF_SMMS[[#This Row],['#MS]],Tableau_REC_Mesures[#All],6,FALSE),0)</f>
        <v>0</v>
      </c>
      <c r="H234" s="144">
        <f>IF(VLOOKUP(D234,Tableau_REF_Mesures[],3,FALSE)="OUI",F234+(F234*G234),0)</f>
        <v>0.15384615384615385</v>
      </c>
      <c r="I234" s="79">
        <f>VLOOKUP(D234,Tableau_REF_Mesures[],8,FALSE)*H234/IF(VLOOKUP(D234,Tableau_REF_Mesures[],6,FALSE)&gt;0,VLOOKUP(D234,Tableau_REF_Mesures[],6,FALSE),1)</f>
        <v>7124.9062552611849</v>
      </c>
    </row>
    <row r="235" spans="1:9" x14ac:dyDescent="0.2">
      <c r="A235" s="65" t="s">
        <v>77</v>
      </c>
      <c r="B235" s="39" t="str">
        <f>VLOOKUP(A235,Tableau_REF_Risques[],2,FALSE)</f>
        <v>Déploiement en production de codes applicatifs vulnérables</v>
      </c>
      <c r="C235" s="39">
        <f>_xlfn.MAXIFS(Tableau_REF_SMSR[Vrais Retenue],Tableau_REF_SMSR['#SM],Tableau_REF_SMMS[[#This Row],['#SM]])</f>
        <v>2</v>
      </c>
      <c r="D235" s="66" t="s">
        <v>266</v>
      </c>
      <c r="E235" s="39" t="str">
        <f>VLOOKUP(D235,Tableau_REF_Mesures[],2,FALSE)</f>
        <v>Solution d'analyse de code applicatif (AST)</v>
      </c>
      <c r="F235" s="143">
        <v>0.20512820512820515</v>
      </c>
      <c r="G235" s="143">
        <f>IFERROR(VLOOKUP(Tableau_REF_SMMS[[#This Row],['#MS]],Tableau_REC_Mesures[#All],6,FALSE),0)</f>
        <v>0</v>
      </c>
      <c r="H235" s="144">
        <f>IF(VLOOKUP(D235,Tableau_REF_Mesures[],3,FALSE)="OUI",F235+(F235*G235),0)</f>
        <v>0.20512820512820515</v>
      </c>
      <c r="I235" s="79">
        <f>VLOOKUP(D235,Tableau_REF_Mesures[],8,FALSE)*H235/IF(VLOOKUP(D235,Tableau_REF_Mesures[],6,FALSE)&gt;0,VLOOKUP(D235,Tableau_REF_Mesures[],6,FALSE),1)</f>
        <v>64946.808510638301</v>
      </c>
    </row>
    <row r="236" spans="1:9" x14ac:dyDescent="0.2">
      <c r="A236" s="65" t="s">
        <v>77</v>
      </c>
      <c r="B236" s="39" t="str">
        <f>VLOOKUP(A236,Tableau_REF_Risques[],2,FALSE)</f>
        <v>Déploiement en production de codes applicatifs vulnérables</v>
      </c>
      <c r="C236" s="39">
        <f>_xlfn.MAXIFS(Tableau_REF_SMSR[Vrais Retenue],Tableau_REF_SMSR['#SM],Tableau_REF_SMMS[[#This Row],['#SM]])</f>
        <v>2</v>
      </c>
      <c r="D236" s="66" t="s">
        <v>278</v>
      </c>
      <c r="E236" s="39" t="str">
        <f>VLOOKUP(D236,Tableau_REF_Mesures[],2,FALSE)</f>
        <v>Solution de collecte et de traitement des événements (SIEM)</v>
      </c>
      <c r="F236" s="143">
        <v>5.1282051282051287E-2</v>
      </c>
      <c r="G236" s="143">
        <f>IFERROR(VLOOKUP(Tableau_REF_SMMS[[#This Row],['#MS]],Tableau_REC_Mesures[#All],6,FALSE),0)</f>
        <v>0</v>
      </c>
      <c r="H236" s="144">
        <f>IF(VLOOKUP(D236,Tableau_REF_Mesures[],3,FALSE)="OUI",F236+(F236*G236),0)</f>
        <v>5.1282051282051287E-2</v>
      </c>
      <c r="I236" s="79">
        <f>VLOOKUP(D236,Tableau_REF_Mesures[],8,FALSE)*H236/IF(VLOOKUP(D236,Tableau_REF_Mesures[],6,FALSE)&gt;0,VLOOKUP(D236,Tableau_REF_Mesures[],6,FALSE),1)</f>
        <v>202.85904517019404</v>
      </c>
    </row>
    <row r="237" spans="1:9" x14ac:dyDescent="0.2">
      <c r="A237" s="65" t="s">
        <v>77</v>
      </c>
      <c r="B237" s="39" t="str">
        <f>VLOOKUP(A237,Tableau_REF_Risques[],2,FALSE)</f>
        <v>Déploiement en production de codes applicatifs vulnérables</v>
      </c>
      <c r="C237" s="39">
        <f>_xlfn.MAXIFS(Tableau_REF_SMSR[Vrais Retenue],Tableau_REF_SMSR['#SM],Tableau_REF_SMMS[[#This Row],['#SM]])</f>
        <v>2</v>
      </c>
      <c r="D237" s="66" t="s">
        <v>282</v>
      </c>
      <c r="E237" s="39" t="str">
        <f>VLOOKUP(D237,Tableau_REF_Mesures[],2,FALSE)</f>
        <v>Service de supervision de sécurité (SOC)</v>
      </c>
      <c r="F237" s="143">
        <v>7.6923076923076927E-2</v>
      </c>
      <c r="G237" s="143">
        <f>IFERROR(VLOOKUP(Tableau_REF_SMMS[[#This Row],['#MS]],Tableau_REC_Mesures[#All],6,FALSE),0)</f>
        <v>0</v>
      </c>
      <c r="H237" s="144">
        <f>IF(VLOOKUP(D237,Tableau_REF_Mesures[],3,FALSE)="OUI",F237+(F237*G237),0)</f>
        <v>7.6923076923076927E-2</v>
      </c>
      <c r="I237" s="79">
        <f>VLOOKUP(D237,Tableau_REF_Mesures[],8,FALSE)*H237/IF(VLOOKUP(D237,Tableau_REF_Mesures[],6,FALSE)&gt;0,VLOOKUP(D237,Tableau_REF_Mesures[],6,FALSE),1)</f>
        <v>2424.5683302086395</v>
      </c>
    </row>
    <row r="238" spans="1:9" x14ac:dyDescent="0.2">
      <c r="A238" s="65" t="s">
        <v>77</v>
      </c>
      <c r="B238" s="39" t="str">
        <f>VLOOKUP(A238,Tableau_REF_Risques[],2,FALSE)</f>
        <v>Déploiement en production de codes applicatifs vulnérables</v>
      </c>
      <c r="C238" s="39">
        <f>_xlfn.MAXIFS(Tableau_REF_SMSR[Vrais Retenue],Tableau_REF_SMSR['#SM],Tableau_REF_SMMS[[#This Row],['#SM]])</f>
        <v>2</v>
      </c>
      <c r="D238" s="66" t="s">
        <v>283</v>
      </c>
      <c r="E238" s="39" t="str">
        <f>VLOOKUP(D238,Tableau_REF_Mesures[],2,FALSE)</f>
        <v>Service de gestion des solutions de sécurité</v>
      </c>
      <c r="F238" s="143">
        <v>7.6923076923076927E-2</v>
      </c>
      <c r="G238" s="143">
        <f>IFERROR(VLOOKUP(Tableau_REF_SMMS[[#This Row],['#MS]],Tableau_REC_Mesures[#All],6,FALSE),0)</f>
        <v>0</v>
      </c>
      <c r="H238" s="144">
        <f>IF(VLOOKUP(D238,Tableau_REF_Mesures[],3,FALSE)="OUI",F238+(F238*G238),0)</f>
        <v>7.6923076923076927E-2</v>
      </c>
      <c r="I238" s="79"/>
    </row>
    <row r="239" spans="1:9" x14ac:dyDescent="0.2">
      <c r="A239" s="65" t="s">
        <v>77</v>
      </c>
      <c r="B239" s="39" t="str">
        <f>VLOOKUP(A239,Tableau_REF_Risques[],2,FALSE)</f>
        <v>Déploiement en production de codes applicatifs vulnérables</v>
      </c>
      <c r="C239" s="39">
        <f>_xlfn.MAXIFS(Tableau_REF_SMSR[Vrais Retenue],Tableau_REF_SMSR['#SM],Tableau_REF_SMMS[[#This Row],['#SM]])</f>
        <v>2</v>
      </c>
      <c r="D239" s="66" t="s">
        <v>284</v>
      </c>
      <c r="E239" s="39" t="str">
        <f>VLOOKUP(D239,Tableau_REF_Mesures[],2,FALSE)</f>
        <v>Service de Veille et de réponse à incidents (CERT/CSIRT)</v>
      </c>
      <c r="F239" s="143">
        <v>0.15384615384615385</v>
      </c>
      <c r="G239" s="143">
        <f>IFERROR(VLOOKUP(Tableau_REF_SMMS[[#This Row],['#MS]],Tableau_REC_Mesures[#All],6,FALSE),0)</f>
        <v>0</v>
      </c>
      <c r="H239" s="144">
        <f>IF(VLOOKUP(D239,Tableau_REF_Mesures[],3,FALSE)="OUI",F239+(F239*G239),0)</f>
        <v>0.15384615384615385</v>
      </c>
      <c r="I239" s="79">
        <f>VLOOKUP(D239,Tableau_REF_Mesures[],8,FALSE)*H239/IF(VLOOKUP(D239,Tableau_REF_Mesures[],6,FALSE)&gt;0,VLOOKUP(D239,Tableau_REF_Mesures[],6,FALSE),1)</f>
        <v>9827.5633180100758</v>
      </c>
    </row>
    <row r="240" spans="1:9" x14ac:dyDescent="0.2">
      <c r="A240" s="65" t="s">
        <v>77</v>
      </c>
      <c r="B240" s="39" t="str">
        <f>VLOOKUP(A240,Tableau_REF_Risques[],2,FALSE)</f>
        <v>Déploiement en production de codes applicatifs vulnérables</v>
      </c>
      <c r="C240" s="39">
        <f>_xlfn.MAXIFS(Tableau_REF_SMSR[Vrais Retenue],Tableau_REF_SMSR['#SM],Tableau_REF_SMMS[[#This Row],['#SM]])</f>
        <v>2</v>
      </c>
      <c r="D240" s="66" t="s">
        <v>286</v>
      </c>
      <c r="E240" s="39" t="str">
        <f>VLOOKUP(D240,Tableau_REF_Mesures[],2,FALSE)</f>
        <v>Service d'audit SSI</v>
      </c>
      <c r="F240" s="143">
        <v>0.20512820512820515</v>
      </c>
      <c r="G240" s="143">
        <f>IFERROR(VLOOKUP(Tableau_REF_SMMS[[#This Row],['#MS]],Tableau_REC_Mesures[#All],6,FALSE),0)</f>
        <v>0</v>
      </c>
      <c r="H240" s="144">
        <f>IF(VLOOKUP(D240,Tableau_REF_Mesures[],3,FALSE)="OUI",F240+(F240*G240),0)</f>
        <v>0.20512820512820515</v>
      </c>
      <c r="I240" s="79">
        <f>VLOOKUP(D240,Tableau_REF_Mesures[],8,FALSE)*H240/IF(VLOOKUP(D240,Tableau_REF_Mesures[],6,FALSE)&gt;0,VLOOKUP(D240,Tableau_REF_Mesures[],6,FALSE),1)</f>
        <v>11096.054341108424</v>
      </c>
    </row>
    <row r="241" spans="1:9" x14ac:dyDescent="0.2">
      <c r="A241" s="65" t="s">
        <v>77</v>
      </c>
      <c r="B241" s="39" t="str">
        <f>VLOOKUP(A241,Tableau_REF_Risques[],2,FALSE)</f>
        <v>Déploiement en production de codes applicatifs vulnérables</v>
      </c>
      <c r="C241" s="39">
        <f>_xlfn.MAXIFS(Tableau_REF_SMSR[Vrais Retenue],Tableau_REF_SMSR['#SM],Tableau_REF_SMMS[[#This Row],['#SM]])</f>
        <v>2</v>
      </c>
      <c r="D241" s="66" t="s">
        <v>288</v>
      </c>
      <c r="E241" s="39" t="str">
        <f>VLOOKUP(D241,Tableau_REF_Mesures[],2,FALSE)</f>
        <v>Service de gestion de la gouvernance et des risques</v>
      </c>
      <c r="F241" s="143">
        <v>7.6923076923076927E-2</v>
      </c>
      <c r="G241" s="143">
        <f>IFERROR(VLOOKUP(Tableau_REF_SMMS[[#This Row],['#MS]],Tableau_REC_Mesures[#All],6,FALSE),0)</f>
        <v>0</v>
      </c>
      <c r="H241" s="144">
        <f>IF(VLOOKUP(D241,Tableau_REF_Mesures[],3,FALSE)="OUI",F241+(F241*G241),0)</f>
        <v>7.6923076923076927E-2</v>
      </c>
      <c r="I241" s="79">
        <f>VLOOKUP(D241,Tableau_REF_Mesures[],8,FALSE)*H241/IF(VLOOKUP(D241,Tableau_REF_Mesures[],6,FALSE)&gt;0,VLOOKUP(D241,Tableau_REF_Mesures[],6,FALSE),1)</f>
        <v>7804.5724055267165</v>
      </c>
    </row>
    <row r="242" spans="1:9" x14ac:dyDescent="0.2">
      <c r="A242" s="65" t="s">
        <v>76</v>
      </c>
      <c r="B242" s="39" t="str">
        <f>VLOOKUP(A242,Tableau_REF_Risques[],2,FALSE)</f>
        <v>Environnement réseau complexe impliquant des risques d'erreur importants sur les règles de cloisonnement et de filtrage réseau</v>
      </c>
      <c r="C242" s="39">
        <f>_xlfn.MAXIFS(Tableau_REF_SMSR[Vrais Retenue],Tableau_REF_SMSR['#SM],Tableau_REF_SMMS[[#This Row],['#SM]])</f>
        <v>4</v>
      </c>
      <c r="D242" s="66" t="s">
        <v>247</v>
      </c>
      <c r="E242" s="39" t="str">
        <f>VLOOKUP(D242,Tableau_REF_Mesures[],2,FALSE)</f>
        <v>Outillage d'optimisation et d'orchestration Firewall (ex: Tufin)</v>
      </c>
      <c r="F242" s="143">
        <v>0.24</v>
      </c>
      <c r="G242" s="143">
        <f>IFERROR(VLOOKUP(Tableau_REF_SMMS[[#This Row],['#MS]],Tableau_REC_Mesures[#All],6,FALSE),0)</f>
        <v>0</v>
      </c>
      <c r="H242" s="144">
        <f>IF(VLOOKUP(D242,Tableau_REF_Mesures[],3,FALSE)="OUI",F242+(F242*G242),0)</f>
        <v>0.24</v>
      </c>
      <c r="I242" s="79">
        <f>VLOOKUP(D242,Tableau_REF_Mesures[],8,FALSE)*H242/IF(VLOOKUP(D242,Tableau_REF_Mesures[],6,FALSE)&gt;0,VLOOKUP(D242,Tableau_REF_Mesures[],6,FALSE),1)</f>
        <v>90000</v>
      </c>
    </row>
    <row r="243" spans="1:9" x14ac:dyDescent="0.2">
      <c r="A243" s="65" t="s">
        <v>76</v>
      </c>
      <c r="B243" s="39" t="str">
        <f>VLOOKUP(A243,Tableau_REF_Risques[],2,FALSE)</f>
        <v>Environnement réseau complexe impliquant des risques d'erreur importants sur les règles de cloisonnement et de filtrage réseau</v>
      </c>
      <c r="C243" s="39">
        <f>_xlfn.MAXIFS(Tableau_REF_SMSR[Vrais Retenue],Tableau_REF_SMSR['#SM],Tableau_REF_SMMS[[#This Row],['#SM]])</f>
        <v>4</v>
      </c>
      <c r="D243" s="66" t="s">
        <v>278</v>
      </c>
      <c r="E243" s="39" t="str">
        <f>VLOOKUP(D243,Tableau_REF_Mesures[],2,FALSE)</f>
        <v>Solution de collecte et de traitement des événements (SIEM)</v>
      </c>
      <c r="F243" s="143">
        <v>0.08</v>
      </c>
      <c r="G243" s="143">
        <f>IFERROR(VLOOKUP(Tableau_REF_SMMS[[#This Row],['#MS]],Tableau_REC_Mesures[#All],6,FALSE),0)</f>
        <v>0</v>
      </c>
      <c r="H243" s="144">
        <f>IF(VLOOKUP(D243,Tableau_REF_Mesures[],3,FALSE)="OUI",F243+(F243*G243),0)</f>
        <v>0.08</v>
      </c>
      <c r="I243" s="79">
        <f>VLOOKUP(D243,Tableau_REF_Mesures[],8,FALSE)*H243/IF(VLOOKUP(D243,Tableau_REF_Mesures[],6,FALSE)&gt;0,VLOOKUP(D243,Tableau_REF_Mesures[],6,FALSE),1)</f>
        <v>316.46011046550268</v>
      </c>
    </row>
    <row r="244" spans="1:9" x14ac:dyDescent="0.2">
      <c r="A244" s="65" t="s">
        <v>76</v>
      </c>
      <c r="B244" s="39" t="str">
        <f>VLOOKUP(A244,Tableau_REF_Risques[],2,FALSE)</f>
        <v>Environnement réseau complexe impliquant des risques d'erreur importants sur les règles de cloisonnement et de filtrage réseau</v>
      </c>
      <c r="C244" s="39">
        <f>_xlfn.MAXIFS(Tableau_REF_SMSR[Vrais Retenue],Tableau_REF_SMSR['#SM],Tableau_REF_SMMS[[#This Row],['#SM]])</f>
        <v>4</v>
      </c>
      <c r="D244" s="66" t="s">
        <v>282</v>
      </c>
      <c r="E244" s="39" t="str">
        <f>VLOOKUP(D244,Tableau_REF_Mesures[],2,FALSE)</f>
        <v>Service de supervision de sécurité (SOC)</v>
      </c>
      <c r="F244" s="143">
        <v>0.12</v>
      </c>
      <c r="G244" s="143">
        <f>IFERROR(VLOOKUP(Tableau_REF_SMMS[[#This Row],['#MS]],Tableau_REC_Mesures[#All],6,FALSE),0)</f>
        <v>0</v>
      </c>
      <c r="H244" s="144">
        <f>IF(VLOOKUP(D244,Tableau_REF_Mesures[],3,FALSE)="OUI",F244+(F244*G244),0)</f>
        <v>0.12</v>
      </c>
      <c r="I244" s="79">
        <f>VLOOKUP(D244,Tableau_REF_Mesures[],8,FALSE)*H244/IF(VLOOKUP(D244,Tableau_REF_Mesures[],6,FALSE)&gt;0,VLOOKUP(D244,Tableau_REF_Mesures[],6,FALSE),1)</f>
        <v>3782.3265951254775</v>
      </c>
    </row>
    <row r="245" spans="1:9" x14ac:dyDescent="0.2">
      <c r="A245" s="65" t="s">
        <v>76</v>
      </c>
      <c r="B245" s="39" t="str">
        <f>VLOOKUP(A245,Tableau_REF_Risques[],2,FALSE)</f>
        <v>Environnement réseau complexe impliquant des risques d'erreur importants sur les règles de cloisonnement et de filtrage réseau</v>
      </c>
      <c r="C245" s="39">
        <f>_xlfn.MAXIFS(Tableau_REF_SMSR[Vrais Retenue],Tableau_REF_SMSR['#SM],Tableau_REF_SMMS[[#This Row],['#SM]])</f>
        <v>4</v>
      </c>
      <c r="D245" s="66" t="s">
        <v>283</v>
      </c>
      <c r="E245" s="39" t="str">
        <f>VLOOKUP(D245,Tableau_REF_Mesures[],2,FALSE)</f>
        <v>Service de gestion des solutions de sécurité</v>
      </c>
      <c r="F245" s="143">
        <v>0.24</v>
      </c>
      <c r="G245" s="143">
        <f>IFERROR(VLOOKUP(Tableau_REF_SMMS[[#This Row],['#MS]],Tableau_REC_Mesures[#All],6,FALSE),0)</f>
        <v>0</v>
      </c>
      <c r="H245" s="144">
        <f>IF(VLOOKUP(D245,Tableau_REF_Mesures[],3,FALSE)="OUI",F245+(F245*G245),0)</f>
        <v>0.24</v>
      </c>
      <c r="I245" s="79"/>
    </row>
    <row r="246" spans="1:9" x14ac:dyDescent="0.2">
      <c r="A246" s="65" t="s">
        <v>76</v>
      </c>
      <c r="B246" s="39" t="str">
        <f>VLOOKUP(A246,Tableau_REF_Risques[],2,FALSE)</f>
        <v>Environnement réseau complexe impliquant des risques d'erreur importants sur les règles de cloisonnement et de filtrage réseau</v>
      </c>
      <c r="C246" s="39">
        <f>_xlfn.MAXIFS(Tableau_REF_SMSR[Vrais Retenue],Tableau_REF_SMSR['#SM],Tableau_REF_SMMS[[#This Row],['#SM]])</f>
        <v>4</v>
      </c>
      <c r="D246" s="66" t="s">
        <v>286</v>
      </c>
      <c r="E246" s="39" t="str">
        <f>VLOOKUP(D246,Tableau_REF_Mesures[],2,FALSE)</f>
        <v>Service d'audit SSI</v>
      </c>
      <c r="F246" s="143">
        <v>0.2</v>
      </c>
      <c r="G246" s="143">
        <f>IFERROR(VLOOKUP(Tableau_REF_SMMS[[#This Row],['#MS]],Tableau_REC_Mesures[#All],6,FALSE),0)</f>
        <v>0</v>
      </c>
      <c r="H246" s="144">
        <f>IF(VLOOKUP(D246,Tableau_REF_Mesures[],3,FALSE)="OUI",F246+(F246*G246),0)</f>
        <v>0.2</v>
      </c>
      <c r="I246" s="79">
        <f>VLOOKUP(D246,Tableau_REF_Mesures[],8,FALSE)*H246/IF(VLOOKUP(D246,Tableau_REF_Mesures[],6,FALSE)&gt;0,VLOOKUP(D246,Tableau_REF_Mesures[],6,FALSE),1)</f>
        <v>10818.652982580712</v>
      </c>
    </row>
    <row r="247" spans="1:9" x14ac:dyDescent="0.2">
      <c r="A247" s="65" t="s">
        <v>76</v>
      </c>
      <c r="B247" s="39" t="str">
        <f>VLOOKUP(A247,Tableau_REF_Risques[],2,FALSE)</f>
        <v>Environnement réseau complexe impliquant des risques d'erreur importants sur les règles de cloisonnement et de filtrage réseau</v>
      </c>
      <c r="C247" s="39">
        <f>_xlfn.MAXIFS(Tableau_REF_SMSR[Vrais Retenue],Tableau_REF_SMSR['#SM],Tableau_REF_SMMS[[#This Row],['#SM]])</f>
        <v>4</v>
      </c>
      <c r="D247" s="66" t="s">
        <v>288</v>
      </c>
      <c r="E247" s="39" t="str">
        <f>VLOOKUP(D247,Tableau_REF_Mesures[],2,FALSE)</f>
        <v>Service de gestion de la gouvernance et des risques</v>
      </c>
      <c r="F247" s="143">
        <v>0.12</v>
      </c>
      <c r="G247" s="143">
        <f>IFERROR(VLOOKUP(Tableau_REF_SMMS[[#This Row],['#MS]],Tableau_REC_Mesures[#All],6,FALSE),0)</f>
        <v>0</v>
      </c>
      <c r="H247" s="144">
        <f>IF(VLOOKUP(D247,Tableau_REF_Mesures[],3,FALSE)="OUI",F247+(F247*G247),0)</f>
        <v>0.12</v>
      </c>
      <c r="I247" s="79">
        <f>VLOOKUP(D247,Tableau_REF_Mesures[],8,FALSE)*H247/IF(VLOOKUP(D247,Tableau_REF_Mesures[],6,FALSE)&gt;0,VLOOKUP(D247,Tableau_REF_Mesures[],6,FALSE),1)</f>
        <v>12175.132952621676</v>
      </c>
    </row>
    <row r="248" spans="1:9" x14ac:dyDescent="0.2">
      <c r="A248" s="65" t="s">
        <v>75</v>
      </c>
      <c r="B248" s="39" t="str">
        <f>VLOOKUP(A248,Tableau_REF_Risques[],2,FALSE)</f>
        <v>Incapacité à gérer un terminal et à mettre en oeuvre une politique de sécurité</v>
      </c>
      <c r="C248" s="39">
        <f>_xlfn.MAXIFS(Tableau_REF_SMSR[Vrais Retenue],Tableau_REF_SMSR['#SM],Tableau_REF_SMMS[[#This Row],['#SM]])</f>
        <v>2</v>
      </c>
      <c r="D248" s="66" t="s">
        <v>271</v>
      </c>
      <c r="E248" s="39" t="str">
        <f>VLOOKUP(D248,Tableau_REF_Mesures[],2,FALSE)</f>
        <v>Solution de gestion des terminaux (MDM)</v>
      </c>
      <c r="F248" s="143">
        <v>0.36363636363636365</v>
      </c>
      <c r="G248" s="143">
        <f>IFERROR(VLOOKUP(Tableau_REF_SMMS[[#This Row],['#MS]],Tableau_REC_Mesures[#All],6,FALSE),0)</f>
        <v>0</v>
      </c>
      <c r="H248" s="144">
        <f>IF(VLOOKUP(D248,Tableau_REF_Mesures[],3,FALSE)="OUI",F248+(F248*G248),0)</f>
        <v>0.36363636363636365</v>
      </c>
      <c r="I248" s="79">
        <f>VLOOKUP(D248,Tableau_REF_Mesures[],8,FALSE)*H248/IF(VLOOKUP(D248,Tableau_REF_Mesures[],6,FALSE)&gt;0,VLOOKUP(D248,Tableau_REF_Mesures[],6,FALSE),1)</f>
        <v>30168.281489036202</v>
      </c>
    </row>
    <row r="249" spans="1:9" x14ac:dyDescent="0.2">
      <c r="A249" s="65" t="s">
        <v>75</v>
      </c>
      <c r="B249" s="39" t="str">
        <f>VLOOKUP(A249,Tableau_REF_Risques[],2,FALSE)</f>
        <v>Incapacité à gérer un terminal et à mettre en oeuvre une politique de sécurité</v>
      </c>
      <c r="C249" s="39">
        <f>_xlfn.MAXIFS(Tableau_REF_SMSR[Vrais Retenue],Tableau_REF_SMSR['#SM],Tableau_REF_SMMS[[#This Row],['#SM]])</f>
        <v>2</v>
      </c>
      <c r="D249" s="66" t="s">
        <v>278</v>
      </c>
      <c r="E249" s="39" t="str">
        <f>VLOOKUP(D249,Tableau_REF_Mesures[],2,FALSE)</f>
        <v>Solution de collecte et de traitement des événements (SIEM)</v>
      </c>
      <c r="F249" s="143">
        <v>9.0909090909090912E-2</v>
      </c>
      <c r="G249" s="143">
        <f>IFERROR(VLOOKUP(Tableau_REF_SMMS[[#This Row],['#MS]],Tableau_REC_Mesures[#All],6,FALSE),0)</f>
        <v>0</v>
      </c>
      <c r="H249" s="144">
        <f>IF(VLOOKUP(D249,Tableau_REF_Mesures[],3,FALSE)="OUI",F249+(F249*G249),0)</f>
        <v>9.0909090909090912E-2</v>
      </c>
      <c r="I249" s="79">
        <f>VLOOKUP(D249,Tableau_REF_Mesures[],8,FALSE)*H249/IF(VLOOKUP(D249,Tableau_REF_Mesures[],6,FALSE)&gt;0,VLOOKUP(D249,Tableau_REF_Mesures[],6,FALSE),1)</f>
        <v>359.61376189261665</v>
      </c>
    </row>
    <row r="250" spans="1:9" x14ac:dyDescent="0.2">
      <c r="A250" s="65" t="s">
        <v>75</v>
      </c>
      <c r="B250" s="39" t="str">
        <f>VLOOKUP(A250,Tableau_REF_Risques[],2,FALSE)</f>
        <v>Incapacité à gérer un terminal et à mettre en oeuvre une politique de sécurité</v>
      </c>
      <c r="C250" s="39">
        <f>_xlfn.MAXIFS(Tableau_REF_SMSR[Vrais Retenue],Tableau_REF_SMSR['#SM],Tableau_REF_SMMS[[#This Row],['#SM]])</f>
        <v>2</v>
      </c>
      <c r="D250" s="66" t="s">
        <v>282</v>
      </c>
      <c r="E250" s="39" t="str">
        <f>VLOOKUP(D250,Tableau_REF_Mesures[],2,FALSE)</f>
        <v>Service de supervision de sécurité (SOC)</v>
      </c>
      <c r="F250" s="143">
        <v>0.13636363636363635</v>
      </c>
      <c r="G250" s="143">
        <f>IFERROR(VLOOKUP(Tableau_REF_SMMS[[#This Row],['#MS]],Tableau_REC_Mesures[#All],6,FALSE),0)</f>
        <v>0</v>
      </c>
      <c r="H250" s="144">
        <f>IF(VLOOKUP(D250,Tableau_REF_Mesures[],3,FALSE)="OUI",F250+(F250*G250),0)</f>
        <v>0.13636363636363635</v>
      </c>
      <c r="I250" s="79">
        <f>VLOOKUP(D250,Tableau_REF_Mesures[],8,FALSE)*H250/IF(VLOOKUP(D250,Tableau_REF_Mesures[],6,FALSE)&gt;0,VLOOKUP(D250,Tableau_REF_Mesures[],6,FALSE),1)</f>
        <v>4298.0984035516785</v>
      </c>
    </row>
    <row r="251" spans="1:9" x14ac:dyDescent="0.2">
      <c r="A251" s="65" t="s">
        <v>75</v>
      </c>
      <c r="B251" s="39" t="str">
        <f>VLOOKUP(A251,Tableau_REF_Risques[],2,FALSE)</f>
        <v>Incapacité à gérer un terminal et à mettre en oeuvre une politique de sécurité</v>
      </c>
      <c r="C251" s="39">
        <f>_xlfn.MAXIFS(Tableau_REF_SMSR[Vrais Retenue],Tableau_REF_SMSR['#SM],Tableau_REF_SMMS[[#This Row],['#SM]])</f>
        <v>2</v>
      </c>
      <c r="D251" s="66" t="s">
        <v>283</v>
      </c>
      <c r="E251" s="39" t="str">
        <f>VLOOKUP(D251,Tableau_REF_Mesures[],2,FALSE)</f>
        <v>Service de gestion des solutions de sécurité</v>
      </c>
      <c r="F251" s="143">
        <v>0.13636363636363635</v>
      </c>
      <c r="G251" s="143">
        <f>IFERROR(VLOOKUP(Tableau_REF_SMMS[[#This Row],['#MS]],Tableau_REC_Mesures[#All],6,FALSE),0)</f>
        <v>0</v>
      </c>
      <c r="H251" s="144">
        <f>IF(VLOOKUP(D251,Tableau_REF_Mesures[],3,FALSE)="OUI",F251+(F251*G251),0)</f>
        <v>0.13636363636363635</v>
      </c>
      <c r="I251" s="79"/>
    </row>
    <row r="252" spans="1:9" x14ac:dyDescent="0.2">
      <c r="A252" s="65" t="s">
        <v>75</v>
      </c>
      <c r="B252" s="39" t="str">
        <f>VLOOKUP(A252,Tableau_REF_Risques[],2,FALSE)</f>
        <v>Incapacité à gérer un terminal et à mettre en oeuvre une politique de sécurité</v>
      </c>
      <c r="C252" s="39">
        <f>_xlfn.MAXIFS(Tableau_REF_SMSR[Vrais Retenue],Tableau_REF_SMSR['#SM],Tableau_REF_SMMS[[#This Row],['#SM]])</f>
        <v>2</v>
      </c>
      <c r="D252" s="66" t="s">
        <v>288</v>
      </c>
      <c r="E252" s="39" t="str">
        <f>VLOOKUP(D252,Tableau_REF_Mesures[],2,FALSE)</f>
        <v>Service de gestion de la gouvernance et des risques</v>
      </c>
      <c r="F252" s="143">
        <v>0.27272727272727271</v>
      </c>
      <c r="G252" s="143">
        <f>IFERROR(VLOOKUP(Tableau_REF_SMMS[[#This Row],['#MS]],Tableau_REC_Mesures[#All],6,FALSE),0)</f>
        <v>0</v>
      </c>
      <c r="H252" s="144">
        <f>IF(VLOOKUP(D252,Tableau_REF_Mesures[],3,FALSE)="OUI",F252+(F252*G252),0)</f>
        <v>0.27272727272727271</v>
      </c>
      <c r="I252" s="79">
        <f>VLOOKUP(D252,Tableau_REF_Mesures[],8,FALSE)*H252/IF(VLOOKUP(D252,Tableau_REF_Mesures[],6,FALSE)&gt;0,VLOOKUP(D252,Tableau_REF_Mesures[],6,FALSE),1)</f>
        <v>27670.756710503811</v>
      </c>
    </row>
  </sheetData>
  <phoneticPr fontId="11" type="noConversion"/>
  <pageMargins left="0.7" right="0.7" top="0.75" bottom="0.75" header="0.3" footer="0.3"/>
  <ignoredErrors>
    <ignoredError sqref="I2:I252" calculatedColumn="1"/>
  </ignoredErrors>
  <legacy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89B21-A4DA-461A-AD42-E2F9FA0FEF68}">
  <dimension ref="A1:I182"/>
  <sheetViews>
    <sheetView workbookViewId="0">
      <selection activeCell="G28" sqref="G28"/>
    </sheetView>
  </sheetViews>
  <sheetFormatPr baseColWidth="10" defaultRowHeight="12.75" x14ac:dyDescent="0.2"/>
  <cols>
    <col min="2" max="2" width="97.42578125" bestFit="1" customWidth="1"/>
    <col min="3" max="3" width="17.140625" customWidth="1"/>
    <col min="4" max="4" width="13.42578125" bestFit="1" customWidth="1"/>
    <col min="5" max="5" width="15.7109375" customWidth="1"/>
    <col min="7" max="7" width="22.140625" bestFit="1" customWidth="1"/>
    <col min="8" max="8" width="14.28515625" style="39" customWidth="1"/>
    <col min="9" max="9" width="12" customWidth="1"/>
  </cols>
  <sheetData>
    <row r="1" spans="1:9" x14ac:dyDescent="0.2">
      <c r="A1" t="s">
        <v>352</v>
      </c>
      <c r="B1" t="s">
        <v>290</v>
      </c>
      <c r="C1" t="s">
        <v>351</v>
      </c>
      <c r="D1" s="65" t="s">
        <v>372</v>
      </c>
      <c r="E1" s="65" t="s">
        <v>374</v>
      </c>
      <c r="G1" t="s">
        <v>351</v>
      </c>
      <c r="H1" s="39" t="s">
        <v>239</v>
      </c>
      <c r="I1" t="s">
        <v>84</v>
      </c>
    </row>
    <row r="2" spans="1:9" x14ac:dyDescent="0.2">
      <c r="A2" s="84" t="s">
        <v>52</v>
      </c>
      <c r="B2" t="str">
        <f>VLOOKUP(Tableau_REF_SMSR[[#This Row],['#SM]],Tableau_REF_Risques[['#SM]:[Intitulé SM]],2,FALSE)</f>
        <v>Compromission d'un poste via l'accès à un site web infecté</v>
      </c>
      <c r="C2" s="84" t="s">
        <v>85</v>
      </c>
      <c r="D2">
        <v>2</v>
      </c>
      <c r="E2" s="45">
        <f t="shared" ref="E2:E33" si="0">IF(VLOOKUP(C2,$G$2:$I$10,3,FALSE)="Forte",D2,0)</f>
        <v>0</v>
      </c>
      <c r="G2" s="39" t="s">
        <v>91</v>
      </c>
      <c r="H2" s="39" t="s">
        <v>353</v>
      </c>
      <c r="I2" t="str">
        <f>'INPUT_Sources de Risques'!F4</f>
        <v>Faible</v>
      </c>
    </row>
    <row r="3" spans="1:9" x14ac:dyDescent="0.2">
      <c r="A3" s="84" t="s">
        <v>53</v>
      </c>
      <c r="B3" s="84" t="str">
        <f>VLOOKUP(Tableau_REF_SMSR[[#This Row],['#SM]],Tableau_REF_Risques[['#SM]:[Intitulé SM]],2,FALSE)</f>
        <v>Compromission d'un poste par Phishing de l'utilisateur (Pièce jointe ou URL piégée)</v>
      </c>
      <c r="C3" s="84" t="s">
        <v>85</v>
      </c>
      <c r="D3">
        <v>4</v>
      </c>
      <c r="E3" s="45">
        <f t="shared" si="0"/>
        <v>0</v>
      </c>
      <c r="G3" s="39" t="s">
        <v>95</v>
      </c>
      <c r="H3" s="39" t="s">
        <v>353</v>
      </c>
      <c r="I3" s="39" t="str">
        <f>'INPUT_Sources de Risques'!F5</f>
        <v>Forte</v>
      </c>
    </row>
    <row r="4" spans="1:9" x14ac:dyDescent="0.2">
      <c r="A4" s="84" t="s">
        <v>54</v>
      </c>
      <c r="B4" s="84" t="str">
        <f>VLOOKUP(Tableau_REF_SMSR[[#This Row],['#SM]],Tableau_REF_Risques[['#SM]:[Intitulé SM]],2,FALSE)</f>
        <v>Compromission d'un service d'accès réseau à distance (ex VPN, VDI…)</v>
      </c>
      <c r="C4" s="84" t="s">
        <v>85</v>
      </c>
      <c r="D4">
        <v>3</v>
      </c>
      <c r="E4" s="45">
        <f t="shared" si="0"/>
        <v>0</v>
      </c>
      <c r="G4" s="39" t="s">
        <v>104</v>
      </c>
      <c r="H4" s="39" t="s">
        <v>353</v>
      </c>
      <c r="I4" s="39" t="str">
        <f>'INPUT_Sources de Risques'!F7</f>
        <v>Faible</v>
      </c>
    </row>
    <row r="5" spans="1:9" x14ac:dyDescent="0.2">
      <c r="A5" s="84" t="s">
        <v>55</v>
      </c>
      <c r="B5" s="84" t="str">
        <f>VLOOKUP(Tableau_REF_SMSR[[#This Row],['#SM]],Tableau_REF_Risques[['#SM]:[Intitulé SM]],2,FALSE)</f>
        <v>Compromission d'une application ou d'une API exposée sur Internet</v>
      </c>
      <c r="C5" s="84" t="s">
        <v>85</v>
      </c>
      <c r="D5">
        <v>3</v>
      </c>
      <c r="E5" s="45">
        <f t="shared" si="0"/>
        <v>0</v>
      </c>
      <c r="G5" s="39" t="s">
        <v>355</v>
      </c>
      <c r="H5" s="39" t="s">
        <v>353</v>
      </c>
      <c r="I5" s="39" t="str">
        <f>'INPUT_Sources de Risques'!F14</f>
        <v>Faible</v>
      </c>
    </row>
    <row r="6" spans="1:9" x14ac:dyDescent="0.2">
      <c r="A6" t="s">
        <v>56</v>
      </c>
      <c r="B6" s="39" t="str">
        <f>VLOOKUP(Tableau_REF_SMSR[[#This Row],['#SM]],Tableau_REF_Risques[['#SM]:[Intitulé SM]],2,FALSE)</f>
        <v>Compromission d'un poste via une clé USB infectée</v>
      </c>
      <c r="C6" s="39" t="s">
        <v>85</v>
      </c>
      <c r="D6">
        <v>3</v>
      </c>
      <c r="E6" s="45">
        <f t="shared" si="0"/>
        <v>0</v>
      </c>
      <c r="G6" s="39" t="s">
        <v>354</v>
      </c>
      <c r="H6" s="39" t="s">
        <v>353</v>
      </c>
      <c r="I6" s="39" t="str">
        <f>'INPUT_Sources de Risques'!F15</f>
        <v>Faible</v>
      </c>
    </row>
    <row r="7" spans="1:9" x14ac:dyDescent="0.2">
      <c r="A7" t="s">
        <v>57</v>
      </c>
      <c r="B7" s="39" t="str">
        <f>VLOOKUP(Tableau_REF_SMSR[[#This Row],['#SM]],Tableau_REF_Risques[['#SM]:[Intitulé SM]],2,FALSE)</f>
        <v>Compromission du réseau via une interconnexion partenaire (VPN)</v>
      </c>
      <c r="C7" s="39" t="s">
        <v>85</v>
      </c>
      <c r="D7">
        <v>3</v>
      </c>
      <c r="E7" s="45">
        <f t="shared" si="0"/>
        <v>0</v>
      </c>
      <c r="G7" s="39" t="s">
        <v>85</v>
      </c>
      <c r="H7" s="39" t="s">
        <v>353</v>
      </c>
      <c r="I7" s="39" t="str">
        <f>'INPUT_Sources de Risques'!F3</f>
        <v>Faible</v>
      </c>
    </row>
    <row r="8" spans="1:9" x14ac:dyDescent="0.2">
      <c r="A8" t="s">
        <v>58</v>
      </c>
      <c r="B8" s="39" t="str">
        <f>VLOOKUP(Tableau_REF_SMSR[[#This Row],['#SM]],Tableau_REF_Risques[['#SM]:[Intitulé SM]],2,FALSE)</f>
        <v>Compromission du réseau via l'utilisation d'identifiants volés</v>
      </c>
      <c r="C8" s="39" t="s">
        <v>85</v>
      </c>
      <c r="D8">
        <v>4</v>
      </c>
      <c r="E8" s="45">
        <f t="shared" si="0"/>
        <v>0</v>
      </c>
      <c r="G8" s="39" t="s">
        <v>99</v>
      </c>
      <c r="H8" s="39" t="s">
        <v>353</v>
      </c>
      <c r="I8" s="39" t="str">
        <f>'INPUT_Sources de Risques'!F6</f>
        <v>Forte</v>
      </c>
    </row>
    <row r="9" spans="1:9" x14ac:dyDescent="0.2">
      <c r="A9" t="s">
        <v>59</v>
      </c>
      <c r="B9" s="39" t="str">
        <f>VLOOKUP(Tableau_REF_SMSR[[#This Row],['#SM]],Tableau_REF_Risques[['#SM]:[Intitulé SM]],2,FALSE)</f>
        <v>Compromission du réseau via l'installation d'une application infectée</v>
      </c>
      <c r="C9" s="39" t="s">
        <v>85</v>
      </c>
      <c r="D9">
        <v>3</v>
      </c>
      <c r="E9" s="45">
        <f t="shared" si="0"/>
        <v>0</v>
      </c>
      <c r="G9" s="39" t="s">
        <v>107</v>
      </c>
      <c r="H9" s="39" t="s">
        <v>353</v>
      </c>
      <c r="I9" s="39" t="str">
        <f>'INPUT_Sources de Risques'!F8</f>
        <v>Forte</v>
      </c>
    </row>
    <row r="10" spans="1:9" x14ac:dyDescent="0.2">
      <c r="A10" t="s">
        <v>60</v>
      </c>
      <c r="B10" s="39" t="str">
        <f>VLOOKUP(Tableau_REF_SMSR[[#This Row],['#SM]],Tableau_REF_Risques[['#SM]:[Intitulé SM]],2,FALSE)</f>
        <v>Accès au réseau Wi-Fi par une personne non autorisée (absence ou contournement des mécanismes de sécurité)</v>
      </c>
      <c r="C10" s="39" t="s">
        <v>85</v>
      </c>
      <c r="D10">
        <v>3</v>
      </c>
      <c r="E10" s="45">
        <f t="shared" si="0"/>
        <v>0</v>
      </c>
      <c r="G10" s="39" t="s">
        <v>356</v>
      </c>
      <c r="H10" s="39" t="s">
        <v>113</v>
      </c>
      <c r="I10" s="39" t="str">
        <f>'INPUT_Sources de Risques'!F10</f>
        <v>Forte</v>
      </c>
    </row>
    <row r="11" spans="1:9" x14ac:dyDescent="0.2">
      <c r="A11" t="s">
        <v>61</v>
      </c>
      <c r="B11" s="39" t="str">
        <f>VLOOKUP(Tableau_REF_SMSR[[#This Row],['#SM]],Tableau_REF_Risques[['#SM]:[Intitulé SM]],2,FALSE)</f>
        <v>Accès au réseau filaire par une personne non autorisée (absence ou contournement des mécanismes de sécurité)</v>
      </c>
      <c r="C11" s="39" t="s">
        <v>85</v>
      </c>
      <c r="D11">
        <v>3</v>
      </c>
      <c r="E11" s="45">
        <f t="shared" si="0"/>
        <v>0</v>
      </c>
      <c r="G11" s="39" t="s">
        <v>355</v>
      </c>
      <c r="H11" s="39" t="s">
        <v>113</v>
      </c>
      <c r="I11" s="39" t="str">
        <f>'INPUT_Sources de Risques'!F11</f>
        <v>Forte</v>
      </c>
    </row>
    <row r="12" spans="1:9" x14ac:dyDescent="0.2">
      <c r="A12" t="s">
        <v>62</v>
      </c>
      <c r="B12" s="39" t="str">
        <f>VLOOKUP(Tableau_REF_SMSR[[#This Row],['#SM]],Tableau_REF_Risques[['#SM]:[Intitulé SM]],2,FALSE)</f>
        <v>Exécution de scripts malveillants dans les interpréteurs de commande (Shell)</v>
      </c>
      <c r="C12" s="39" t="s">
        <v>85</v>
      </c>
      <c r="D12">
        <v>3</v>
      </c>
      <c r="E12" s="45">
        <f t="shared" si="0"/>
        <v>0</v>
      </c>
      <c r="G12" s="39" t="s">
        <v>354</v>
      </c>
      <c r="H12" s="39" t="s">
        <v>113</v>
      </c>
      <c r="I12" s="39" t="str">
        <f>'INPUT_Sources de Risques'!F12</f>
        <v>Forte</v>
      </c>
    </row>
    <row r="13" spans="1:9" x14ac:dyDescent="0.2">
      <c r="A13" t="s">
        <v>63</v>
      </c>
      <c r="B13" s="39" t="str">
        <f>VLOOKUP(Tableau_REF_SMSR[[#This Row],['#SM]],Tableau_REF_Risques[['#SM]:[Intitulé SM]],2,FALSE)</f>
        <v>Détournement des fonctions d'un OS pour exécuter un code malveillant (Services, Registre, Bootloader...)</v>
      </c>
      <c r="C13" s="39" t="s">
        <v>85</v>
      </c>
      <c r="D13">
        <v>3</v>
      </c>
      <c r="E13" s="45">
        <f t="shared" si="0"/>
        <v>0</v>
      </c>
      <c r="G13" s="39" t="s">
        <v>356</v>
      </c>
      <c r="H13" s="39" t="s">
        <v>353</v>
      </c>
      <c r="I13" s="39" t="str">
        <f>'INPUT_Sources de Risques'!F13</f>
        <v>Forte</v>
      </c>
    </row>
    <row r="14" spans="1:9" x14ac:dyDescent="0.2">
      <c r="A14" t="s">
        <v>64</v>
      </c>
      <c r="B14" s="39" t="str">
        <f>VLOOKUP(Tableau_REF_SMSR[[#This Row],['#SM]],Tableau_REF_Risques[['#SM]:[Intitulé SM]],2,FALSE)</f>
        <v>Modification illégitime des comptes et droits d'accès permettant de maintenir un accès au SI</v>
      </c>
      <c r="C14" s="39" t="s">
        <v>85</v>
      </c>
      <c r="D14">
        <v>3</v>
      </c>
      <c r="E14" s="45">
        <f t="shared" si="0"/>
        <v>0</v>
      </c>
    </row>
    <row r="15" spans="1:9" x14ac:dyDescent="0.2">
      <c r="A15" t="s">
        <v>65</v>
      </c>
      <c r="B15" s="39" t="str">
        <f>VLOOKUP(Tableau_REF_SMSR[[#This Row],['#SM]],Tableau_REF_Risques[['#SM]:[Intitulé SM]],2,FALSE)</f>
        <v>Installation de composants illégitimes au sein du navigateur Web</v>
      </c>
      <c r="C15" s="39" t="s">
        <v>85</v>
      </c>
      <c r="D15">
        <v>4</v>
      </c>
      <c r="E15" s="45">
        <f t="shared" si="0"/>
        <v>0</v>
      </c>
    </row>
    <row r="16" spans="1:9" x14ac:dyDescent="0.2">
      <c r="A16" t="s">
        <v>66</v>
      </c>
      <c r="B16" s="39" t="str">
        <f>VLOOKUP(Tableau_REF_SMSR[[#This Row],['#SM]],Tableau_REF_Risques[['#SM]:[Intitulé SM]],2,FALSE)</f>
        <v>Contournement des mécanismes de contrôle afin d'effectuer une élévation de privilèges</v>
      </c>
      <c r="C16" s="39" t="s">
        <v>85</v>
      </c>
      <c r="D16">
        <v>4</v>
      </c>
      <c r="E16" s="45">
        <f t="shared" si="0"/>
        <v>0</v>
      </c>
    </row>
    <row r="17" spans="1:5" x14ac:dyDescent="0.2">
      <c r="A17" t="s">
        <v>67</v>
      </c>
      <c r="B17" s="39" t="str">
        <f>VLOOKUP(Tableau_REF_SMSR[[#This Row],['#SM]],Tableau_REF_Risques[['#SM]:[Intitulé SM]],2,FALSE)</f>
        <v>Mouvement latéral en vue d'atteindre l'objectif</v>
      </c>
      <c r="C17" s="39" t="s">
        <v>85</v>
      </c>
      <c r="D17">
        <v>4</v>
      </c>
      <c r="E17" s="45">
        <f t="shared" si="0"/>
        <v>0</v>
      </c>
    </row>
    <row r="18" spans="1:5" x14ac:dyDescent="0.2">
      <c r="A18" t="s">
        <v>68</v>
      </c>
      <c r="B18" s="39" t="str">
        <f>VLOOKUP(Tableau_REF_SMSR[[#This Row],['#SM]],Tableau_REF_Risques[['#SM]:[Intitulé SM]],2,FALSE)</f>
        <v>Ouverture d'un canal de commande et d'exfiltration sur le réseau</v>
      </c>
      <c r="C18" s="39" t="s">
        <v>85</v>
      </c>
      <c r="D18">
        <v>4</v>
      </c>
      <c r="E18" s="45">
        <f t="shared" si="0"/>
        <v>0</v>
      </c>
    </row>
    <row r="19" spans="1:5" x14ac:dyDescent="0.2">
      <c r="A19" t="s">
        <v>69</v>
      </c>
      <c r="B19" s="39" t="str">
        <f>VLOOKUP(Tableau_REF_SMSR[[#This Row],['#SM]],Tableau_REF_Risques[['#SM]:[Intitulé SM]],2,FALSE)</f>
        <v>Chiffrement et/ou suppression de données par malveillance</v>
      </c>
      <c r="C19" s="39" t="s">
        <v>85</v>
      </c>
      <c r="D19">
        <v>3</v>
      </c>
      <c r="E19" s="45">
        <f t="shared" si="0"/>
        <v>0</v>
      </c>
    </row>
    <row r="20" spans="1:5" x14ac:dyDescent="0.2">
      <c r="A20" t="s">
        <v>70</v>
      </c>
      <c r="B20" s="39" t="str">
        <f>VLOOKUP(Tableau_REF_SMSR[[#This Row],['#SM]],Tableau_REF_Risques[['#SM]:[Intitulé SM]],2,FALSE)</f>
        <v>Indisponibilité des ressources suite à une attaque par DDoS</v>
      </c>
      <c r="C20" s="39" t="s">
        <v>85</v>
      </c>
      <c r="D20">
        <v>4</v>
      </c>
      <c r="E20" s="45">
        <f t="shared" si="0"/>
        <v>0</v>
      </c>
    </row>
    <row r="21" spans="1:5" x14ac:dyDescent="0.2">
      <c r="A21" s="39" t="s">
        <v>52</v>
      </c>
      <c r="B21" s="39" t="str">
        <f>VLOOKUP(Tableau_REF_SMSR[[#This Row],['#SM]],Tableau_REF_Risques[['#SM]:[Intitulé SM]],2,FALSE)</f>
        <v>Compromission d'un poste via l'accès à un site web infecté</v>
      </c>
      <c r="C21" t="s">
        <v>91</v>
      </c>
      <c r="D21">
        <v>2</v>
      </c>
      <c r="E21" s="45">
        <f t="shared" si="0"/>
        <v>0</v>
      </c>
    </row>
    <row r="22" spans="1:5" x14ac:dyDescent="0.2">
      <c r="A22" s="39" t="s">
        <v>53</v>
      </c>
      <c r="B22" s="39" t="str">
        <f>VLOOKUP(Tableau_REF_SMSR[[#This Row],['#SM]],Tableau_REF_Risques[['#SM]:[Intitulé SM]],2,FALSE)</f>
        <v>Compromission d'un poste par Phishing de l'utilisateur (Pièce jointe ou URL piégée)</v>
      </c>
      <c r="C22" t="s">
        <v>91</v>
      </c>
      <c r="D22">
        <v>4</v>
      </c>
      <c r="E22" s="45">
        <f t="shared" si="0"/>
        <v>0</v>
      </c>
    </row>
    <row r="23" spans="1:5" x14ac:dyDescent="0.2">
      <c r="A23" s="39" t="s">
        <v>54</v>
      </c>
      <c r="B23" s="39" t="str">
        <f>VLOOKUP(Tableau_REF_SMSR[[#This Row],['#SM]],Tableau_REF_Risques[['#SM]:[Intitulé SM]],2,FALSE)</f>
        <v>Compromission d'un service d'accès réseau à distance (ex VPN, VDI…)</v>
      </c>
      <c r="C23" t="s">
        <v>91</v>
      </c>
      <c r="D23">
        <v>2</v>
      </c>
      <c r="E23" s="45">
        <f t="shared" si="0"/>
        <v>0</v>
      </c>
    </row>
    <row r="24" spans="1:5" x14ac:dyDescent="0.2">
      <c r="A24" s="39" t="s">
        <v>55</v>
      </c>
      <c r="B24" s="39" t="str">
        <f>VLOOKUP(Tableau_REF_SMSR[[#This Row],['#SM]],Tableau_REF_Risques[['#SM]:[Intitulé SM]],2,FALSE)</f>
        <v>Compromission d'une application ou d'une API exposée sur Internet</v>
      </c>
      <c r="C24" t="s">
        <v>91</v>
      </c>
      <c r="D24">
        <v>3</v>
      </c>
      <c r="E24" s="45">
        <f t="shared" si="0"/>
        <v>0</v>
      </c>
    </row>
    <row r="25" spans="1:5" x14ac:dyDescent="0.2">
      <c r="A25" s="39" t="s">
        <v>56</v>
      </c>
      <c r="B25" s="39" t="str">
        <f>VLOOKUP(Tableau_REF_SMSR[[#This Row],['#SM]],Tableau_REF_Risques[['#SM]:[Intitulé SM]],2,FALSE)</f>
        <v>Compromission d'un poste via une clé USB infectée</v>
      </c>
      <c r="C25" t="s">
        <v>91</v>
      </c>
      <c r="D25">
        <v>2</v>
      </c>
      <c r="E25" s="45">
        <f t="shared" si="0"/>
        <v>0</v>
      </c>
    </row>
    <row r="26" spans="1:5" x14ac:dyDescent="0.2">
      <c r="A26" s="39" t="s">
        <v>57</v>
      </c>
      <c r="B26" s="39" t="str">
        <f>VLOOKUP(Tableau_REF_SMSR[[#This Row],['#SM]],Tableau_REF_Risques[['#SM]:[Intitulé SM]],2,FALSE)</f>
        <v>Compromission du réseau via une interconnexion partenaire (VPN)</v>
      </c>
      <c r="C26" t="s">
        <v>91</v>
      </c>
      <c r="D26">
        <v>2</v>
      </c>
      <c r="E26" s="45">
        <f t="shared" si="0"/>
        <v>0</v>
      </c>
    </row>
    <row r="27" spans="1:5" x14ac:dyDescent="0.2">
      <c r="A27" s="39" t="s">
        <v>58</v>
      </c>
      <c r="B27" s="39" t="str">
        <f>VLOOKUP(Tableau_REF_SMSR[[#This Row],['#SM]],Tableau_REF_Risques[['#SM]:[Intitulé SM]],2,FALSE)</f>
        <v>Compromission du réseau via l'utilisation d'identifiants volés</v>
      </c>
      <c r="C27" t="s">
        <v>91</v>
      </c>
      <c r="D27">
        <v>4</v>
      </c>
      <c r="E27" s="45">
        <f t="shared" si="0"/>
        <v>0</v>
      </c>
    </row>
    <row r="28" spans="1:5" x14ac:dyDescent="0.2">
      <c r="A28" s="39" t="s">
        <v>59</v>
      </c>
      <c r="B28" s="39" t="str">
        <f>VLOOKUP(Tableau_REF_SMSR[[#This Row],['#SM]],Tableau_REF_Risques[['#SM]:[Intitulé SM]],2,FALSE)</f>
        <v>Compromission du réseau via l'installation d'une application infectée</v>
      </c>
      <c r="C28" t="s">
        <v>91</v>
      </c>
      <c r="D28">
        <v>3</v>
      </c>
      <c r="E28" s="45">
        <f t="shared" si="0"/>
        <v>0</v>
      </c>
    </row>
    <row r="29" spans="1:5" x14ac:dyDescent="0.2">
      <c r="A29" s="39" t="s">
        <v>60</v>
      </c>
      <c r="B29" s="39" t="str">
        <f>VLOOKUP(Tableau_REF_SMSR[[#This Row],['#SM]],Tableau_REF_Risques[['#SM]:[Intitulé SM]],2,FALSE)</f>
        <v>Accès au réseau Wi-Fi par une personne non autorisée (absence ou contournement des mécanismes de sécurité)</v>
      </c>
      <c r="C29" t="s">
        <v>91</v>
      </c>
      <c r="D29">
        <v>2</v>
      </c>
      <c r="E29" s="45">
        <f t="shared" si="0"/>
        <v>0</v>
      </c>
    </row>
    <row r="30" spans="1:5" x14ac:dyDescent="0.2">
      <c r="A30" s="39" t="s">
        <v>61</v>
      </c>
      <c r="B30" s="39" t="str">
        <f>VLOOKUP(Tableau_REF_SMSR[[#This Row],['#SM]],Tableau_REF_Risques[['#SM]:[Intitulé SM]],2,FALSE)</f>
        <v>Accès au réseau filaire par une personne non autorisée (absence ou contournement des mécanismes de sécurité)</v>
      </c>
      <c r="C30" t="s">
        <v>91</v>
      </c>
      <c r="D30">
        <v>1</v>
      </c>
      <c r="E30" s="45">
        <f t="shared" si="0"/>
        <v>0</v>
      </c>
    </row>
    <row r="31" spans="1:5" x14ac:dyDescent="0.2">
      <c r="A31" s="39" t="s">
        <v>62</v>
      </c>
      <c r="B31" s="39" t="str">
        <f>VLOOKUP(Tableau_REF_SMSR[[#This Row],['#SM]],Tableau_REF_Risques[['#SM]:[Intitulé SM]],2,FALSE)</f>
        <v>Exécution de scripts malveillants dans les interpréteurs de commande (Shell)</v>
      </c>
      <c r="C31" t="s">
        <v>91</v>
      </c>
      <c r="D31">
        <v>3</v>
      </c>
      <c r="E31" s="45">
        <f t="shared" si="0"/>
        <v>0</v>
      </c>
    </row>
    <row r="32" spans="1:5" x14ac:dyDescent="0.2">
      <c r="A32" s="39" t="s">
        <v>63</v>
      </c>
      <c r="B32" s="39" t="str">
        <f>VLOOKUP(Tableau_REF_SMSR[[#This Row],['#SM]],Tableau_REF_Risques[['#SM]:[Intitulé SM]],2,FALSE)</f>
        <v>Détournement des fonctions d'un OS pour exécuter un code malveillant (Services, Registre, Bootloader...)</v>
      </c>
      <c r="C32" t="s">
        <v>91</v>
      </c>
      <c r="D32">
        <v>3</v>
      </c>
      <c r="E32" s="45">
        <f t="shared" si="0"/>
        <v>0</v>
      </c>
    </row>
    <row r="33" spans="1:5" x14ac:dyDescent="0.2">
      <c r="A33" s="39" t="s">
        <v>64</v>
      </c>
      <c r="B33" s="39" t="str">
        <f>VLOOKUP(Tableau_REF_SMSR[[#This Row],['#SM]],Tableau_REF_Risques[['#SM]:[Intitulé SM]],2,FALSE)</f>
        <v>Modification illégitime des comptes et droits d'accès permettant de maintenir un accès au SI</v>
      </c>
      <c r="C33" t="s">
        <v>91</v>
      </c>
      <c r="D33">
        <v>3</v>
      </c>
      <c r="E33" s="45">
        <f t="shared" si="0"/>
        <v>0</v>
      </c>
    </row>
    <row r="34" spans="1:5" x14ac:dyDescent="0.2">
      <c r="A34" s="39" t="s">
        <v>65</v>
      </c>
      <c r="B34" s="39" t="str">
        <f>VLOOKUP(Tableau_REF_SMSR[[#This Row],['#SM]],Tableau_REF_Risques[['#SM]:[Intitulé SM]],2,FALSE)</f>
        <v>Installation de composants illégitimes au sein du navigateur Web</v>
      </c>
      <c r="C34" t="s">
        <v>91</v>
      </c>
      <c r="D34">
        <v>2</v>
      </c>
      <c r="E34" s="45">
        <f t="shared" ref="E34:E65" si="1">IF(VLOOKUP(C34,$G$2:$I$10,3,FALSE)="Forte",D34,0)</f>
        <v>0</v>
      </c>
    </row>
    <row r="35" spans="1:5" x14ac:dyDescent="0.2">
      <c r="A35" s="39" t="s">
        <v>66</v>
      </c>
      <c r="B35" s="39" t="str">
        <f>VLOOKUP(Tableau_REF_SMSR[[#This Row],['#SM]],Tableau_REF_Risques[['#SM]:[Intitulé SM]],2,FALSE)</f>
        <v>Contournement des mécanismes de contrôle afin d'effectuer une élévation de privilèges</v>
      </c>
      <c r="C35" t="s">
        <v>91</v>
      </c>
      <c r="D35">
        <v>3</v>
      </c>
      <c r="E35" s="45">
        <f t="shared" si="1"/>
        <v>0</v>
      </c>
    </row>
    <row r="36" spans="1:5" x14ac:dyDescent="0.2">
      <c r="A36" s="39" t="s">
        <v>67</v>
      </c>
      <c r="B36" s="39" t="str">
        <f>VLOOKUP(Tableau_REF_SMSR[[#This Row],['#SM]],Tableau_REF_Risques[['#SM]:[Intitulé SM]],2,FALSE)</f>
        <v>Mouvement latéral en vue d'atteindre l'objectif</v>
      </c>
      <c r="C36" t="s">
        <v>91</v>
      </c>
      <c r="D36">
        <v>3</v>
      </c>
      <c r="E36" s="45">
        <f t="shared" si="1"/>
        <v>0</v>
      </c>
    </row>
    <row r="37" spans="1:5" x14ac:dyDescent="0.2">
      <c r="A37" s="39" t="s">
        <v>68</v>
      </c>
      <c r="B37" s="39" t="str">
        <f>VLOOKUP(Tableau_REF_SMSR[[#This Row],['#SM]],Tableau_REF_Risques[['#SM]:[Intitulé SM]],2,FALSE)</f>
        <v>Ouverture d'un canal de commande et d'exfiltration sur le réseau</v>
      </c>
      <c r="C37" t="s">
        <v>91</v>
      </c>
      <c r="D37">
        <v>4</v>
      </c>
      <c r="E37" s="45">
        <f t="shared" si="1"/>
        <v>0</v>
      </c>
    </row>
    <row r="38" spans="1:5" x14ac:dyDescent="0.2">
      <c r="A38" s="39" t="s">
        <v>69</v>
      </c>
      <c r="B38" s="39" t="str">
        <f>VLOOKUP(Tableau_REF_SMSR[[#This Row],['#SM]],Tableau_REF_Risques[['#SM]:[Intitulé SM]],2,FALSE)</f>
        <v>Chiffrement et/ou suppression de données par malveillance</v>
      </c>
      <c r="C38" t="s">
        <v>91</v>
      </c>
      <c r="D38">
        <v>3</v>
      </c>
      <c r="E38" s="45">
        <f t="shared" si="1"/>
        <v>0</v>
      </c>
    </row>
    <row r="39" spans="1:5" x14ac:dyDescent="0.2">
      <c r="A39" s="39" t="s">
        <v>70</v>
      </c>
      <c r="B39" s="39" t="str">
        <f>VLOOKUP(Tableau_REF_SMSR[[#This Row],['#SM]],Tableau_REF_Risques[['#SM]:[Intitulé SM]],2,FALSE)</f>
        <v>Indisponibilité des ressources suite à une attaque par DDoS</v>
      </c>
      <c r="C39" t="s">
        <v>91</v>
      </c>
      <c r="D39">
        <v>4</v>
      </c>
      <c r="E39" s="45">
        <f t="shared" si="1"/>
        <v>0</v>
      </c>
    </row>
    <row r="40" spans="1:5" x14ac:dyDescent="0.2">
      <c r="A40" s="39" t="s">
        <v>52</v>
      </c>
      <c r="B40" s="39" t="str">
        <f>VLOOKUP(Tableau_REF_SMSR[[#This Row],['#SM]],Tableau_REF_Risques[['#SM]:[Intitulé SM]],2,FALSE)</f>
        <v>Compromission d'un poste via l'accès à un site web infecté</v>
      </c>
      <c r="C40" t="s">
        <v>95</v>
      </c>
      <c r="D40">
        <v>4</v>
      </c>
      <c r="E40" s="45">
        <f t="shared" si="1"/>
        <v>4</v>
      </c>
    </row>
    <row r="41" spans="1:5" x14ac:dyDescent="0.2">
      <c r="A41" s="39" t="s">
        <v>53</v>
      </c>
      <c r="B41" s="39" t="str">
        <f>VLOOKUP(Tableau_REF_SMSR[[#This Row],['#SM]],Tableau_REF_Risques[['#SM]:[Intitulé SM]],2,FALSE)</f>
        <v>Compromission d'un poste par Phishing de l'utilisateur (Pièce jointe ou URL piégée)</v>
      </c>
      <c r="C41" t="s">
        <v>95</v>
      </c>
      <c r="D41">
        <v>4</v>
      </c>
      <c r="E41" s="45">
        <f t="shared" si="1"/>
        <v>4</v>
      </c>
    </row>
    <row r="42" spans="1:5" x14ac:dyDescent="0.2">
      <c r="A42" s="39" t="s">
        <v>54</v>
      </c>
      <c r="B42" s="39" t="str">
        <f>VLOOKUP(Tableau_REF_SMSR[[#This Row],['#SM]],Tableau_REF_Risques[['#SM]:[Intitulé SM]],2,FALSE)</f>
        <v>Compromission d'un service d'accès réseau à distance (ex VPN, VDI…)</v>
      </c>
      <c r="C42" t="s">
        <v>95</v>
      </c>
      <c r="D42">
        <v>3</v>
      </c>
      <c r="E42" s="45">
        <f t="shared" si="1"/>
        <v>3</v>
      </c>
    </row>
    <row r="43" spans="1:5" x14ac:dyDescent="0.2">
      <c r="A43" s="39" t="s">
        <v>55</v>
      </c>
      <c r="B43" s="39" t="str">
        <f>VLOOKUP(Tableau_REF_SMSR[[#This Row],['#SM]],Tableau_REF_Risques[['#SM]:[Intitulé SM]],2,FALSE)</f>
        <v>Compromission d'une application ou d'une API exposée sur Internet</v>
      </c>
      <c r="C43" t="s">
        <v>95</v>
      </c>
      <c r="D43">
        <v>3</v>
      </c>
      <c r="E43" s="45">
        <f t="shared" si="1"/>
        <v>3</v>
      </c>
    </row>
    <row r="44" spans="1:5" x14ac:dyDescent="0.2">
      <c r="A44" s="39" t="s">
        <v>56</v>
      </c>
      <c r="B44" s="39" t="str">
        <f>VLOOKUP(Tableau_REF_SMSR[[#This Row],['#SM]],Tableau_REF_Risques[['#SM]:[Intitulé SM]],2,FALSE)</f>
        <v>Compromission d'un poste via une clé USB infectée</v>
      </c>
      <c r="C44" t="s">
        <v>95</v>
      </c>
      <c r="D44">
        <v>2</v>
      </c>
      <c r="E44" s="45">
        <f t="shared" si="1"/>
        <v>2</v>
      </c>
    </row>
    <row r="45" spans="1:5" x14ac:dyDescent="0.2">
      <c r="A45" s="39" t="s">
        <v>57</v>
      </c>
      <c r="B45" s="39" t="str">
        <f>VLOOKUP(Tableau_REF_SMSR[[#This Row],['#SM]],Tableau_REF_Risques[['#SM]:[Intitulé SM]],2,FALSE)</f>
        <v>Compromission du réseau via une interconnexion partenaire (VPN)</v>
      </c>
      <c r="C45" t="s">
        <v>95</v>
      </c>
      <c r="D45">
        <v>3</v>
      </c>
      <c r="E45" s="45">
        <f t="shared" si="1"/>
        <v>3</v>
      </c>
    </row>
    <row r="46" spans="1:5" x14ac:dyDescent="0.2">
      <c r="A46" s="39" t="s">
        <v>58</v>
      </c>
      <c r="B46" s="39" t="str">
        <f>VLOOKUP(Tableau_REF_SMSR[[#This Row],['#SM]],Tableau_REF_Risques[['#SM]:[Intitulé SM]],2,FALSE)</f>
        <v>Compromission du réseau via l'utilisation d'identifiants volés</v>
      </c>
      <c r="C46" t="s">
        <v>95</v>
      </c>
      <c r="D46">
        <v>4</v>
      </c>
      <c r="E46" s="45">
        <f t="shared" si="1"/>
        <v>4</v>
      </c>
    </row>
    <row r="47" spans="1:5" x14ac:dyDescent="0.2">
      <c r="A47" s="39" t="s">
        <v>59</v>
      </c>
      <c r="B47" s="39" t="str">
        <f>VLOOKUP(Tableau_REF_SMSR[[#This Row],['#SM]],Tableau_REF_Risques[['#SM]:[Intitulé SM]],2,FALSE)</f>
        <v>Compromission du réseau via l'installation d'une application infectée</v>
      </c>
      <c r="C47" t="s">
        <v>95</v>
      </c>
      <c r="D47">
        <v>3</v>
      </c>
      <c r="E47" s="45">
        <f t="shared" si="1"/>
        <v>3</v>
      </c>
    </row>
    <row r="48" spans="1:5" x14ac:dyDescent="0.2">
      <c r="A48" s="39" t="s">
        <v>60</v>
      </c>
      <c r="B48" s="39" t="str">
        <f>VLOOKUP(Tableau_REF_SMSR[[#This Row],['#SM]],Tableau_REF_Risques[['#SM]:[Intitulé SM]],2,FALSE)</f>
        <v>Accès au réseau Wi-Fi par une personne non autorisée (absence ou contournement des mécanismes de sécurité)</v>
      </c>
      <c r="C48" t="s">
        <v>95</v>
      </c>
      <c r="D48">
        <v>2</v>
      </c>
      <c r="E48" s="45">
        <f t="shared" si="1"/>
        <v>2</v>
      </c>
    </row>
    <row r="49" spans="1:5" x14ac:dyDescent="0.2">
      <c r="A49" s="39" t="s">
        <v>61</v>
      </c>
      <c r="B49" s="39" t="str">
        <f>VLOOKUP(Tableau_REF_SMSR[[#This Row],['#SM]],Tableau_REF_Risques[['#SM]:[Intitulé SM]],2,FALSE)</f>
        <v>Accès au réseau filaire par une personne non autorisée (absence ou contournement des mécanismes de sécurité)</v>
      </c>
      <c r="C49" t="s">
        <v>95</v>
      </c>
      <c r="D49">
        <v>1</v>
      </c>
      <c r="E49" s="45">
        <f t="shared" si="1"/>
        <v>1</v>
      </c>
    </row>
    <row r="50" spans="1:5" x14ac:dyDescent="0.2">
      <c r="A50" s="39" t="s">
        <v>62</v>
      </c>
      <c r="B50" s="39" t="str">
        <f>VLOOKUP(Tableau_REF_SMSR[[#This Row],['#SM]],Tableau_REF_Risques[['#SM]:[Intitulé SM]],2,FALSE)</f>
        <v>Exécution de scripts malveillants dans les interpréteurs de commande (Shell)</v>
      </c>
      <c r="C50" t="s">
        <v>95</v>
      </c>
      <c r="D50">
        <v>3</v>
      </c>
      <c r="E50" s="45">
        <f t="shared" si="1"/>
        <v>3</v>
      </c>
    </row>
    <row r="51" spans="1:5" x14ac:dyDescent="0.2">
      <c r="A51" s="39" t="s">
        <v>63</v>
      </c>
      <c r="B51" s="39" t="str">
        <f>VLOOKUP(Tableau_REF_SMSR[[#This Row],['#SM]],Tableau_REF_Risques[['#SM]:[Intitulé SM]],2,FALSE)</f>
        <v>Détournement des fonctions d'un OS pour exécuter un code malveillant (Services, Registre, Bootloader...)</v>
      </c>
      <c r="C51" t="s">
        <v>95</v>
      </c>
      <c r="D51">
        <v>3</v>
      </c>
      <c r="E51" s="45">
        <f t="shared" si="1"/>
        <v>3</v>
      </c>
    </row>
    <row r="52" spans="1:5" x14ac:dyDescent="0.2">
      <c r="A52" s="39" t="s">
        <v>64</v>
      </c>
      <c r="B52" s="39" t="str">
        <f>VLOOKUP(Tableau_REF_SMSR[[#This Row],['#SM]],Tableau_REF_Risques[['#SM]:[Intitulé SM]],2,FALSE)</f>
        <v>Modification illégitime des comptes et droits d'accès permettant de maintenir un accès au SI</v>
      </c>
      <c r="C52" t="s">
        <v>95</v>
      </c>
      <c r="D52">
        <v>3</v>
      </c>
      <c r="E52" s="45">
        <f t="shared" si="1"/>
        <v>3</v>
      </c>
    </row>
    <row r="53" spans="1:5" x14ac:dyDescent="0.2">
      <c r="A53" s="39" t="s">
        <v>65</v>
      </c>
      <c r="B53" s="39" t="str">
        <f>VLOOKUP(Tableau_REF_SMSR[[#This Row],['#SM]],Tableau_REF_Risques[['#SM]:[Intitulé SM]],2,FALSE)</f>
        <v>Installation de composants illégitimes au sein du navigateur Web</v>
      </c>
      <c r="C53" t="s">
        <v>95</v>
      </c>
      <c r="D53">
        <v>4</v>
      </c>
      <c r="E53" s="45">
        <f t="shared" si="1"/>
        <v>4</v>
      </c>
    </row>
    <row r="54" spans="1:5" x14ac:dyDescent="0.2">
      <c r="A54" s="39" t="s">
        <v>66</v>
      </c>
      <c r="B54" s="39" t="str">
        <f>VLOOKUP(Tableau_REF_SMSR[[#This Row],['#SM]],Tableau_REF_Risques[['#SM]:[Intitulé SM]],2,FALSE)</f>
        <v>Contournement des mécanismes de contrôle afin d'effectuer une élévation de privilèges</v>
      </c>
      <c r="C54" t="s">
        <v>95</v>
      </c>
      <c r="D54">
        <v>3</v>
      </c>
      <c r="E54" s="45">
        <f t="shared" si="1"/>
        <v>3</v>
      </c>
    </row>
    <row r="55" spans="1:5" x14ac:dyDescent="0.2">
      <c r="A55" s="39" t="s">
        <v>67</v>
      </c>
      <c r="B55" s="39" t="str">
        <f>VLOOKUP(Tableau_REF_SMSR[[#This Row],['#SM]],Tableau_REF_Risques[['#SM]:[Intitulé SM]],2,FALSE)</f>
        <v>Mouvement latéral en vue d'atteindre l'objectif</v>
      </c>
      <c r="C55" t="s">
        <v>95</v>
      </c>
      <c r="D55">
        <v>4</v>
      </c>
      <c r="E55" s="45">
        <f t="shared" si="1"/>
        <v>4</v>
      </c>
    </row>
    <row r="56" spans="1:5" x14ac:dyDescent="0.2">
      <c r="A56" s="39" t="s">
        <v>68</v>
      </c>
      <c r="B56" s="39" t="str">
        <f>VLOOKUP(Tableau_REF_SMSR[[#This Row],['#SM]],Tableau_REF_Risques[['#SM]:[Intitulé SM]],2,FALSE)</f>
        <v>Ouverture d'un canal de commande et d'exfiltration sur le réseau</v>
      </c>
      <c r="C56" t="s">
        <v>95</v>
      </c>
      <c r="D56">
        <v>4</v>
      </c>
      <c r="E56" s="45">
        <f t="shared" si="1"/>
        <v>4</v>
      </c>
    </row>
    <row r="57" spans="1:5" x14ac:dyDescent="0.2">
      <c r="A57" s="39" t="s">
        <v>69</v>
      </c>
      <c r="B57" s="39" t="str">
        <f>VLOOKUP(Tableau_REF_SMSR[[#This Row],['#SM]],Tableau_REF_Risques[['#SM]:[Intitulé SM]],2,FALSE)</f>
        <v>Chiffrement et/ou suppression de données par malveillance</v>
      </c>
      <c r="C57" t="s">
        <v>95</v>
      </c>
      <c r="D57">
        <v>4</v>
      </c>
      <c r="E57" s="45">
        <f t="shared" si="1"/>
        <v>4</v>
      </c>
    </row>
    <row r="58" spans="1:5" x14ac:dyDescent="0.2">
      <c r="A58" s="39" t="s">
        <v>70</v>
      </c>
      <c r="B58" s="39" t="str">
        <f>VLOOKUP(Tableau_REF_SMSR[[#This Row],['#SM]],Tableau_REF_Risques[['#SM]:[Intitulé SM]],2,FALSE)</f>
        <v>Indisponibilité des ressources suite à une attaque par DDoS</v>
      </c>
      <c r="C58" t="s">
        <v>95</v>
      </c>
      <c r="D58">
        <v>4</v>
      </c>
      <c r="E58" s="45">
        <f t="shared" si="1"/>
        <v>4</v>
      </c>
    </row>
    <row r="59" spans="1:5" x14ac:dyDescent="0.2">
      <c r="A59" s="39" t="s">
        <v>52</v>
      </c>
      <c r="B59" s="39" t="str">
        <f>VLOOKUP(Tableau_REF_SMSR[[#This Row],['#SM]],Tableau_REF_Risques[['#SM]:[Intitulé SM]],2,FALSE)</f>
        <v>Compromission d'un poste via l'accès à un site web infecté</v>
      </c>
      <c r="C59" t="s">
        <v>99</v>
      </c>
      <c r="D59">
        <v>2</v>
      </c>
      <c r="E59" s="45">
        <f t="shared" si="1"/>
        <v>2</v>
      </c>
    </row>
    <row r="60" spans="1:5" x14ac:dyDescent="0.2">
      <c r="A60" s="39" t="s">
        <v>53</v>
      </c>
      <c r="B60" s="39" t="str">
        <f>VLOOKUP(Tableau_REF_SMSR[[#This Row],['#SM]],Tableau_REF_Risques[['#SM]:[Intitulé SM]],2,FALSE)</f>
        <v>Compromission d'un poste par Phishing de l'utilisateur (Pièce jointe ou URL piégée)</v>
      </c>
      <c r="C60" t="s">
        <v>99</v>
      </c>
      <c r="D60">
        <v>4</v>
      </c>
      <c r="E60" s="45">
        <f t="shared" si="1"/>
        <v>4</v>
      </c>
    </row>
    <row r="61" spans="1:5" x14ac:dyDescent="0.2">
      <c r="A61" s="39" t="s">
        <v>54</v>
      </c>
      <c r="B61" s="39" t="str">
        <f>VLOOKUP(Tableau_REF_SMSR[[#This Row],['#SM]],Tableau_REF_Risques[['#SM]:[Intitulé SM]],2,FALSE)</f>
        <v>Compromission d'un service d'accès réseau à distance (ex VPN, VDI…)</v>
      </c>
      <c r="C61" t="s">
        <v>99</v>
      </c>
      <c r="D61">
        <v>2</v>
      </c>
      <c r="E61" s="45">
        <f t="shared" si="1"/>
        <v>2</v>
      </c>
    </row>
    <row r="62" spans="1:5" x14ac:dyDescent="0.2">
      <c r="A62" s="39" t="s">
        <v>55</v>
      </c>
      <c r="B62" s="39" t="str">
        <f>VLOOKUP(Tableau_REF_SMSR[[#This Row],['#SM]],Tableau_REF_Risques[['#SM]:[Intitulé SM]],2,FALSE)</f>
        <v>Compromission d'une application ou d'une API exposée sur Internet</v>
      </c>
      <c r="C62" t="s">
        <v>99</v>
      </c>
      <c r="D62">
        <v>3</v>
      </c>
      <c r="E62" s="45">
        <f t="shared" si="1"/>
        <v>3</v>
      </c>
    </row>
    <row r="63" spans="1:5" x14ac:dyDescent="0.2">
      <c r="A63" s="39" t="s">
        <v>56</v>
      </c>
      <c r="B63" s="39" t="str">
        <f>VLOOKUP(Tableau_REF_SMSR[[#This Row],['#SM]],Tableau_REF_Risques[['#SM]:[Intitulé SM]],2,FALSE)</f>
        <v>Compromission d'un poste via une clé USB infectée</v>
      </c>
      <c r="C63" t="s">
        <v>99</v>
      </c>
      <c r="D63">
        <v>2</v>
      </c>
      <c r="E63" s="45">
        <f t="shared" si="1"/>
        <v>2</v>
      </c>
    </row>
    <row r="64" spans="1:5" x14ac:dyDescent="0.2">
      <c r="A64" s="39" t="s">
        <v>57</v>
      </c>
      <c r="B64" s="39" t="str">
        <f>VLOOKUP(Tableau_REF_SMSR[[#This Row],['#SM]],Tableau_REF_Risques[['#SM]:[Intitulé SM]],2,FALSE)</f>
        <v>Compromission du réseau via une interconnexion partenaire (VPN)</v>
      </c>
      <c r="C64" t="s">
        <v>99</v>
      </c>
      <c r="D64">
        <v>2</v>
      </c>
      <c r="E64" s="45">
        <f t="shared" si="1"/>
        <v>2</v>
      </c>
    </row>
    <row r="65" spans="1:5" x14ac:dyDescent="0.2">
      <c r="A65" s="39" t="s">
        <v>58</v>
      </c>
      <c r="B65" s="39" t="str">
        <f>VLOOKUP(Tableau_REF_SMSR[[#This Row],['#SM]],Tableau_REF_Risques[['#SM]:[Intitulé SM]],2,FALSE)</f>
        <v>Compromission du réseau via l'utilisation d'identifiants volés</v>
      </c>
      <c r="C65" t="s">
        <v>99</v>
      </c>
      <c r="D65">
        <v>4</v>
      </c>
      <c r="E65" s="45">
        <f t="shared" si="1"/>
        <v>4</v>
      </c>
    </row>
    <row r="66" spans="1:5" x14ac:dyDescent="0.2">
      <c r="A66" s="39" t="s">
        <v>59</v>
      </c>
      <c r="B66" s="39" t="str">
        <f>VLOOKUP(Tableau_REF_SMSR[[#This Row],['#SM]],Tableau_REF_Risques[['#SM]:[Intitulé SM]],2,FALSE)</f>
        <v>Compromission du réseau via l'installation d'une application infectée</v>
      </c>
      <c r="C66" t="s">
        <v>99</v>
      </c>
      <c r="D66">
        <v>3</v>
      </c>
      <c r="E66" s="45">
        <f t="shared" ref="E66:E97" si="2">IF(VLOOKUP(C66,$G$2:$I$10,3,FALSE)="Forte",D66,0)</f>
        <v>3</v>
      </c>
    </row>
    <row r="67" spans="1:5" x14ac:dyDescent="0.2">
      <c r="A67" s="39" t="s">
        <v>60</v>
      </c>
      <c r="B67" s="39" t="str">
        <f>VLOOKUP(Tableau_REF_SMSR[[#This Row],['#SM]],Tableau_REF_Risques[['#SM]:[Intitulé SM]],2,FALSE)</f>
        <v>Accès au réseau Wi-Fi par une personne non autorisée (absence ou contournement des mécanismes de sécurité)</v>
      </c>
      <c r="C67" t="s">
        <v>99</v>
      </c>
      <c r="D67">
        <v>2</v>
      </c>
      <c r="E67" s="45">
        <f t="shared" si="2"/>
        <v>2</v>
      </c>
    </row>
    <row r="68" spans="1:5" x14ac:dyDescent="0.2">
      <c r="A68" s="39" t="s">
        <v>61</v>
      </c>
      <c r="B68" s="39" t="str">
        <f>VLOOKUP(Tableau_REF_SMSR[[#This Row],['#SM]],Tableau_REF_Risques[['#SM]:[Intitulé SM]],2,FALSE)</f>
        <v>Accès au réseau filaire par une personne non autorisée (absence ou contournement des mécanismes de sécurité)</v>
      </c>
      <c r="C68" t="s">
        <v>99</v>
      </c>
      <c r="D68">
        <v>1</v>
      </c>
      <c r="E68" s="45">
        <f t="shared" si="2"/>
        <v>1</v>
      </c>
    </row>
    <row r="69" spans="1:5" x14ac:dyDescent="0.2">
      <c r="A69" s="39" t="s">
        <v>62</v>
      </c>
      <c r="B69" s="39" t="str">
        <f>VLOOKUP(Tableau_REF_SMSR[[#This Row],['#SM]],Tableau_REF_Risques[['#SM]:[Intitulé SM]],2,FALSE)</f>
        <v>Exécution de scripts malveillants dans les interpréteurs de commande (Shell)</v>
      </c>
      <c r="C69" t="s">
        <v>99</v>
      </c>
      <c r="D69">
        <v>3</v>
      </c>
      <c r="E69" s="45">
        <f t="shared" si="2"/>
        <v>3</v>
      </c>
    </row>
    <row r="70" spans="1:5" x14ac:dyDescent="0.2">
      <c r="A70" s="39" t="s">
        <v>63</v>
      </c>
      <c r="B70" s="39" t="str">
        <f>VLOOKUP(Tableau_REF_SMSR[[#This Row],['#SM]],Tableau_REF_Risques[['#SM]:[Intitulé SM]],2,FALSE)</f>
        <v>Détournement des fonctions d'un OS pour exécuter un code malveillant (Services, Registre, Bootloader...)</v>
      </c>
      <c r="C70" t="s">
        <v>99</v>
      </c>
      <c r="D70">
        <v>3</v>
      </c>
      <c r="E70" s="45">
        <f t="shared" si="2"/>
        <v>3</v>
      </c>
    </row>
    <row r="71" spans="1:5" x14ac:dyDescent="0.2">
      <c r="A71" s="39" t="s">
        <v>64</v>
      </c>
      <c r="B71" s="39" t="str">
        <f>VLOOKUP(Tableau_REF_SMSR[[#This Row],['#SM]],Tableau_REF_Risques[['#SM]:[Intitulé SM]],2,FALSE)</f>
        <v>Modification illégitime des comptes et droits d'accès permettant de maintenir un accès au SI</v>
      </c>
      <c r="C71" t="s">
        <v>99</v>
      </c>
      <c r="D71">
        <v>3</v>
      </c>
      <c r="E71" s="45">
        <f t="shared" si="2"/>
        <v>3</v>
      </c>
    </row>
    <row r="72" spans="1:5" x14ac:dyDescent="0.2">
      <c r="A72" s="39" t="s">
        <v>65</v>
      </c>
      <c r="B72" s="39" t="str">
        <f>VLOOKUP(Tableau_REF_SMSR[[#This Row],['#SM]],Tableau_REF_Risques[['#SM]:[Intitulé SM]],2,FALSE)</f>
        <v>Installation de composants illégitimes au sein du navigateur Web</v>
      </c>
      <c r="C72" t="s">
        <v>99</v>
      </c>
      <c r="D72">
        <v>2</v>
      </c>
      <c r="E72" s="45">
        <f t="shared" si="2"/>
        <v>2</v>
      </c>
    </row>
    <row r="73" spans="1:5" x14ac:dyDescent="0.2">
      <c r="A73" s="39" t="s">
        <v>66</v>
      </c>
      <c r="B73" s="39" t="str">
        <f>VLOOKUP(Tableau_REF_SMSR[[#This Row],['#SM]],Tableau_REF_Risques[['#SM]:[Intitulé SM]],2,FALSE)</f>
        <v>Contournement des mécanismes de contrôle afin d'effectuer une élévation de privilèges</v>
      </c>
      <c r="C73" t="s">
        <v>99</v>
      </c>
      <c r="D73">
        <v>3</v>
      </c>
      <c r="E73" s="45">
        <f t="shared" si="2"/>
        <v>3</v>
      </c>
    </row>
    <row r="74" spans="1:5" x14ac:dyDescent="0.2">
      <c r="A74" s="39" t="s">
        <v>67</v>
      </c>
      <c r="B74" s="39" t="str">
        <f>VLOOKUP(Tableau_REF_SMSR[[#This Row],['#SM]],Tableau_REF_Risques[['#SM]:[Intitulé SM]],2,FALSE)</f>
        <v>Mouvement latéral en vue d'atteindre l'objectif</v>
      </c>
      <c r="C74" t="s">
        <v>99</v>
      </c>
      <c r="D74">
        <v>3</v>
      </c>
      <c r="E74" s="45">
        <f t="shared" si="2"/>
        <v>3</v>
      </c>
    </row>
    <row r="75" spans="1:5" x14ac:dyDescent="0.2">
      <c r="A75" s="39" t="s">
        <v>68</v>
      </c>
      <c r="B75" s="39" t="str">
        <f>VLOOKUP(Tableau_REF_SMSR[[#This Row],['#SM]],Tableau_REF_Risques[['#SM]:[Intitulé SM]],2,FALSE)</f>
        <v>Ouverture d'un canal de commande et d'exfiltration sur le réseau</v>
      </c>
      <c r="C75" t="s">
        <v>99</v>
      </c>
      <c r="D75">
        <v>4</v>
      </c>
      <c r="E75" s="45">
        <f t="shared" si="2"/>
        <v>4</v>
      </c>
    </row>
    <row r="76" spans="1:5" x14ac:dyDescent="0.2">
      <c r="A76" s="39" t="s">
        <v>69</v>
      </c>
      <c r="B76" s="39" t="str">
        <f>VLOOKUP(Tableau_REF_SMSR[[#This Row],['#SM]],Tableau_REF_Risques[['#SM]:[Intitulé SM]],2,FALSE)</f>
        <v>Chiffrement et/ou suppression de données par malveillance</v>
      </c>
      <c r="C76" t="s">
        <v>99</v>
      </c>
      <c r="D76">
        <v>3</v>
      </c>
      <c r="E76" s="45">
        <f t="shared" si="2"/>
        <v>3</v>
      </c>
    </row>
    <row r="77" spans="1:5" x14ac:dyDescent="0.2">
      <c r="A77" s="39" t="s">
        <v>70</v>
      </c>
      <c r="B77" s="39" t="str">
        <f>VLOOKUP(Tableau_REF_SMSR[[#This Row],['#SM]],Tableau_REF_Risques[['#SM]:[Intitulé SM]],2,FALSE)</f>
        <v>Indisponibilité des ressources suite à une attaque par DDoS</v>
      </c>
      <c r="C77" t="s">
        <v>99</v>
      </c>
      <c r="D77">
        <v>4</v>
      </c>
      <c r="E77" s="45">
        <f t="shared" si="2"/>
        <v>4</v>
      </c>
    </row>
    <row r="78" spans="1:5" x14ac:dyDescent="0.2">
      <c r="A78" s="39" t="s">
        <v>52</v>
      </c>
      <c r="B78" s="39" t="str">
        <f>VLOOKUP(Tableau_REF_SMSR[[#This Row],['#SM]],Tableau_REF_Risques[['#SM]:[Intitulé SM]],2,FALSE)</f>
        <v>Compromission d'un poste via l'accès à un site web infecté</v>
      </c>
      <c r="C78" t="s">
        <v>104</v>
      </c>
      <c r="D78">
        <v>1</v>
      </c>
      <c r="E78" s="45">
        <f t="shared" si="2"/>
        <v>0</v>
      </c>
    </row>
    <row r="79" spans="1:5" x14ac:dyDescent="0.2">
      <c r="A79" s="39" t="s">
        <v>53</v>
      </c>
      <c r="B79" s="39" t="str">
        <f>VLOOKUP(Tableau_REF_SMSR[[#This Row],['#SM]],Tableau_REF_Risques[['#SM]:[Intitulé SM]],2,FALSE)</f>
        <v>Compromission d'un poste par Phishing de l'utilisateur (Pièce jointe ou URL piégée)</v>
      </c>
      <c r="C79" s="39" t="s">
        <v>104</v>
      </c>
      <c r="D79">
        <v>3</v>
      </c>
      <c r="E79" s="45">
        <f t="shared" si="2"/>
        <v>0</v>
      </c>
    </row>
    <row r="80" spans="1:5" x14ac:dyDescent="0.2">
      <c r="A80" s="39" t="s">
        <v>54</v>
      </c>
      <c r="B80" s="39" t="str">
        <f>VLOOKUP(Tableau_REF_SMSR[[#This Row],['#SM]],Tableau_REF_Risques[['#SM]:[Intitulé SM]],2,FALSE)</f>
        <v>Compromission d'un service d'accès réseau à distance (ex VPN, VDI…)</v>
      </c>
      <c r="C80" s="39" t="s">
        <v>104</v>
      </c>
      <c r="D80">
        <v>1</v>
      </c>
      <c r="E80" s="45">
        <f t="shared" si="2"/>
        <v>0</v>
      </c>
    </row>
    <row r="81" spans="1:5" x14ac:dyDescent="0.2">
      <c r="A81" s="39" t="s">
        <v>55</v>
      </c>
      <c r="B81" s="39" t="str">
        <f>VLOOKUP(Tableau_REF_SMSR[[#This Row],['#SM]],Tableau_REF_Risques[['#SM]:[Intitulé SM]],2,FALSE)</f>
        <v>Compromission d'une application ou d'une API exposée sur Internet</v>
      </c>
      <c r="C81" s="39" t="s">
        <v>104</v>
      </c>
      <c r="D81">
        <v>1</v>
      </c>
      <c r="E81" s="45">
        <f t="shared" si="2"/>
        <v>0</v>
      </c>
    </row>
    <row r="82" spans="1:5" x14ac:dyDescent="0.2">
      <c r="A82" s="39" t="s">
        <v>56</v>
      </c>
      <c r="B82" s="39" t="str">
        <f>VLOOKUP(Tableau_REF_SMSR[[#This Row],['#SM]],Tableau_REF_Risques[['#SM]:[Intitulé SM]],2,FALSE)</f>
        <v>Compromission d'un poste via une clé USB infectée</v>
      </c>
      <c r="C82" s="39" t="s">
        <v>104</v>
      </c>
      <c r="D82">
        <v>2</v>
      </c>
      <c r="E82" s="45">
        <f t="shared" si="2"/>
        <v>0</v>
      </c>
    </row>
    <row r="83" spans="1:5" x14ac:dyDescent="0.2">
      <c r="A83" s="39" t="s">
        <v>57</v>
      </c>
      <c r="B83" s="39" t="str">
        <f>VLOOKUP(Tableau_REF_SMSR[[#This Row],['#SM]],Tableau_REF_Risques[['#SM]:[Intitulé SM]],2,FALSE)</f>
        <v>Compromission du réseau via une interconnexion partenaire (VPN)</v>
      </c>
      <c r="C83" s="39" t="s">
        <v>104</v>
      </c>
      <c r="D83">
        <v>1</v>
      </c>
      <c r="E83" s="45">
        <f t="shared" si="2"/>
        <v>0</v>
      </c>
    </row>
    <row r="84" spans="1:5" x14ac:dyDescent="0.2">
      <c r="A84" s="39" t="s">
        <v>58</v>
      </c>
      <c r="B84" s="39" t="str">
        <f>VLOOKUP(Tableau_REF_SMSR[[#This Row],['#SM]],Tableau_REF_Risques[['#SM]:[Intitulé SM]],2,FALSE)</f>
        <v>Compromission du réseau via l'utilisation d'identifiants volés</v>
      </c>
      <c r="C84" s="39" t="s">
        <v>104</v>
      </c>
      <c r="D84">
        <v>3</v>
      </c>
      <c r="E84" s="45">
        <f t="shared" si="2"/>
        <v>0</v>
      </c>
    </row>
    <row r="85" spans="1:5" x14ac:dyDescent="0.2">
      <c r="A85" s="39" t="s">
        <v>59</v>
      </c>
      <c r="B85" s="39" t="str">
        <f>VLOOKUP(Tableau_REF_SMSR[[#This Row],['#SM]],Tableau_REF_Risques[['#SM]:[Intitulé SM]],2,FALSE)</f>
        <v>Compromission du réseau via l'installation d'une application infectée</v>
      </c>
      <c r="C85" s="39" t="s">
        <v>104</v>
      </c>
      <c r="D85">
        <v>2</v>
      </c>
      <c r="E85" s="45">
        <f t="shared" si="2"/>
        <v>0</v>
      </c>
    </row>
    <row r="86" spans="1:5" x14ac:dyDescent="0.2">
      <c r="A86" s="39" t="s">
        <v>60</v>
      </c>
      <c r="B86" s="39" t="str">
        <f>VLOOKUP(Tableau_REF_SMSR[[#This Row],['#SM]],Tableau_REF_Risques[['#SM]:[Intitulé SM]],2,FALSE)</f>
        <v>Accès au réseau Wi-Fi par une personne non autorisée (absence ou contournement des mécanismes de sécurité)</v>
      </c>
      <c r="C86" s="39" t="s">
        <v>104</v>
      </c>
      <c r="D86">
        <v>1</v>
      </c>
      <c r="E86" s="45">
        <f t="shared" si="2"/>
        <v>0</v>
      </c>
    </row>
    <row r="87" spans="1:5" x14ac:dyDescent="0.2">
      <c r="A87" s="39" t="s">
        <v>61</v>
      </c>
      <c r="B87" s="39" t="str">
        <f>VLOOKUP(Tableau_REF_SMSR[[#This Row],['#SM]],Tableau_REF_Risques[['#SM]:[Intitulé SM]],2,FALSE)</f>
        <v>Accès au réseau filaire par une personne non autorisée (absence ou contournement des mécanismes de sécurité)</v>
      </c>
      <c r="C87" s="39" t="s">
        <v>104</v>
      </c>
      <c r="D87">
        <v>1</v>
      </c>
      <c r="E87" s="45">
        <f t="shared" si="2"/>
        <v>0</v>
      </c>
    </row>
    <row r="88" spans="1:5" x14ac:dyDescent="0.2">
      <c r="A88" s="39" t="s">
        <v>62</v>
      </c>
      <c r="B88" s="39" t="str">
        <f>VLOOKUP(Tableau_REF_SMSR[[#This Row],['#SM]],Tableau_REF_Risques[['#SM]:[Intitulé SM]],2,FALSE)</f>
        <v>Exécution de scripts malveillants dans les interpréteurs de commande (Shell)</v>
      </c>
      <c r="C88" s="39" t="s">
        <v>104</v>
      </c>
      <c r="D88">
        <v>1</v>
      </c>
      <c r="E88" s="45">
        <f t="shared" si="2"/>
        <v>0</v>
      </c>
    </row>
    <row r="89" spans="1:5" x14ac:dyDescent="0.2">
      <c r="A89" s="39" t="s">
        <v>63</v>
      </c>
      <c r="B89" s="39" t="str">
        <f>VLOOKUP(Tableau_REF_SMSR[[#This Row],['#SM]],Tableau_REF_Risques[['#SM]:[Intitulé SM]],2,FALSE)</f>
        <v>Détournement des fonctions d'un OS pour exécuter un code malveillant (Services, Registre, Bootloader...)</v>
      </c>
      <c r="C89" s="39" t="s">
        <v>104</v>
      </c>
      <c r="D89">
        <v>1</v>
      </c>
      <c r="E89" s="45">
        <f t="shared" si="2"/>
        <v>0</v>
      </c>
    </row>
    <row r="90" spans="1:5" x14ac:dyDescent="0.2">
      <c r="A90" s="39" t="s">
        <v>64</v>
      </c>
      <c r="B90" s="39" t="str">
        <f>VLOOKUP(Tableau_REF_SMSR[[#This Row],['#SM]],Tableau_REF_Risques[['#SM]:[Intitulé SM]],2,FALSE)</f>
        <v>Modification illégitime des comptes et droits d'accès permettant de maintenir un accès au SI</v>
      </c>
      <c r="C90" s="39" t="s">
        <v>104</v>
      </c>
      <c r="D90">
        <v>2</v>
      </c>
      <c r="E90" s="45">
        <f t="shared" si="2"/>
        <v>0</v>
      </c>
    </row>
    <row r="91" spans="1:5" x14ac:dyDescent="0.2">
      <c r="A91" s="39" t="s">
        <v>65</v>
      </c>
      <c r="B91" s="39" t="str">
        <f>VLOOKUP(Tableau_REF_SMSR[[#This Row],['#SM]],Tableau_REF_Risques[['#SM]:[Intitulé SM]],2,FALSE)</f>
        <v>Installation de composants illégitimes au sein du navigateur Web</v>
      </c>
      <c r="C91" s="39" t="s">
        <v>104</v>
      </c>
      <c r="D91">
        <v>2</v>
      </c>
      <c r="E91" s="45">
        <f t="shared" si="2"/>
        <v>0</v>
      </c>
    </row>
    <row r="92" spans="1:5" x14ac:dyDescent="0.2">
      <c r="A92" s="39" t="s">
        <v>66</v>
      </c>
      <c r="B92" s="39" t="str">
        <f>VLOOKUP(Tableau_REF_SMSR[[#This Row],['#SM]],Tableau_REF_Risques[['#SM]:[Intitulé SM]],2,FALSE)</f>
        <v>Contournement des mécanismes de contrôle afin d'effectuer une élévation de privilèges</v>
      </c>
      <c r="C92" s="39" t="s">
        <v>104</v>
      </c>
      <c r="D92">
        <v>2</v>
      </c>
      <c r="E92" s="45">
        <f t="shared" si="2"/>
        <v>0</v>
      </c>
    </row>
    <row r="93" spans="1:5" x14ac:dyDescent="0.2">
      <c r="A93" s="39" t="s">
        <v>67</v>
      </c>
      <c r="B93" s="39" t="str">
        <f>VLOOKUP(Tableau_REF_SMSR[[#This Row],['#SM]],Tableau_REF_Risques[['#SM]:[Intitulé SM]],2,FALSE)</f>
        <v>Mouvement latéral en vue d'atteindre l'objectif</v>
      </c>
      <c r="C93" s="39" t="s">
        <v>104</v>
      </c>
      <c r="D93">
        <v>1</v>
      </c>
      <c r="E93" s="45">
        <f t="shared" si="2"/>
        <v>0</v>
      </c>
    </row>
    <row r="94" spans="1:5" x14ac:dyDescent="0.2">
      <c r="A94" s="39" t="s">
        <v>68</v>
      </c>
      <c r="B94" s="39" t="str">
        <f>VLOOKUP(Tableau_REF_SMSR[[#This Row],['#SM]],Tableau_REF_Risques[['#SM]:[Intitulé SM]],2,FALSE)</f>
        <v>Ouverture d'un canal de commande et d'exfiltration sur le réseau</v>
      </c>
      <c r="C94" s="39" t="s">
        <v>104</v>
      </c>
      <c r="D94">
        <v>1</v>
      </c>
      <c r="E94" s="45">
        <f t="shared" si="2"/>
        <v>0</v>
      </c>
    </row>
    <row r="95" spans="1:5" x14ac:dyDescent="0.2">
      <c r="A95" s="39" t="s">
        <v>69</v>
      </c>
      <c r="B95" s="39" t="str">
        <f>VLOOKUP(Tableau_REF_SMSR[[#This Row],['#SM]],Tableau_REF_Risques[['#SM]:[Intitulé SM]],2,FALSE)</f>
        <v>Chiffrement et/ou suppression de données par malveillance</v>
      </c>
      <c r="C95" s="39" t="s">
        <v>104</v>
      </c>
      <c r="D95">
        <v>2</v>
      </c>
      <c r="E95" s="45">
        <f t="shared" si="2"/>
        <v>0</v>
      </c>
    </row>
    <row r="96" spans="1:5" x14ac:dyDescent="0.2">
      <c r="A96" s="39" t="s">
        <v>70</v>
      </c>
      <c r="B96" s="39" t="str">
        <f>VLOOKUP(Tableau_REF_SMSR[[#This Row],['#SM]],Tableau_REF_Risques[['#SM]:[Intitulé SM]],2,FALSE)</f>
        <v>Indisponibilité des ressources suite à une attaque par DDoS</v>
      </c>
      <c r="C96" s="39" t="s">
        <v>104</v>
      </c>
      <c r="D96">
        <v>1</v>
      </c>
      <c r="E96" s="45">
        <f t="shared" si="2"/>
        <v>0</v>
      </c>
    </row>
    <row r="97" spans="1:5" x14ac:dyDescent="0.2">
      <c r="A97" s="39" t="s">
        <v>52</v>
      </c>
      <c r="B97" s="39" t="str">
        <f>VLOOKUP(Tableau_REF_SMSR[[#This Row],['#SM]],Tableau_REF_Risques[['#SM]:[Intitulé SM]],2,FALSE)</f>
        <v>Compromission d'un poste via l'accès à un site web infecté</v>
      </c>
      <c r="C97" t="s">
        <v>107</v>
      </c>
      <c r="D97">
        <v>1</v>
      </c>
      <c r="E97" s="45">
        <f t="shared" si="2"/>
        <v>1</v>
      </c>
    </row>
    <row r="98" spans="1:5" x14ac:dyDescent="0.2">
      <c r="A98" s="39" t="s">
        <v>53</v>
      </c>
      <c r="B98" s="39" t="str">
        <f>VLOOKUP(Tableau_REF_SMSR[[#This Row],['#SM]],Tableau_REF_Risques[['#SM]:[Intitulé SM]],2,FALSE)</f>
        <v>Compromission d'un poste par Phishing de l'utilisateur (Pièce jointe ou URL piégée)</v>
      </c>
      <c r="C98" s="39" t="s">
        <v>107</v>
      </c>
      <c r="D98">
        <v>4</v>
      </c>
      <c r="E98" s="45">
        <f t="shared" ref="E98:E129" si="3">IF(VLOOKUP(C98,$G$2:$I$10,3,FALSE)="Forte",D98,0)</f>
        <v>4</v>
      </c>
    </row>
    <row r="99" spans="1:5" x14ac:dyDescent="0.2">
      <c r="A99" s="39" t="s">
        <v>54</v>
      </c>
      <c r="B99" s="39" t="str">
        <f>VLOOKUP(Tableau_REF_SMSR[[#This Row],['#SM]],Tableau_REF_Risques[['#SM]:[Intitulé SM]],2,FALSE)</f>
        <v>Compromission d'un service d'accès réseau à distance (ex VPN, VDI…)</v>
      </c>
      <c r="C99" s="39" t="s">
        <v>107</v>
      </c>
      <c r="D99">
        <v>1</v>
      </c>
      <c r="E99" s="45">
        <f t="shared" si="3"/>
        <v>1</v>
      </c>
    </row>
    <row r="100" spans="1:5" x14ac:dyDescent="0.2">
      <c r="A100" s="39" t="s">
        <v>55</v>
      </c>
      <c r="B100" s="39" t="str">
        <f>VLOOKUP(Tableau_REF_SMSR[[#This Row],['#SM]],Tableau_REF_Risques[['#SM]:[Intitulé SM]],2,FALSE)</f>
        <v>Compromission d'une application ou d'une API exposée sur Internet</v>
      </c>
      <c r="C100" s="39" t="s">
        <v>107</v>
      </c>
      <c r="D100">
        <v>1</v>
      </c>
      <c r="E100" s="45">
        <f t="shared" si="3"/>
        <v>1</v>
      </c>
    </row>
    <row r="101" spans="1:5" x14ac:dyDescent="0.2">
      <c r="A101" s="39" t="s">
        <v>56</v>
      </c>
      <c r="B101" s="39" t="str">
        <f>VLOOKUP(Tableau_REF_SMSR[[#This Row],['#SM]],Tableau_REF_Risques[['#SM]:[Intitulé SM]],2,FALSE)</f>
        <v>Compromission d'un poste via une clé USB infectée</v>
      </c>
      <c r="C101" s="39" t="s">
        <v>107</v>
      </c>
      <c r="D101">
        <v>3</v>
      </c>
      <c r="E101" s="45">
        <f t="shared" si="3"/>
        <v>3</v>
      </c>
    </row>
    <row r="102" spans="1:5" x14ac:dyDescent="0.2">
      <c r="A102" s="39" t="s">
        <v>57</v>
      </c>
      <c r="B102" s="39" t="str">
        <f>VLOOKUP(Tableau_REF_SMSR[[#This Row],['#SM]],Tableau_REF_Risques[['#SM]:[Intitulé SM]],2,FALSE)</f>
        <v>Compromission du réseau via une interconnexion partenaire (VPN)</v>
      </c>
      <c r="C102" s="39" t="s">
        <v>107</v>
      </c>
      <c r="D102">
        <v>2</v>
      </c>
      <c r="E102" s="45">
        <f t="shared" si="3"/>
        <v>2</v>
      </c>
    </row>
    <row r="103" spans="1:5" x14ac:dyDescent="0.2">
      <c r="A103" s="39" t="s">
        <v>58</v>
      </c>
      <c r="B103" s="39" t="str">
        <f>VLOOKUP(Tableau_REF_SMSR[[#This Row],['#SM]],Tableau_REF_Risques[['#SM]:[Intitulé SM]],2,FALSE)</f>
        <v>Compromission du réseau via l'utilisation d'identifiants volés</v>
      </c>
      <c r="C103" s="39" t="s">
        <v>107</v>
      </c>
      <c r="D103">
        <v>2</v>
      </c>
      <c r="E103" s="45">
        <f t="shared" si="3"/>
        <v>2</v>
      </c>
    </row>
    <row r="104" spans="1:5" x14ac:dyDescent="0.2">
      <c r="A104" s="39" t="s">
        <v>59</v>
      </c>
      <c r="B104" s="39" t="str">
        <f>VLOOKUP(Tableau_REF_SMSR[[#This Row],['#SM]],Tableau_REF_Risques[['#SM]:[Intitulé SM]],2,FALSE)</f>
        <v>Compromission du réseau via l'installation d'une application infectée</v>
      </c>
      <c r="C104" s="39" t="s">
        <v>107</v>
      </c>
      <c r="D104">
        <v>1</v>
      </c>
      <c r="E104" s="45">
        <f t="shared" si="3"/>
        <v>1</v>
      </c>
    </row>
    <row r="105" spans="1:5" x14ac:dyDescent="0.2">
      <c r="A105" s="39" t="s">
        <v>60</v>
      </c>
      <c r="B105" s="39" t="str">
        <f>VLOOKUP(Tableau_REF_SMSR[[#This Row],['#SM]],Tableau_REF_Risques[['#SM]:[Intitulé SM]],2,FALSE)</f>
        <v>Accès au réseau Wi-Fi par une personne non autorisée (absence ou contournement des mécanismes de sécurité)</v>
      </c>
      <c r="C105" s="39" t="s">
        <v>107</v>
      </c>
      <c r="D105">
        <v>2</v>
      </c>
      <c r="E105" s="45">
        <f t="shared" si="3"/>
        <v>2</v>
      </c>
    </row>
    <row r="106" spans="1:5" x14ac:dyDescent="0.2">
      <c r="A106" s="39" t="s">
        <v>61</v>
      </c>
      <c r="B106" s="39" t="str">
        <f>VLOOKUP(Tableau_REF_SMSR[[#This Row],['#SM]],Tableau_REF_Risques[['#SM]:[Intitulé SM]],2,FALSE)</f>
        <v>Accès au réseau filaire par une personne non autorisée (absence ou contournement des mécanismes de sécurité)</v>
      </c>
      <c r="C106" s="39" t="s">
        <v>107</v>
      </c>
      <c r="D106">
        <v>1</v>
      </c>
      <c r="E106" s="45">
        <f t="shared" si="3"/>
        <v>1</v>
      </c>
    </row>
    <row r="107" spans="1:5" x14ac:dyDescent="0.2">
      <c r="A107" s="39" t="s">
        <v>62</v>
      </c>
      <c r="B107" s="39" t="str">
        <f>VLOOKUP(Tableau_REF_SMSR[[#This Row],['#SM]],Tableau_REF_Risques[['#SM]:[Intitulé SM]],2,FALSE)</f>
        <v>Exécution de scripts malveillants dans les interpréteurs de commande (Shell)</v>
      </c>
      <c r="C107" s="39" t="s">
        <v>107</v>
      </c>
      <c r="D107">
        <v>1</v>
      </c>
      <c r="E107" s="45">
        <f t="shared" si="3"/>
        <v>1</v>
      </c>
    </row>
    <row r="108" spans="1:5" x14ac:dyDescent="0.2">
      <c r="A108" s="39" t="s">
        <v>63</v>
      </c>
      <c r="B108" s="39" t="str">
        <f>VLOOKUP(Tableau_REF_SMSR[[#This Row],['#SM]],Tableau_REF_Risques[['#SM]:[Intitulé SM]],2,FALSE)</f>
        <v>Détournement des fonctions d'un OS pour exécuter un code malveillant (Services, Registre, Bootloader...)</v>
      </c>
      <c r="C108" s="39" t="s">
        <v>107</v>
      </c>
      <c r="D108">
        <v>1</v>
      </c>
      <c r="E108" s="45">
        <f t="shared" si="3"/>
        <v>1</v>
      </c>
    </row>
    <row r="109" spans="1:5" x14ac:dyDescent="0.2">
      <c r="A109" s="39" t="s">
        <v>64</v>
      </c>
      <c r="B109" s="39" t="str">
        <f>VLOOKUP(Tableau_REF_SMSR[[#This Row],['#SM]],Tableau_REF_Risques[['#SM]:[Intitulé SM]],2,FALSE)</f>
        <v>Modification illégitime des comptes et droits d'accès permettant de maintenir un accès au SI</v>
      </c>
      <c r="C109" s="39" t="s">
        <v>107</v>
      </c>
      <c r="D109">
        <v>2</v>
      </c>
      <c r="E109" s="45">
        <f t="shared" si="3"/>
        <v>2</v>
      </c>
    </row>
    <row r="110" spans="1:5" x14ac:dyDescent="0.2">
      <c r="A110" s="39" t="s">
        <v>65</v>
      </c>
      <c r="B110" s="39" t="str">
        <f>VLOOKUP(Tableau_REF_SMSR[[#This Row],['#SM]],Tableau_REF_Risques[['#SM]:[Intitulé SM]],2,FALSE)</f>
        <v>Installation de composants illégitimes au sein du navigateur Web</v>
      </c>
      <c r="C110" s="39" t="s">
        <v>107</v>
      </c>
      <c r="D110">
        <v>1</v>
      </c>
      <c r="E110" s="45">
        <f t="shared" si="3"/>
        <v>1</v>
      </c>
    </row>
    <row r="111" spans="1:5" x14ac:dyDescent="0.2">
      <c r="A111" s="39" t="s">
        <v>66</v>
      </c>
      <c r="B111" s="39" t="str">
        <f>VLOOKUP(Tableau_REF_SMSR[[#This Row],['#SM]],Tableau_REF_Risques[['#SM]:[Intitulé SM]],2,FALSE)</f>
        <v>Contournement des mécanismes de contrôle afin d'effectuer une élévation de privilèges</v>
      </c>
      <c r="C111" s="39" t="s">
        <v>107</v>
      </c>
      <c r="D111">
        <v>1</v>
      </c>
      <c r="E111" s="45">
        <f t="shared" si="3"/>
        <v>1</v>
      </c>
    </row>
    <row r="112" spans="1:5" x14ac:dyDescent="0.2">
      <c r="A112" s="39" t="s">
        <v>67</v>
      </c>
      <c r="B112" s="39" t="str">
        <f>VLOOKUP(Tableau_REF_SMSR[[#This Row],['#SM]],Tableau_REF_Risques[['#SM]:[Intitulé SM]],2,FALSE)</f>
        <v>Mouvement latéral en vue d'atteindre l'objectif</v>
      </c>
      <c r="C112" s="39" t="s">
        <v>107</v>
      </c>
      <c r="D112">
        <v>1</v>
      </c>
      <c r="E112" s="45">
        <f t="shared" si="3"/>
        <v>1</v>
      </c>
    </row>
    <row r="113" spans="1:5" x14ac:dyDescent="0.2">
      <c r="A113" s="39" t="s">
        <v>68</v>
      </c>
      <c r="B113" s="39" t="str">
        <f>VLOOKUP(Tableau_REF_SMSR[[#This Row],['#SM]],Tableau_REF_Risques[['#SM]:[Intitulé SM]],2,FALSE)</f>
        <v>Ouverture d'un canal de commande et d'exfiltration sur le réseau</v>
      </c>
      <c r="C113" s="39" t="s">
        <v>107</v>
      </c>
      <c r="D113">
        <v>1</v>
      </c>
      <c r="E113" s="45">
        <f t="shared" si="3"/>
        <v>1</v>
      </c>
    </row>
    <row r="114" spans="1:5" x14ac:dyDescent="0.2">
      <c r="A114" s="39" t="s">
        <v>69</v>
      </c>
      <c r="B114" s="39" t="str">
        <f>VLOOKUP(Tableau_REF_SMSR[[#This Row],['#SM]],Tableau_REF_Risques[['#SM]:[Intitulé SM]],2,FALSE)</f>
        <v>Chiffrement et/ou suppression de données par malveillance</v>
      </c>
      <c r="C114" s="39" t="s">
        <v>107</v>
      </c>
      <c r="D114">
        <v>2</v>
      </c>
      <c r="E114" s="45">
        <f t="shared" si="3"/>
        <v>2</v>
      </c>
    </row>
    <row r="115" spans="1:5" x14ac:dyDescent="0.2">
      <c r="A115" s="39" t="s">
        <v>70</v>
      </c>
      <c r="B115" s="39" t="str">
        <f>VLOOKUP(Tableau_REF_SMSR[[#This Row],['#SM]],Tableau_REF_Risques[['#SM]:[Intitulé SM]],2,FALSE)</f>
        <v>Indisponibilité des ressources suite à une attaque par DDoS</v>
      </c>
      <c r="C115" s="39" t="s">
        <v>107</v>
      </c>
      <c r="D115">
        <v>1</v>
      </c>
      <c r="E115" s="45">
        <f t="shared" si="3"/>
        <v>1</v>
      </c>
    </row>
    <row r="116" spans="1:5" x14ac:dyDescent="0.2">
      <c r="A116" s="39" t="s">
        <v>52</v>
      </c>
      <c r="B116" s="39" t="str">
        <f>VLOOKUP(Tableau_REF_SMSR[[#This Row],['#SM]],Tableau_REF_Risques[['#SM]:[Intitulé SM]],2,FALSE)</f>
        <v>Compromission d'un poste via l'accès à un site web infecté</v>
      </c>
      <c r="C116" s="39" t="s">
        <v>356</v>
      </c>
      <c r="D116">
        <v>1</v>
      </c>
      <c r="E116" s="45">
        <f t="shared" si="3"/>
        <v>1</v>
      </c>
    </row>
    <row r="117" spans="1:5" x14ac:dyDescent="0.2">
      <c r="A117" s="39" t="s">
        <v>53</v>
      </c>
      <c r="B117" s="39" t="str">
        <f>VLOOKUP(Tableau_REF_SMSR[[#This Row],['#SM]],Tableau_REF_Risques[['#SM]:[Intitulé SM]],2,FALSE)</f>
        <v>Compromission d'un poste par Phishing de l'utilisateur (Pièce jointe ou URL piégée)</v>
      </c>
      <c r="C117" s="39" t="s">
        <v>356</v>
      </c>
      <c r="D117">
        <v>3</v>
      </c>
      <c r="E117" s="45">
        <f t="shared" si="3"/>
        <v>3</v>
      </c>
    </row>
    <row r="118" spans="1:5" x14ac:dyDescent="0.2">
      <c r="A118" s="39" t="s">
        <v>54</v>
      </c>
      <c r="B118" s="39" t="str">
        <f>VLOOKUP(Tableau_REF_SMSR[[#This Row],['#SM]],Tableau_REF_Risques[['#SM]:[Intitulé SM]],2,FALSE)</f>
        <v>Compromission d'un service d'accès réseau à distance (ex VPN, VDI…)</v>
      </c>
      <c r="C118" t="s">
        <v>356</v>
      </c>
      <c r="D118">
        <v>2</v>
      </c>
      <c r="E118" s="45">
        <f t="shared" si="3"/>
        <v>2</v>
      </c>
    </row>
    <row r="119" spans="1:5" x14ac:dyDescent="0.2">
      <c r="A119" s="39" t="s">
        <v>55</v>
      </c>
      <c r="B119" s="39" t="str">
        <f>VLOOKUP(Tableau_REF_SMSR[[#This Row],['#SM]],Tableau_REF_Risques[['#SM]:[Intitulé SM]],2,FALSE)</f>
        <v>Compromission d'une application ou d'une API exposée sur Internet</v>
      </c>
      <c r="C119" s="39" t="s">
        <v>356</v>
      </c>
      <c r="D119">
        <v>1</v>
      </c>
      <c r="E119" s="45">
        <f t="shared" si="3"/>
        <v>1</v>
      </c>
    </row>
    <row r="120" spans="1:5" x14ac:dyDescent="0.2">
      <c r="A120" s="39" t="s">
        <v>56</v>
      </c>
      <c r="B120" s="39" t="str">
        <f>VLOOKUP(Tableau_REF_SMSR[[#This Row],['#SM]],Tableau_REF_Risques[['#SM]:[Intitulé SM]],2,FALSE)</f>
        <v>Compromission d'un poste via une clé USB infectée</v>
      </c>
      <c r="C120" s="39" t="s">
        <v>356</v>
      </c>
      <c r="D120">
        <v>3</v>
      </c>
      <c r="E120" s="45">
        <f t="shared" si="3"/>
        <v>3</v>
      </c>
    </row>
    <row r="121" spans="1:5" x14ac:dyDescent="0.2">
      <c r="A121" s="39" t="s">
        <v>57</v>
      </c>
      <c r="B121" s="39" t="str">
        <f>VLOOKUP(Tableau_REF_SMSR[[#This Row],['#SM]],Tableau_REF_Risques[['#SM]:[Intitulé SM]],2,FALSE)</f>
        <v>Compromission du réseau via une interconnexion partenaire (VPN)</v>
      </c>
      <c r="C121" s="39" t="s">
        <v>356</v>
      </c>
      <c r="D121">
        <v>1</v>
      </c>
      <c r="E121" s="45">
        <f t="shared" si="3"/>
        <v>1</v>
      </c>
    </row>
    <row r="122" spans="1:5" x14ac:dyDescent="0.2">
      <c r="A122" s="39" t="s">
        <v>58</v>
      </c>
      <c r="B122" s="39" t="str">
        <f>VLOOKUP(Tableau_REF_SMSR[[#This Row],['#SM]],Tableau_REF_Risques[['#SM]:[Intitulé SM]],2,FALSE)</f>
        <v>Compromission du réseau via l'utilisation d'identifiants volés</v>
      </c>
      <c r="C122" s="39" t="s">
        <v>356</v>
      </c>
      <c r="D122">
        <v>3</v>
      </c>
      <c r="E122" s="45">
        <f t="shared" si="3"/>
        <v>3</v>
      </c>
    </row>
    <row r="123" spans="1:5" x14ac:dyDescent="0.2">
      <c r="A123" s="39" t="s">
        <v>59</v>
      </c>
      <c r="B123" s="39" t="str">
        <f>VLOOKUP(Tableau_REF_SMSR[[#This Row],['#SM]],Tableau_REF_Risques[['#SM]:[Intitulé SM]],2,FALSE)</f>
        <v>Compromission du réseau via l'installation d'une application infectée</v>
      </c>
      <c r="C123" s="39" t="s">
        <v>356</v>
      </c>
      <c r="D123">
        <v>2</v>
      </c>
      <c r="E123" s="45">
        <f t="shared" si="3"/>
        <v>2</v>
      </c>
    </row>
    <row r="124" spans="1:5" x14ac:dyDescent="0.2">
      <c r="A124" s="39" t="s">
        <v>62</v>
      </c>
      <c r="B124" s="39" t="str">
        <f>VLOOKUP(Tableau_REF_SMSR[[#This Row],['#SM]],Tableau_REF_Risques[['#SM]:[Intitulé SM]],2,FALSE)</f>
        <v>Exécution de scripts malveillants dans les interpréteurs de commande (Shell)</v>
      </c>
      <c r="C124" s="39" t="s">
        <v>356</v>
      </c>
      <c r="D124">
        <v>1</v>
      </c>
      <c r="E124" s="45">
        <f t="shared" si="3"/>
        <v>1</v>
      </c>
    </row>
    <row r="125" spans="1:5" x14ac:dyDescent="0.2">
      <c r="A125" s="39" t="s">
        <v>63</v>
      </c>
      <c r="B125" s="39" t="str">
        <f>VLOOKUP(Tableau_REF_SMSR[[#This Row],['#SM]],Tableau_REF_Risques[['#SM]:[Intitulé SM]],2,FALSE)</f>
        <v>Détournement des fonctions d'un OS pour exécuter un code malveillant (Services, Registre, Bootloader...)</v>
      </c>
      <c r="C125" s="39" t="s">
        <v>356</v>
      </c>
      <c r="D125">
        <v>1</v>
      </c>
      <c r="E125" s="45">
        <f t="shared" si="3"/>
        <v>1</v>
      </c>
    </row>
    <row r="126" spans="1:5" x14ac:dyDescent="0.2">
      <c r="A126" s="39" t="s">
        <v>64</v>
      </c>
      <c r="B126" s="39" t="str">
        <f>VLOOKUP(Tableau_REF_SMSR[[#This Row],['#SM]],Tableau_REF_Risques[['#SM]:[Intitulé SM]],2,FALSE)</f>
        <v>Modification illégitime des comptes et droits d'accès permettant de maintenir un accès au SI</v>
      </c>
      <c r="C126" s="39" t="s">
        <v>356</v>
      </c>
      <c r="D126">
        <v>2</v>
      </c>
      <c r="E126" s="45">
        <f t="shared" si="3"/>
        <v>2</v>
      </c>
    </row>
    <row r="127" spans="1:5" x14ac:dyDescent="0.2">
      <c r="A127" s="39" t="s">
        <v>65</v>
      </c>
      <c r="B127" s="39" t="str">
        <f>VLOOKUP(Tableau_REF_SMSR[[#This Row],['#SM]],Tableau_REF_Risques[['#SM]:[Intitulé SM]],2,FALSE)</f>
        <v>Installation de composants illégitimes au sein du navigateur Web</v>
      </c>
      <c r="C127" s="39" t="s">
        <v>356</v>
      </c>
      <c r="D127">
        <v>2</v>
      </c>
      <c r="E127" s="45">
        <f t="shared" si="3"/>
        <v>2</v>
      </c>
    </row>
    <row r="128" spans="1:5" x14ac:dyDescent="0.2">
      <c r="A128" s="39" t="s">
        <v>66</v>
      </c>
      <c r="B128" s="39" t="str">
        <f>VLOOKUP(Tableau_REF_SMSR[[#This Row],['#SM]],Tableau_REF_Risques[['#SM]:[Intitulé SM]],2,FALSE)</f>
        <v>Contournement des mécanismes de contrôle afin d'effectuer une élévation de privilèges</v>
      </c>
      <c r="C128" s="39" t="s">
        <v>356</v>
      </c>
      <c r="D128">
        <v>2</v>
      </c>
      <c r="E128" s="45">
        <f t="shared" si="3"/>
        <v>2</v>
      </c>
    </row>
    <row r="129" spans="1:5" x14ac:dyDescent="0.2">
      <c r="A129" s="39" t="s">
        <v>67</v>
      </c>
      <c r="B129" s="39" t="str">
        <f>VLOOKUP(Tableau_REF_SMSR[[#This Row],['#SM]],Tableau_REF_Risques[['#SM]:[Intitulé SM]],2,FALSE)</f>
        <v>Mouvement latéral en vue d'atteindre l'objectif</v>
      </c>
      <c r="C129" s="39" t="s">
        <v>356</v>
      </c>
      <c r="D129">
        <v>1</v>
      </c>
      <c r="E129" s="45">
        <f t="shared" si="3"/>
        <v>1</v>
      </c>
    </row>
    <row r="130" spans="1:5" x14ac:dyDescent="0.2">
      <c r="A130" s="39" t="s">
        <v>68</v>
      </c>
      <c r="B130" s="39" t="str">
        <f>VLOOKUP(Tableau_REF_SMSR[[#This Row],['#SM]],Tableau_REF_Risques[['#SM]:[Intitulé SM]],2,FALSE)</f>
        <v>Ouverture d'un canal de commande et d'exfiltration sur le réseau</v>
      </c>
      <c r="C130" s="39" t="s">
        <v>356</v>
      </c>
      <c r="D130">
        <v>1</v>
      </c>
      <c r="E130" s="45">
        <f t="shared" ref="E130:E161" si="4">IF(VLOOKUP(C130,$G$2:$I$10,3,FALSE)="Forte",D130,0)</f>
        <v>1</v>
      </c>
    </row>
    <row r="131" spans="1:5" x14ac:dyDescent="0.2">
      <c r="A131" s="39" t="s">
        <v>69</v>
      </c>
      <c r="B131" s="39" t="str">
        <f>VLOOKUP(Tableau_REF_SMSR[[#This Row],['#SM]],Tableau_REF_Risques[['#SM]:[Intitulé SM]],2,FALSE)</f>
        <v>Chiffrement et/ou suppression de données par malveillance</v>
      </c>
      <c r="C131" s="39" t="s">
        <v>356</v>
      </c>
      <c r="D131">
        <v>3</v>
      </c>
      <c r="E131" s="45">
        <f t="shared" si="4"/>
        <v>3</v>
      </c>
    </row>
    <row r="132" spans="1:5" x14ac:dyDescent="0.2">
      <c r="A132" s="39" t="s">
        <v>70</v>
      </c>
      <c r="B132" s="39" t="str">
        <f>VLOOKUP(Tableau_REF_SMSR[[#This Row],['#SM]],Tableau_REF_Risques[['#SM]:[Intitulé SM]],2,FALSE)</f>
        <v>Indisponibilité des ressources suite à une attaque par DDoS</v>
      </c>
      <c r="C132" s="39" t="s">
        <v>356</v>
      </c>
      <c r="D132">
        <v>1</v>
      </c>
      <c r="E132" s="45">
        <f t="shared" si="4"/>
        <v>1</v>
      </c>
    </row>
    <row r="133" spans="1:5" x14ac:dyDescent="0.2">
      <c r="A133" t="s">
        <v>71</v>
      </c>
      <c r="B133" s="39" t="str">
        <f>VLOOKUP(Tableau_REF_SMSR[[#This Row],['#SM]],Tableau_REF_Risques[['#SM]:[Intitulé SM]],2,FALSE)</f>
        <v>Abus de droits en vue d'effectuer une action malveillante</v>
      </c>
      <c r="C133" t="s">
        <v>356</v>
      </c>
      <c r="D133">
        <v>2</v>
      </c>
      <c r="E133" s="45">
        <f t="shared" si="4"/>
        <v>2</v>
      </c>
    </row>
    <row r="134" spans="1:5" x14ac:dyDescent="0.2">
      <c r="A134" s="39" t="s">
        <v>52</v>
      </c>
      <c r="B134" s="39" t="str">
        <f>VLOOKUP(Tableau_REF_SMSR[[#This Row],['#SM]],Tableau_REF_Risques[['#SM]:[Intitulé SM]],2,FALSE)</f>
        <v>Compromission d'un poste via l'accès à un site web infecté</v>
      </c>
      <c r="C134" t="s">
        <v>355</v>
      </c>
      <c r="D134">
        <v>1</v>
      </c>
      <c r="E134" s="45">
        <f t="shared" si="4"/>
        <v>0</v>
      </c>
    </row>
    <row r="135" spans="1:5" x14ac:dyDescent="0.2">
      <c r="A135" s="39" t="s">
        <v>53</v>
      </c>
      <c r="B135" s="39" t="str">
        <f>VLOOKUP(Tableau_REF_SMSR[[#This Row],['#SM]],Tableau_REF_Risques[['#SM]:[Intitulé SM]],2,FALSE)</f>
        <v>Compromission d'un poste par Phishing de l'utilisateur (Pièce jointe ou URL piégée)</v>
      </c>
      <c r="C135" s="39" t="s">
        <v>355</v>
      </c>
      <c r="D135">
        <v>2</v>
      </c>
      <c r="E135" s="45">
        <f t="shared" si="4"/>
        <v>0</v>
      </c>
    </row>
    <row r="136" spans="1:5" x14ac:dyDescent="0.2">
      <c r="A136" s="39" t="s">
        <v>54</v>
      </c>
      <c r="B136" s="39" t="str">
        <f>VLOOKUP(Tableau_REF_SMSR[[#This Row],['#SM]],Tableau_REF_Risques[['#SM]:[Intitulé SM]],2,FALSE)</f>
        <v>Compromission d'un service d'accès réseau à distance (ex VPN, VDI…)</v>
      </c>
      <c r="C136" s="39" t="s">
        <v>355</v>
      </c>
      <c r="D136">
        <v>1</v>
      </c>
      <c r="E136" s="45">
        <f t="shared" si="4"/>
        <v>0</v>
      </c>
    </row>
    <row r="137" spans="1:5" x14ac:dyDescent="0.2">
      <c r="A137" s="39" t="s">
        <v>55</v>
      </c>
      <c r="B137" s="39" t="str">
        <f>VLOOKUP(Tableau_REF_SMSR[[#This Row],['#SM]],Tableau_REF_Risques[['#SM]:[Intitulé SM]],2,FALSE)</f>
        <v>Compromission d'une application ou d'une API exposée sur Internet</v>
      </c>
      <c r="C137" s="39" t="s">
        <v>355</v>
      </c>
      <c r="D137">
        <v>1</v>
      </c>
      <c r="E137" s="45">
        <f t="shared" si="4"/>
        <v>0</v>
      </c>
    </row>
    <row r="138" spans="1:5" x14ac:dyDescent="0.2">
      <c r="A138" s="39" t="s">
        <v>56</v>
      </c>
      <c r="B138" s="39" t="str">
        <f>VLOOKUP(Tableau_REF_SMSR[[#This Row],['#SM]],Tableau_REF_Risques[['#SM]:[Intitulé SM]],2,FALSE)</f>
        <v>Compromission d'un poste via une clé USB infectée</v>
      </c>
      <c r="C138" s="39" t="s">
        <v>355</v>
      </c>
      <c r="D138">
        <v>3</v>
      </c>
      <c r="E138" s="45">
        <f t="shared" si="4"/>
        <v>0</v>
      </c>
    </row>
    <row r="139" spans="1:5" x14ac:dyDescent="0.2">
      <c r="A139" s="39" t="s">
        <v>57</v>
      </c>
      <c r="B139" s="39" t="str">
        <f>VLOOKUP(Tableau_REF_SMSR[[#This Row],['#SM]],Tableau_REF_Risques[['#SM]:[Intitulé SM]],2,FALSE)</f>
        <v>Compromission du réseau via une interconnexion partenaire (VPN)</v>
      </c>
      <c r="C139" s="39" t="s">
        <v>355</v>
      </c>
      <c r="D139">
        <v>1</v>
      </c>
      <c r="E139" s="45">
        <f t="shared" si="4"/>
        <v>0</v>
      </c>
    </row>
    <row r="140" spans="1:5" x14ac:dyDescent="0.2">
      <c r="A140" s="39" t="s">
        <v>58</v>
      </c>
      <c r="B140" s="39" t="str">
        <f>VLOOKUP(Tableau_REF_SMSR[[#This Row],['#SM]],Tableau_REF_Risques[['#SM]:[Intitulé SM]],2,FALSE)</f>
        <v>Compromission du réseau via l'utilisation d'identifiants volés</v>
      </c>
      <c r="C140" s="39" t="s">
        <v>355</v>
      </c>
      <c r="D140">
        <v>2</v>
      </c>
      <c r="E140" s="45">
        <f t="shared" si="4"/>
        <v>0</v>
      </c>
    </row>
    <row r="141" spans="1:5" x14ac:dyDescent="0.2">
      <c r="A141" s="39" t="s">
        <v>59</v>
      </c>
      <c r="B141" s="39" t="str">
        <f>VLOOKUP(Tableau_REF_SMSR[[#This Row],['#SM]],Tableau_REF_Risques[['#SM]:[Intitulé SM]],2,FALSE)</f>
        <v>Compromission du réseau via l'installation d'une application infectée</v>
      </c>
      <c r="C141" s="39" t="s">
        <v>355</v>
      </c>
      <c r="D141">
        <v>2</v>
      </c>
      <c r="E141" s="45">
        <f t="shared" si="4"/>
        <v>0</v>
      </c>
    </row>
    <row r="142" spans="1:5" x14ac:dyDescent="0.2">
      <c r="A142" s="39" t="s">
        <v>62</v>
      </c>
      <c r="B142" s="39" t="str">
        <f>VLOOKUP(Tableau_REF_SMSR[[#This Row],['#SM]],Tableau_REF_Risques[['#SM]:[Intitulé SM]],2,FALSE)</f>
        <v>Exécution de scripts malveillants dans les interpréteurs de commande (Shell)</v>
      </c>
      <c r="C142" s="39" t="s">
        <v>355</v>
      </c>
      <c r="D142">
        <v>1</v>
      </c>
      <c r="E142" s="45">
        <f t="shared" si="4"/>
        <v>0</v>
      </c>
    </row>
    <row r="143" spans="1:5" x14ac:dyDescent="0.2">
      <c r="A143" s="39" t="s">
        <v>63</v>
      </c>
      <c r="B143" s="39" t="str">
        <f>VLOOKUP(Tableau_REF_SMSR[[#This Row],['#SM]],Tableau_REF_Risques[['#SM]:[Intitulé SM]],2,FALSE)</f>
        <v>Détournement des fonctions d'un OS pour exécuter un code malveillant (Services, Registre, Bootloader...)</v>
      </c>
      <c r="C143" s="39" t="s">
        <v>355</v>
      </c>
      <c r="D143">
        <v>1</v>
      </c>
      <c r="E143" s="45">
        <f t="shared" si="4"/>
        <v>0</v>
      </c>
    </row>
    <row r="144" spans="1:5" x14ac:dyDescent="0.2">
      <c r="A144" s="39" t="s">
        <v>64</v>
      </c>
      <c r="B144" s="39" t="str">
        <f>VLOOKUP(Tableau_REF_SMSR[[#This Row],['#SM]],Tableau_REF_Risques[['#SM]:[Intitulé SM]],2,FALSE)</f>
        <v>Modification illégitime des comptes et droits d'accès permettant de maintenir un accès au SI</v>
      </c>
      <c r="C144" s="39" t="s">
        <v>355</v>
      </c>
      <c r="D144">
        <v>2</v>
      </c>
      <c r="E144" s="45">
        <f t="shared" si="4"/>
        <v>0</v>
      </c>
    </row>
    <row r="145" spans="1:5" x14ac:dyDescent="0.2">
      <c r="A145" s="39" t="s">
        <v>65</v>
      </c>
      <c r="B145" s="39" t="str">
        <f>VLOOKUP(Tableau_REF_SMSR[[#This Row],['#SM]],Tableau_REF_Risques[['#SM]:[Intitulé SM]],2,FALSE)</f>
        <v>Installation de composants illégitimes au sein du navigateur Web</v>
      </c>
      <c r="C145" s="39" t="s">
        <v>355</v>
      </c>
      <c r="D145">
        <v>1</v>
      </c>
      <c r="E145" s="45">
        <f t="shared" si="4"/>
        <v>0</v>
      </c>
    </row>
    <row r="146" spans="1:5" x14ac:dyDescent="0.2">
      <c r="A146" s="39" t="s">
        <v>66</v>
      </c>
      <c r="B146" s="39" t="str">
        <f>VLOOKUP(Tableau_REF_SMSR[[#This Row],['#SM]],Tableau_REF_Risques[['#SM]:[Intitulé SM]],2,FALSE)</f>
        <v>Contournement des mécanismes de contrôle afin d'effectuer une élévation de privilèges</v>
      </c>
      <c r="C146" s="39" t="s">
        <v>355</v>
      </c>
      <c r="D146">
        <v>3</v>
      </c>
      <c r="E146" s="45">
        <f t="shared" si="4"/>
        <v>0</v>
      </c>
    </row>
    <row r="147" spans="1:5" x14ac:dyDescent="0.2">
      <c r="A147" s="39" t="s">
        <v>67</v>
      </c>
      <c r="B147" s="39" t="str">
        <f>VLOOKUP(Tableau_REF_SMSR[[#This Row],['#SM]],Tableau_REF_Risques[['#SM]:[Intitulé SM]],2,FALSE)</f>
        <v>Mouvement latéral en vue d'atteindre l'objectif</v>
      </c>
      <c r="C147" s="39" t="s">
        <v>355</v>
      </c>
      <c r="D147">
        <v>1</v>
      </c>
      <c r="E147" s="45">
        <f t="shared" si="4"/>
        <v>0</v>
      </c>
    </row>
    <row r="148" spans="1:5" x14ac:dyDescent="0.2">
      <c r="A148" s="39" t="s">
        <v>68</v>
      </c>
      <c r="B148" s="39" t="str">
        <f>VLOOKUP(Tableau_REF_SMSR[[#This Row],['#SM]],Tableau_REF_Risques[['#SM]:[Intitulé SM]],2,FALSE)</f>
        <v>Ouverture d'un canal de commande et d'exfiltration sur le réseau</v>
      </c>
      <c r="C148" s="39" t="s">
        <v>355</v>
      </c>
      <c r="D148">
        <v>3</v>
      </c>
      <c r="E148" s="45">
        <f t="shared" si="4"/>
        <v>0</v>
      </c>
    </row>
    <row r="149" spans="1:5" x14ac:dyDescent="0.2">
      <c r="A149" s="39" t="s">
        <v>69</v>
      </c>
      <c r="B149" s="39" t="str">
        <f>VLOOKUP(Tableau_REF_SMSR[[#This Row],['#SM]],Tableau_REF_Risques[['#SM]:[Intitulé SM]],2,FALSE)</f>
        <v>Chiffrement et/ou suppression de données par malveillance</v>
      </c>
      <c r="C149" s="39" t="s">
        <v>355</v>
      </c>
      <c r="D149">
        <v>4</v>
      </c>
      <c r="E149" s="45">
        <f t="shared" si="4"/>
        <v>0</v>
      </c>
    </row>
    <row r="150" spans="1:5" x14ac:dyDescent="0.2">
      <c r="A150" s="39" t="s">
        <v>70</v>
      </c>
      <c r="B150" s="39" t="str">
        <f>VLOOKUP(Tableau_REF_SMSR[[#This Row],['#SM]],Tableau_REF_Risques[['#SM]:[Intitulé SM]],2,FALSE)</f>
        <v>Indisponibilité des ressources suite à une attaque par DDoS</v>
      </c>
      <c r="C150" s="39" t="s">
        <v>355</v>
      </c>
      <c r="D150">
        <v>1</v>
      </c>
      <c r="E150" s="45">
        <f t="shared" si="4"/>
        <v>0</v>
      </c>
    </row>
    <row r="151" spans="1:5" x14ac:dyDescent="0.2">
      <c r="A151" s="39" t="s">
        <v>71</v>
      </c>
      <c r="B151" s="39" t="str">
        <f>VLOOKUP(Tableau_REF_SMSR[[#This Row],['#SM]],Tableau_REF_Risques[['#SM]:[Intitulé SM]],2,FALSE)</f>
        <v>Abus de droits en vue d'effectuer une action malveillante</v>
      </c>
      <c r="C151" t="s">
        <v>355</v>
      </c>
      <c r="D151">
        <v>2</v>
      </c>
      <c r="E151" s="45">
        <f t="shared" si="4"/>
        <v>0</v>
      </c>
    </row>
    <row r="152" spans="1:5" x14ac:dyDescent="0.2">
      <c r="A152" s="39" t="s">
        <v>52</v>
      </c>
      <c r="B152" s="39" t="str">
        <f>VLOOKUP(Tableau_REF_SMSR[[#This Row],['#SM]],Tableau_REF_Risques[['#SM]:[Intitulé SM]],2,FALSE)</f>
        <v>Compromission d'un poste via l'accès à un site web infecté</v>
      </c>
      <c r="C152" t="s">
        <v>354</v>
      </c>
      <c r="D152">
        <v>2</v>
      </c>
      <c r="E152" s="45">
        <f t="shared" si="4"/>
        <v>0</v>
      </c>
    </row>
    <row r="153" spans="1:5" x14ac:dyDescent="0.2">
      <c r="A153" s="39" t="s">
        <v>53</v>
      </c>
      <c r="B153" s="39" t="str">
        <f>VLOOKUP(Tableau_REF_SMSR[[#This Row],['#SM]],Tableau_REF_Risques[['#SM]:[Intitulé SM]],2,FALSE)</f>
        <v>Compromission d'un poste par Phishing de l'utilisateur (Pièce jointe ou URL piégée)</v>
      </c>
      <c r="C153" s="39" t="s">
        <v>354</v>
      </c>
      <c r="D153">
        <v>2</v>
      </c>
      <c r="E153" s="45">
        <f t="shared" si="4"/>
        <v>0</v>
      </c>
    </row>
    <row r="154" spans="1:5" x14ac:dyDescent="0.2">
      <c r="A154" s="39" t="s">
        <v>54</v>
      </c>
      <c r="B154" s="39" t="str">
        <f>VLOOKUP(Tableau_REF_SMSR[[#This Row],['#SM]],Tableau_REF_Risques[['#SM]:[Intitulé SM]],2,FALSE)</f>
        <v>Compromission d'un service d'accès réseau à distance (ex VPN, VDI…)</v>
      </c>
      <c r="C154" s="39" t="s">
        <v>354</v>
      </c>
      <c r="D154">
        <v>3</v>
      </c>
      <c r="E154" s="45">
        <f t="shared" si="4"/>
        <v>0</v>
      </c>
    </row>
    <row r="155" spans="1:5" x14ac:dyDescent="0.2">
      <c r="A155" s="39" t="s">
        <v>55</v>
      </c>
      <c r="B155" s="39" t="str">
        <f>VLOOKUP(Tableau_REF_SMSR[[#This Row],['#SM]],Tableau_REF_Risques[['#SM]:[Intitulé SM]],2,FALSE)</f>
        <v>Compromission d'une application ou d'une API exposée sur Internet</v>
      </c>
      <c r="C155" s="39" t="s">
        <v>354</v>
      </c>
      <c r="D155">
        <v>3</v>
      </c>
      <c r="E155" s="45">
        <f t="shared" si="4"/>
        <v>0</v>
      </c>
    </row>
    <row r="156" spans="1:5" x14ac:dyDescent="0.2">
      <c r="A156" s="39" t="s">
        <v>56</v>
      </c>
      <c r="B156" s="39" t="str">
        <f>VLOOKUP(Tableau_REF_SMSR[[#This Row],['#SM]],Tableau_REF_Risques[['#SM]:[Intitulé SM]],2,FALSE)</f>
        <v>Compromission d'un poste via une clé USB infectée</v>
      </c>
      <c r="C156" s="39" t="s">
        <v>354</v>
      </c>
      <c r="D156">
        <v>3</v>
      </c>
      <c r="E156" s="45">
        <f t="shared" si="4"/>
        <v>0</v>
      </c>
    </row>
    <row r="157" spans="1:5" x14ac:dyDescent="0.2">
      <c r="A157" s="39" t="s">
        <v>57</v>
      </c>
      <c r="B157" s="39" t="str">
        <f>VLOOKUP(Tableau_REF_SMSR[[#This Row],['#SM]],Tableau_REF_Risques[['#SM]:[Intitulé SM]],2,FALSE)</f>
        <v>Compromission du réseau via une interconnexion partenaire (VPN)</v>
      </c>
      <c r="C157" s="39" t="s">
        <v>354</v>
      </c>
      <c r="D157">
        <v>2</v>
      </c>
      <c r="E157" s="45">
        <f t="shared" si="4"/>
        <v>0</v>
      </c>
    </row>
    <row r="158" spans="1:5" x14ac:dyDescent="0.2">
      <c r="A158" s="39" t="s">
        <v>58</v>
      </c>
      <c r="B158" s="39" t="str">
        <f>VLOOKUP(Tableau_REF_SMSR[[#This Row],['#SM]],Tableau_REF_Risques[['#SM]:[Intitulé SM]],2,FALSE)</f>
        <v>Compromission du réseau via l'utilisation d'identifiants volés</v>
      </c>
      <c r="C158" s="39" t="s">
        <v>354</v>
      </c>
      <c r="D158">
        <v>4</v>
      </c>
      <c r="E158" s="45">
        <f t="shared" si="4"/>
        <v>0</v>
      </c>
    </row>
    <row r="159" spans="1:5" x14ac:dyDescent="0.2">
      <c r="A159" s="39" t="s">
        <v>59</v>
      </c>
      <c r="B159" s="39" t="str">
        <f>VLOOKUP(Tableau_REF_SMSR[[#This Row],['#SM]],Tableau_REF_Risques[['#SM]:[Intitulé SM]],2,FALSE)</f>
        <v>Compromission du réseau via l'installation d'une application infectée</v>
      </c>
      <c r="C159" s="39" t="s">
        <v>354</v>
      </c>
      <c r="D159">
        <v>4</v>
      </c>
      <c r="E159" s="45">
        <f t="shared" si="4"/>
        <v>0</v>
      </c>
    </row>
    <row r="160" spans="1:5" x14ac:dyDescent="0.2">
      <c r="A160" s="39" t="s">
        <v>62</v>
      </c>
      <c r="B160" s="39" t="str">
        <f>VLOOKUP(Tableau_REF_SMSR[[#This Row],['#SM]],Tableau_REF_Risques[['#SM]:[Intitulé SM]],2,FALSE)</f>
        <v>Exécution de scripts malveillants dans les interpréteurs de commande (Shell)</v>
      </c>
      <c r="C160" s="39" t="s">
        <v>354</v>
      </c>
      <c r="D160">
        <v>4</v>
      </c>
      <c r="E160" s="45">
        <f t="shared" si="4"/>
        <v>0</v>
      </c>
    </row>
    <row r="161" spans="1:5" x14ac:dyDescent="0.2">
      <c r="A161" s="39" t="s">
        <v>63</v>
      </c>
      <c r="B161" s="39" t="str">
        <f>VLOOKUP(Tableau_REF_SMSR[[#This Row],['#SM]],Tableau_REF_Risques[['#SM]:[Intitulé SM]],2,FALSE)</f>
        <v>Détournement des fonctions d'un OS pour exécuter un code malveillant (Services, Registre, Bootloader...)</v>
      </c>
      <c r="C161" s="39" t="s">
        <v>354</v>
      </c>
      <c r="D161">
        <v>4</v>
      </c>
      <c r="E161" s="45">
        <f t="shared" si="4"/>
        <v>0</v>
      </c>
    </row>
    <row r="162" spans="1:5" x14ac:dyDescent="0.2">
      <c r="A162" s="39" t="s">
        <v>64</v>
      </c>
      <c r="B162" s="39" t="str">
        <f>VLOOKUP(Tableau_REF_SMSR[[#This Row],['#SM]],Tableau_REF_Risques[['#SM]:[Intitulé SM]],2,FALSE)</f>
        <v>Modification illégitime des comptes et droits d'accès permettant de maintenir un accès au SI</v>
      </c>
      <c r="C162" s="39" t="s">
        <v>354</v>
      </c>
      <c r="D162">
        <v>4</v>
      </c>
      <c r="E162" s="45">
        <f t="shared" ref="E162:E169" si="5">IF(VLOOKUP(C162,$G$2:$I$10,3,FALSE)="Forte",D162,0)</f>
        <v>0</v>
      </c>
    </row>
    <row r="163" spans="1:5" x14ac:dyDescent="0.2">
      <c r="A163" s="39" t="s">
        <v>65</v>
      </c>
      <c r="B163" s="39" t="str">
        <f>VLOOKUP(Tableau_REF_SMSR[[#This Row],['#SM]],Tableau_REF_Risques[['#SM]:[Intitulé SM]],2,FALSE)</f>
        <v>Installation de composants illégitimes au sein du navigateur Web</v>
      </c>
      <c r="C163" s="39" t="s">
        <v>354</v>
      </c>
      <c r="D163">
        <v>3</v>
      </c>
      <c r="E163" s="45">
        <f t="shared" si="5"/>
        <v>0</v>
      </c>
    </row>
    <row r="164" spans="1:5" x14ac:dyDescent="0.2">
      <c r="A164" s="39" t="s">
        <v>66</v>
      </c>
      <c r="B164" s="39" t="str">
        <f>VLOOKUP(Tableau_REF_SMSR[[#This Row],['#SM]],Tableau_REF_Risques[['#SM]:[Intitulé SM]],2,FALSE)</f>
        <v>Contournement des mécanismes de contrôle afin d'effectuer une élévation de privilèges</v>
      </c>
      <c r="C164" s="39" t="s">
        <v>354</v>
      </c>
      <c r="D164">
        <v>3</v>
      </c>
      <c r="E164" s="45">
        <f t="shared" si="5"/>
        <v>0</v>
      </c>
    </row>
    <row r="165" spans="1:5" x14ac:dyDescent="0.2">
      <c r="A165" s="39" t="s">
        <v>67</v>
      </c>
      <c r="B165" s="39" t="str">
        <f>VLOOKUP(Tableau_REF_SMSR[[#This Row],['#SM]],Tableau_REF_Risques[['#SM]:[Intitulé SM]],2,FALSE)</f>
        <v>Mouvement latéral en vue d'atteindre l'objectif</v>
      </c>
      <c r="C165" s="39" t="s">
        <v>354</v>
      </c>
      <c r="D165">
        <v>3</v>
      </c>
      <c r="E165" s="45">
        <f t="shared" si="5"/>
        <v>0</v>
      </c>
    </row>
    <row r="166" spans="1:5" x14ac:dyDescent="0.2">
      <c r="A166" s="39" t="s">
        <v>68</v>
      </c>
      <c r="B166" s="39" t="str">
        <f>VLOOKUP(Tableau_REF_SMSR[[#This Row],['#SM]],Tableau_REF_Risques[['#SM]:[Intitulé SM]],2,FALSE)</f>
        <v>Ouverture d'un canal de commande et d'exfiltration sur le réseau</v>
      </c>
      <c r="C166" s="39" t="s">
        <v>354</v>
      </c>
      <c r="D166">
        <v>4</v>
      </c>
      <c r="E166" s="45">
        <f t="shared" si="5"/>
        <v>0</v>
      </c>
    </row>
    <row r="167" spans="1:5" x14ac:dyDescent="0.2">
      <c r="A167" s="39" t="s">
        <v>69</v>
      </c>
      <c r="B167" s="39" t="str">
        <f>VLOOKUP(Tableau_REF_SMSR[[#This Row],['#SM]],Tableau_REF_Risques[['#SM]:[Intitulé SM]],2,FALSE)</f>
        <v>Chiffrement et/ou suppression de données par malveillance</v>
      </c>
      <c r="C167" s="39" t="s">
        <v>354</v>
      </c>
      <c r="D167">
        <v>4</v>
      </c>
      <c r="E167" s="45">
        <f t="shared" si="5"/>
        <v>0</v>
      </c>
    </row>
    <row r="168" spans="1:5" x14ac:dyDescent="0.2">
      <c r="A168" s="39" t="s">
        <v>70</v>
      </c>
      <c r="B168" s="39" t="str">
        <f>VLOOKUP(Tableau_REF_SMSR[[#This Row],['#SM]],Tableau_REF_Risques[['#SM]:[Intitulé SM]],2,FALSE)</f>
        <v>Indisponibilité des ressources suite à une attaque par DDoS</v>
      </c>
      <c r="C168" s="39" t="s">
        <v>354</v>
      </c>
      <c r="D168">
        <v>2</v>
      </c>
      <c r="E168" s="45">
        <f t="shared" si="5"/>
        <v>0</v>
      </c>
    </row>
    <row r="169" spans="1:5" x14ac:dyDescent="0.2">
      <c r="A169" s="39" t="s">
        <v>71</v>
      </c>
      <c r="B169" s="39" t="str">
        <f>VLOOKUP(Tableau_REF_SMSR[[#This Row],['#SM]],Tableau_REF_Risques[['#SM]:[Intitulé SM]],2,FALSE)</f>
        <v>Abus de droits en vue d'effectuer une action malveillante</v>
      </c>
      <c r="C169" t="s">
        <v>354</v>
      </c>
      <c r="D169">
        <v>4</v>
      </c>
      <c r="E169" s="45">
        <f t="shared" si="5"/>
        <v>0</v>
      </c>
    </row>
    <row r="170" spans="1:5" x14ac:dyDescent="0.2">
      <c r="A170" t="s">
        <v>72</v>
      </c>
      <c r="B170" s="39" t="str">
        <f>VLOOKUP(Tableau_REF_SMSR[[#This Row],['#SM]],Tableau_REF_Risques[['#SM]:[Intitulé SM]],2,FALSE)</f>
        <v>Erreur humaine entrainant une indisponibilité des services</v>
      </c>
      <c r="C170" s="39" t="s">
        <v>356</v>
      </c>
      <c r="D170">
        <v>1</v>
      </c>
      <c r="E170" s="45">
        <f t="shared" ref="E170:E178" si="6">IF(VLOOKUP(C170,$G$11:$I$13,3,FALSE)="Forte",D170,0)</f>
        <v>1</v>
      </c>
    </row>
    <row r="171" spans="1:5" x14ac:dyDescent="0.2">
      <c r="A171" t="s">
        <v>73</v>
      </c>
      <c r="B171" s="39" t="str">
        <f>VLOOKUP(Tableau_REF_SMSR[[#This Row],['#SM]],Tableau_REF_Risques[['#SM]:[Intitulé SM]],2,FALSE)</f>
        <v>Erreur humaine entrainant une altération des services et/ou données</v>
      </c>
      <c r="C171" s="39" t="s">
        <v>356</v>
      </c>
      <c r="D171">
        <v>4</v>
      </c>
      <c r="E171" s="45">
        <f t="shared" si="6"/>
        <v>4</v>
      </c>
    </row>
    <row r="172" spans="1:5" x14ac:dyDescent="0.2">
      <c r="A172" t="s">
        <v>74</v>
      </c>
      <c r="B172" s="39" t="str">
        <f>VLOOKUP(Tableau_REF_SMSR[[#This Row],['#SM]],Tableau_REF_Risques[['#SM]:[Intitulé SM]],2,FALSE)</f>
        <v>Erreur humaine entrainant une fuite de données</v>
      </c>
      <c r="C172" s="39" t="s">
        <v>356</v>
      </c>
      <c r="D172">
        <v>4</v>
      </c>
      <c r="E172" s="45">
        <f t="shared" si="6"/>
        <v>4</v>
      </c>
    </row>
    <row r="173" spans="1:5" x14ac:dyDescent="0.2">
      <c r="A173" s="39" t="s">
        <v>72</v>
      </c>
      <c r="B173" s="39" t="str">
        <f>VLOOKUP(Tableau_REF_SMSR[[#This Row],['#SM]],Tableau_REF_Risques[['#SM]:[Intitulé SM]],2,FALSE)</f>
        <v>Erreur humaine entrainant une indisponibilité des services</v>
      </c>
      <c r="C173" s="39" t="s">
        <v>355</v>
      </c>
      <c r="D173">
        <v>1</v>
      </c>
      <c r="E173" s="45">
        <f t="shared" si="6"/>
        <v>1</v>
      </c>
    </row>
    <row r="174" spans="1:5" x14ac:dyDescent="0.2">
      <c r="A174" s="39" t="s">
        <v>73</v>
      </c>
      <c r="B174" s="39" t="str">
        <f>VLOOKUP(Tableau_REF_SMSR[[#This Row],['#SM]],Tableau_REF_Risques[['#SM]:[Intitulé SM]],2,FALSE)</f>
        <v>Erreur humaine entrainant une altération des services et/ou données</v>
      </c>
      <c r="C174" s="39" t="s">
        <v>355</v>
      </c>
      <c r="D174">
        <v>3</v>
      </c>
      <c r="E174" s="45">
        <f t="shared" si="6"/>
        <v>3</v>
      </c>
    </row>
    <row r="175" spans="1:5" x14ac:dyDescent="0.2">
      <c r="A175" s="39" t="s">
        <v>74</v>
      </c>
      <c r="B175" s="39" t="str">
        <f>VLOOKUP(Tableau_REF_SMSR[[#This Row],['#SM]],Tableau_REF_Risques[['#SM]:[Intitulé SM]],2,FALSE)</f>
        <v>Erreur humaine entrainant une fuite de données</v>
      </c>
      <c r="C175" s="39" t="s">
        <v>355</v>
      </c>
      <c r="D175">
        <v>3</v>
      </c>
      <c r="E175" s="45">
        <f t="shared" si="6"/>
        <v>3</v>
      </c>
    </row>
    <row r="176" spans="1:5" x14ac:dyDescent="0.2">
      <c r="A176" s="39" t="s">
        <v>72</v>
      </c>
      <c r="B176" s="39" t="str">
        <f>VLOOKUP(Tableau_REF_SMSR[[#This Row],['#SM]],Tableau_REF_Risques[['#SM]:[Intitulé SM]],2,FALSE)</f>
        <v>Erreur humaine entrainant une indisponibilité des services</v>
      </c>
      <c r="C176" s="39" t="s">
        <v>354</v>
      </c>
      <c r="D176">
        <v>2</v>
      </c>
      <c r="E176" s="45">
        <f t="shared" si="6"/>
        <v>2</v>
      </c>
    </row>
    <row r="177" spans="1:5" x14ac:dyDescent="0.2">
      <c r="A177" s="39" t="s">
        <v>73</v>
      </c>
      <c r="B177" s="39" t="str">
        <f>VLOOKUP(Tableau_REF_SMSR[[#This Row],['#SM]],Tableau_REF_Risques[['#SM]:[Intitulé SM]],2,FALSE)</f>
        <v>Erreur humaine entrainant une altération des services et/ou données</v>
      </c>
      <c r="C177" s="39" t="s">
        <v>354</v>
      </c>
      <c r="D177">
        <v>1</v>
      </c>
      <c r="E177" s="45">
        <f t="shared" si="6"/>
        <v>1</v>
      </c>
    </row>
    <row r="178" spans="1:5" x14ac:dyDescent="0.2">
      <c r="A178" s="39" t="s">
        <v>74</v>
      </c>
      <c r="B178" s="39" t="str">
        <f>VLOOKUP(Tableau_REF_SMSR[[#This Row],['#SM]],Tableau_REF_Risques[['#SM]:[Intitulé SM]],2,FALSE)</f>
        <v>Erreur humaine entrainant une fuite de données</v>
      </c>
      <c r="C178" s="39" t="s">
        <v>354</v>
      </c>
      <c r="D178">
        <v>1</v>
      </c>
      <c r="E178" s="45">
        <f t="shared" si="6"/>
        <v>1</v>
      </c>
    </row>
    <row r="179" spans="1:5" x14ac:dyDescent="0.2">
      <c r="A179" s="65" t="s">
        <v>75</v>
      </c>
      <c r="B179" s="39" t="str">
        <f>VLOOKUP(Tableau_REF_SMSR[[#This Row],['#SM]],Tableau_REF_Risques[['#SM]:[Intitulé SM]],2,FALSE)</f>
        <v>Incapacité à gérer un terminal et à mettre en oeuvre une politique de sécurité</v>
      </c>
      <c r="C179" s="65" t="s">
        <v>373</v>
      </c>
      <c r="E179" s="83">
        <f>ROUND((VLOOKUP(INPUT_ContexteBIA!B17,DATA_Listes!A20:B23,2,FALSE)+VLOOKUP(INPUT_ContexteBIA!B18,DATA_Listes!A20:B23,2,FALSE))/2,0)</f>
        <v>2</v>
      </c>
    </row>
    <row r="180" spans="1:5" s="39" customFormat="1" x14ac:dyDescent="0.2">
      <c r="A180" s="65" t="s">
        <v>76</v>
      </c>
      <c r="B180" s="65" t="str">
        <f>VLOOKUP(Tableau_REF_SMSR[[#This Row],['#SM]],Tableau_REF_Risques[['#SM]:[Intitulé SM]],2,FALSE)</f>
        <v>Environnement réseau complexe impliquant des risques d'erreur importants sur les règles de cloisonnement et de filtrage réseau</v>
      </c>
      <c r="C180" s="65" t="s">
        <v>373</v>
      </c>
      <c r="E180" s="83">
        <f>VLOOKUP('INPUT_Mesures Actuelles'!B6,DATA_Listes!A46:B49,2,FALSE)</f>
        <v>4</v>
      </c>
    </row>
    <row r="181" spans="1:5" x14ac:dyDescent="0.2">
      <c r="A181" s="65" t="s">
        <v>77</v>
      </c>
      <c r="B181" s="65" t="str">
        <f>VLOOKUP(Tableau_REF_SMSR[[#This Row],['#SM]],Tableau_REF_Risques[['#SM]:[Intitulé SM]],2,FALSE)</f>
        <v>Déploiement en production de codes applicatifs vulnérables</v>
      </c>
      <c r="C181" s="65" t="s">
        <v>373</v>
      </c>
      <c r="E181" s="83">
        <f>VLOOKUP(INPUT_ContexteBIA!B20,DATA_Listes!A14:B17,2,FALSE)</f>
        <v>2</v>
      </c>
    </row>
    <row r="182" spans="1:5" x14ac:dyDescent="0.2">
      <c r="A182" s="65" t="s">
        <v>78</v>
      </c>
      <c r="B182" s="65" t="str">
        <f>VLOOKUP(Tableau_REF_SMSR[[#This Row],['#SM]],Tableau_REF_Risques[['#SM]:[Intitulé SM]],2,FALSE)</f>
        <v>Incapacité à détecter un incident de sécurité et à fournir une piste d'audit post-mortem</v>
      </c>
      <c r="C182" s="65" t="s">
        <v>373</v>
      </c>
      <c r="E182" s="83">
        <f>ROUND((VLOOKUP(INPUT_ContexteBIA!B17,DATA_Listes!A20:B23,2,FALSE)+VLOOKUP(INPUT_ContexteBIA!B18,DATA_Listes!A20:B23,2,FALSE)+VLOOKUP('INPUT_Mesures Actuelles'!B6,DATA_Listes!A46:B49,2,FALSE))/3,0)</f>
        <v>2</v>
      </c>
    </row>
  </sheetData>
  <phoneticPr fontId="11" type="noConversion"/>
  <pageMargins left="0.7" right="0.7" top="0.75" bottom="0.75" header="0.3" footer="0.3"/>
  <tableParts count="2">
    <tablePart r:id="rId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63"/>
  <sheetViews>
    <sheetView workbookViewId="0">
      <selection activeCell="D20" sqref="D20"/>
    </sheetView>
  </sheetViews>
  <sheetFormatPr baseColWidth="10" defaultColWidth="14.42578125" defaultRowHeight="15.75" customHeight="1" x14ac:dyDescent="0.2"/>
  <cols>
    <col min="1" max="26" width="29.140625" customWidth="1"/>
  </cols>
  <sheetData>
    <row r="1" spans="1:26" ht="15.75" customHeight="1" x14ac:dyDescent="0.25">
      <c r="A1" s="180" t="s">
        <v>299</v>
      </c>
      <c r="B1" s="181"/>
      <c r="C1" s="181"/>
      <c r="D1" s="3"/>
      <c r="E1" s="3"/>
      <c r="F1" s="3"/>
      <c r="G1" s="3"/>
      <c r="H1" s="3"/>
      <c r="I1" s="3"/>
      <c r="J1" s="3"/>
      <c r="K1" s="3"/>
      <c r="L1" s="3"/>
      <c r="M1" s="3"/>
      <c r="N1" s="3"/>
      <c r="O1" s="3"/>
      <c r="P1" s="3"/>
      <c r="Q1" s="3"/>
      <c r="R1" s="3"/>
      <c r="S1" s="3"/>
      <c r="T1" s="3"/>
      <c r="U1" s="3"/>
      <c r="V1" s="3"/>
      <c r="W1" s="3"/>
      <c r="X1" s="3"/>
      <c r="Y1" s="3"/>
      <c r="Z1" s="3"/>
    </row>
    <row r="2" spans="1:26" ht="15.75" customHeight="1" x14ac:dyDescent="0.25">
      <c r="A2" s="34" t="s">
        <v>300</v>
      </c>
      <c r="B2" s="3"/>
      <c r="C2" s="3"/>
      <c r="D2" s="3"/>
      <c r="E2" s="3"/>
      <c r="F2" s="3"/>
      <c r="G2" s="3"/>
      <c r="H2" s="3"/>
      <c r="I2" s="3"/>
      <c r="J2" s="3"/>
      <c r="K2" s="3"/>
      <c r="L2" s="3"/>
      <c r="M2" s="3"/>
      <c r="N2" s="3"/>
      <c r="O2" s="3"/>
      <c r="P2" s="3"/>
      <c r="Q2" s="3"/>
      <c r="R2" s="3"/>
      <c r="S2" s="3"/>
      <c r="T2" s="3"/>
      <c r="U2" s="3"/>
      <c r="V2" s="3"/>
      <c r="W2" s="3"/>
      <c r="X2" s="3"/>
      <c r="Y2" s="3"/>
      <c r="Z2" s="3"/>
    </row>
    <row r="3" spans="1:26" ht="15.75" customHeight="1" x14ac:dyDescent="0.25">
      <c r="A3" s="35" t="s">
        <v>301</v>
      </c>
      <c r="B3" s="3"/>
      <c r="C3" s="3"/>
      <c r="D3" s="3"/>
      <c r="E3" s="3"/>
      <c r="F3" s="3"/>
      <c r="G3" s="3"/>
      <c r="H3" s="3"/>
      <c r="I3" s="3"/>
      <c r="J3" s="3"/>
      <c r="K3" s="3"/>
      <c r="L3" s="3"/>
      <c r="M3" s="3"/>
      <c r="N3" s="3"/>
      <c r="O3" s="3"/>
      <c r="P3" s="3"/>
      <c r="Q3" s="3"/>
      <c r="R3" s="3"/>
      <c r="S3" s="3"/>
      <c r="T3" s="3"/>
      <c r="U3" s="3"/>
      <c r="V3" s="3"/>
      <c r="W3" s="3"/>
      <c r="X3" s="3"/>
      <c r="Y3" s="3"/>
      <c r="Z3" s="3"/>
    </row>
    <row r="4" spans="1:26" ht="15.75" customHeight="1" x14ac:dyDescent="0.25">
      <c r="A4" s="35" t="s">
        <v>302</v>
      </c>
      <c r="B4" s="3"/>
      <c r="C4" s="3"/>
      <c r="D4" s="3"/>
      <c r="E4" s="3"/>
      <c r="F4" s="3"/>
      <c r="G4" s="3"/>
      <c r="H4" s="3"/>
      <c r="I4" s="3"/>
      <c r="J4" s="3"/>
      <c r="K4" s="3"/>
      <c r="L4" s="3"/>
      <c r="M4" s="3"/>
      <c r="N4" s="3"/>
      <c r="O4" s="3"/>
      <c r="P4" s="3"/>
      <c r="Q4" s="3"/>
      <c r="R4" s="3"/>
      <c r="S4" s="3"/>
      <c r="T4" s="3"/>
      <c r="U4" s="3"/>
      <c r="V4" s="3"/>
      <c r="W4" s="3"/>
      <c r="X4" s="3"/>
      <c r="Y4" s="3"/>
      <c r="Z4" s="3"/>
    </row>
    <row r="5" spans="1:26" ht="15.75" customHeight="1" x14ac:dyDescent="0.25">
      <c r="A5" s="35" t="s">
        <v>303</v>
      </c>
      <c r="B5" s="3"/>
      <c r="C5" s="3"/>
      <c r="D5" s="3"/>
      <c r="E5" s="3"/>
      <c r="F5" s="3"/>
      <c r="G5" s="3"/>
      <c r="H5" s="3"/>
      <c r="I5" s="3"/>
      <c r="J5" s="3"/>
      <c r="K5" s="3"/>
      <c r="L5" s="3"/>
      <c r="M5" s="3"/>
      <c r="N5" s="3"/>
      <c r="O5" s="3"/>
      <c r="P5" s="3"/>
      <c r="Q5" s="3"/>
      <c r="R5" s="3"/>
      <c r="S5" s="3"/>
      <c r="T5" s="3"/>
      <c r="U5" s="3"/>
      <c r="V5" s="3"/>
      <c r="W5" s="3"/>
      <c r="X5" s="3"/>
      <c r="Y5" s="3"/>
      <c r="Z5" s="3"/>
    </row>
    <row r="6" spans="1:26" ht="15.75" customHeight="1" x14ac:dyDescent="0.25">
      <c r="A6" s="35" t="s">
        <v>304</v>
      </c>
      <c r="B6" s="3"/>
      <c r="C6" s="3"/>
      <c r="D6" s="3"/>
      <c r="E6" s="3"/>
      <c r="F6" s="3"/>
      <c r="G6" s="3"/>
      <c r="H6" s="3"/>
      <c r="I6" s="3"/>
      <c r="J6" s="3"/>
      <c r="K6" s="3"/>
      <c r="L6" s="3"/>
      <c r="M6" s="3"/>
      <c r="N6" s="3"/>
      <c r="O6" s="3"/>
      <c r="P6" s="3"/>
      <c r="Q6" s="3"/>
      <c r="R6" s="3"/>
      <c r="S6" s="3"/>
      <c r="T6" s="3"/>
      <c r="U6" s="3"/>
      <c r="V6" s="3"/>
      <c r="W6" s="3"/>
      <c r="X6" s="3"/>
      <c r="Y6" s="3"/>
      <c r="Z6" s="3"/>
    </row>
    <row r="7" spans="1:26" ht="15.75" customHeight="1" x14ac:dyDescent="0.25">
      <c r="A7" s="36"/>
      <c r="B7" s="3"/>
      <c r="C7" s="3"/>
      <c r="D7" s="3"/>
      <c r="E7" s="3"/>
      <c r="F7" s="3"/>
      <c r="G7" s="3"/>
      <c r="H7" s="3"/>
      <c r="I7" s="3"/>
      <c r="J7" s="3"/>
      <c r="K7" s="3"/>
      <c r="L7" s="3"/>
      <c r="M7" s="3"/>
      <c r="N7" s="3"/>
      <c r="O7" s="3"/>
      <c r="P7" s="3"/>
      <c r="Q7" s="3"/>
      <c r="R7" s="3"/>
      <c r="S7" s="3"/>
      <c r="T7" s="3"/>
      <c r="U7" s="3"/>
      <c r="V7" s="3"/>
      <c r="W7" s="3"/>
      <c r="X7" s="3"/>
      <c r="Y7" s="3"/>
      <c r="Z7" s="3"/>
    </row>
    <row r="8" spans="1:26" ht="15.75" customHeight="1" x14ac:dyDescent="0.25">
      <c r="A8" s="34" t="s">
        <v>305</v>
      </c>
      <c r="B8" s="3"/>
      <c r="C8" s="3"/>
      <c r="D8" s="3"/>
      <c r="E8" s="3"/>
      <c r="F8" s="3"/>
      <c r="G8" s="3"/>
      <c r="H8" s="3"/>
      <c r="I8" s="3"/>
      <c r="J8" s="3"/>
      <c r="K8" s="3"/>
      <c r="L8" s="3"/>
      <c r="M8" s="3"/>
      <c r="N8" s="3"/>
      <c r="O8" s="3"/>
      <c r="P8" s="3"/>
      <c r="Q8" s="3"/>
      <c r="R8" s="3"/>
      <c r="S8" s="3"/>
      <c r="T8" s="3"/>
      <c r="U8" s="3"/>
      <c r="V8" s="3"/>
      <c r="W8" s="3"/>
      <c r="X8" s="3"/>
      <c r="Y8" s="3"/>
      <c r="Z8" s="3"/>
    </row>
    <row r="9" spans="1:26" ht="15.75" customHeight="1" x14ac:dyDescent="0.25">
      <c r="A9" s="35" t="s">
        <v>308</v>
      </c>
      <c r="B9" s="3"/>
      <c r="C9" s="3"/>
      <c r="D9" s="3"/>
      <c r="E9" s="3"/>
      <c r="F9" s="3"/>
      <c r="G9" s="3"/>
      <c r="H9" s="3"/>
      <c r="I9" s="3"/>
      <c r="J9" s="3"/>
      <c r="K9" s="3"/>
      <c r="L9" s="3"/>
      <c r="M9" s="3"/>
      <c r="N9" s="3"/>
      <c r="O9" s="3"/>
      <c r="P9" s="3"/>
      <c r="Q9" s="3"/>
      <c r="R9" s="3"/>
      <c r="S9" s="3"/>
      <c r="T9" s="3"/>
      <c r="U9" s="3"/>
      <c r="V9" s="3"/>
      <c r="W9" s="3"/>
      <c r="X9" s="3"/>
      <c r="Y9" s="3"/>
      <c r="Z9" s="3"/>
    </row>
    <row r="10" spans="1:26" ht="15.75" customHeight="1" x14ac:dyDescent="0.25">
      <c r="A10" s="35" t="s">
        <v>307</v>
      </c>
      <c r="B10" s="3"/>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x14ac:dyDescent="0.25">
      <c r="A11" s="35" t="s">
        <v>306</v>
      </c>
      <c r="B11" s="3"/>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x14ac:dyDescent="0.25">
      <c r="A12" s="36"/>
      <c r="B12" s="3"/>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x14ac:dyDescent="0.25">
      <c r="A13" s="34" t="s">
        <v>309</v>
      </c>
      <c r="B13" s="37"/>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x14ac:dyDescent="0.25">
      <c r="A14" s="35" t="s">
        <v>310</v>
      </c>
      <c r="B14" s="4">
        <v>1</v>
      </c>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x14ac:dyDescent="0.25">
      <c r="A15" s="35" t="s">
        <v>30</v>
      </c>
      <c r="B15" s="4">
        <v>2</v>
      </c>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x14ac:dyDescent="0.25">
      <c r="A16" s="35" t="s">
        <v>311</v>
      </c>
      <c r="B16" s="4">
        <v>3</v>
      </c>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x14ac:dyDescent="0.25">
      <c r="A17" s="35" t="s">
        <v>312</v>
      </c>
      <c r="B17" s="4">
        <v>4</v>
      </c>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x14ac:dyDescent="0.25">
      <c r="A18" s="34"/>
      <c r="B18" s="37"/>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x14ac:dyDescent="0.25">
      <c r="A19" s="34" t="s">
        <v>313</v>
      </c>
      <c r="B19" s="37" t="s">
        <v>314</v>
      </c>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x14ac:dyDescent="0.25">
      <c r="A20" s="35" t="s">
        <v>25</v>
      </c>
      <c r="B20" s="4">
        <v>1</v>
      </c>
      <c r="C20" s="3"/>
      <c r="D20" s="3"/>
      <c r="E20" s="3"/>
      <c r="F20" s="3"/>
      <c r="G20" s="3"/>
      <c r="H20" s="3"/>
      <c r="I20" s="3"/>
      <c r="J20" s="3"/>
      <c r="K20" s="3"/>
      <c r="L20" s="3"/>
      <c r="M20" s="3"/>
      <c r="N20" s="3"/>
      <c r="O20" s="3"/>
      <c r="P20" s="3"/>
      <c r="Q20" s="3"/>
      <c r="R20" s="3"/>
      <c r="S20" s="3"/>
      <c r="T20" s="3"/>
      <c r="U20" s="3"/>
      <c r="V20" s="3"/>
      <c r="W20" s="3"/>
      <c r="X20" s="3"/>
      <c r="Y20" s="3"/>
      <c r="Z20" s="3"/>
    </row>
    <row r="21" spans="1:26" ht="15" x14ac:dyDescent="0.25">
      <c r="A21" s="35" t="s">
        <v>27</v>
      </c>
      <c r="B21" s="4">
        <v>2</v>
      </c>
      <c r="C21" s="3"/>
      <c r="D21" s="3"/>
      <c r="E21" s="3"/>
      <c r="F21" s="3"/>
      <c r="G21" s="3"/>
      <c r="H21" s="3"/>
      <c r="I21" s="3"/>
      <c r="J21" s="3"/>
      <c r="K21" s="3"/>
      <c r="L21" s="3"/>
      <c r="M21" s="3"/>
      <c r="N21" s="3"/>
      <c r="O21" s="3"/>
      <c r="P21" s="3"/>
      <c r="Q21" s="3"/>
      <c r="R21" s="3"/>
      <c r="S21" s="3"/>
      <c r="T21" s="3"/>
      <c r="U21" s="3"/>
      <c r="V21" s="3"/>
      <c r="W21" s="3"/>
      <c r="X21" s="3"/>
      <c r="Y21" s="3"/>
      <c r="Z21" s="3"/>
    </row>
    <row r="22" spans="1:26" ht="15" x14ac:dyDescent="0.25">
      <c r="A22" s="35" t="s">
        <v>315</v>
      </c>
      <c r="B22" s="4">
        <v>3</v>
      </c>
      <c r="C22" s="3"/>
      <c r="D22" s="3"/>
      <c r="E22" s="3"/>
      <c r="F22" s="3"/>
      <c r="G22" s="3"/>
      <c r="H22" s="3"/>
      <c r="I22" s="3"/>
      <c r="J22" s="3"/>
      <c r="K22" s="3"/>
      <c r="L22" s="3"/>
      <c r="M22" s="3"/>
      <c r="N22" s="3"/>
      <c r="O22" s="3"/>
      <c r="P22" s="3"/>
      <c r="Q22" s="3"/>
      <c r="R22" s="3"/>
      <c r="S22" s="3"/>
      <c r="T22" s="3"/>
      <c r="U22" s="3"/>
      <c r="V22" s="3"/>
      <c r="W22" s="3"/>
      <c r="X22" s="3"/>
      <c r="Y22" s="3"/>
      <c r="Z22" s="3"/>
    </row>
    <row r="23" spans="1:26" ht="15" x14ac:dyDescent="0.25">
      <c r="A23" s="35" t="s">
        <v>316</v>
      </c>
      <c r="B23" s="4">
        <v>4</v>
      </c>
      <c r="C23" s="3"/>
      <c r="D23" s="3"/>
      <c r="E23" s="3"/>
      <c r="F23" s="3"/>
      <c r="G23" s="3"/>
      <c r="H23" s="3"/>
      <c r="I23" s="3"/>
      <c r="J23" s="3"/>
      <c r="K23" s="3"/>
      <c r="L23" s="3"/>
      <c r="M23" s="3"/>
      <c r="N23" s="3"/>
      <c r="O23" s="3"/>
      <c r="P23" s="3"/>
      <c r="Q23" s="3"/>
      <c r="R23" s="3"/>
      <c r="S23" s="3"/>
      <c r="T23" s="3"/>
      <c r="U23" s="3"/>
      <c r="V23" s="3"/>
      <c r="W23" s="3"/>
      <c r="X23" s="3"/>
      <c r="Y23" s="3"/>
      <c r="Z23" s="3"/>
    </row>
    <row r="24" spans="1:26" ht="15" x14ac:dyDescent="0.25">
      <c r="A24" s="36"/>
      <c r="B24" s="3"/>
      <c r="C24" s="3"/>
      <c r="D24" s="3"/>
      <c r="E24" s="3"/>
      <c r="F24" s="3"/>
      <c r="G24" s="3"/>
      <c r="H24" s="3"/>
      <c r="I24" s="3"/>
      <c r="J24" s="3"/>
      <c r="K24" s="3"/>
      <c r="L24" s="3"/>
      <c r="M24" s="3"/>
      <c r="N24" s="3"/>
      <c r="O24" s="3"/>
      <c r="P24" s="3"/>
      <c r="Q24" s="3"/>
      <c r="R24" s="3"/>
      <c r="S24" s="3"/>
      <c r="T24" s="3"/>
      <c r="U24" s="3"/>
      <c r="V24" s="3"/>
      <c r="W24" s="3"/>
      <c r="X24" s="3"/>
      <c r="Y24" s="3"/>
      <c r="Z24" s="3"/>
    </row>
    <row r="25" spans="1:26" ht="15" x14ac:dyDescent="0.25">
      <c r="A25" s="34" t="s">
        <v>317</v>
      </c>
      <c r="B25" s="3"/>
      <c r="C25" s="3"/>
      <c r="D25" s="3"/>
      <c r="E25" s="3"/>
      <c r="F25" s="3"/>
      <c r="G25" s="3"/>
      <c r="H25" s="3"/>
      <c r="I25" s="3"/>
      <c r="J25" s="3"/>
      <c r="K25" s="3"/>
      <c r="L25" s="3"/>
      <c r="M25" s="3"/>
      <c r="N25" s="3"/>
      <c r="O25" s="3"/>
      <c r="P25" s="3"/>
      <c r="Q25" s="3"/>
      <c r="R25" s="3"/>
      <c r="S25" s="3"/>
      <c r="T25" s="3"/>
      <c r="U25" s="3"/>
      <c r="V25" s="3"/>
      <c r="W25" s="3"/>
      <c r="X25" s="3"/>
      <c r="Y25" s="3"/>
      <c r="Z25" s="3"/>
    </row>
    <row r="26" spans="1:26" ht="15" x14ac:dyDescent="0.25">
      <c r="A26" s="35" t="s">
        <v>318</v>
      </c>
      <c r="B26" s="3"/>
      <c r="C26" s="3"/>
      <c r="D26" s="3"/>
      <c r="E26" s="3"/>
      <c r="F26" s="3"/>
      <c r="G26" s="3"/>
      <c r="H26" s="3"/>
      <c r="I26" s="3"/>
      <c r="J26" s="3"/>
      <c r="K26" s="3"/>
      <c r="L26" s="3"/>
      <c r="M26" s="3"/>
      <c r="N26" s="3"/>
      <c r="O26" s="3"/>
      <c r="P26" s="3"/>
      <c r="Q26" s="3"/>
      <c r="R26" s="3"/>
      <c r="S26" s="3"/>
      <c r="T26" s="3"/>
      <c r="U26" s="3"/>
      <c r="V26" s="3"/>
      <c r="W26" s="3"/>
      <c r="X26" s="3"/>
      <c r="Y26" s="3"/>
      <c r="Z26" s="3"/>
    </row>
    <row r="27" spans="1:26" ht="15" x14ac:dyDescent="0.25">
      <c r="A27" s="35" t="s">
        <v>301</v>
      </c>
      <c r="B27" s="3"/>
      <c r="C27" s="3"/>
      <c r="D27" s="3"/>
      <c r="E27" s="3"/>
      <c r="F27" s="3"/>
      <c r="G27" s="3"/>
      <c r="H27" s="3"/>
      <c r="I27" s="3"/>
      <c r="J27" s="3"/>
      <c r="K27" s="3"/>
      <c r="L27" s="3"/>
      <c r="M27" s="3"/>
      <c r="N27" s="3"/>
      <c r="O27" s="3"/>
      <c r="P27" s="3"/>
      <c r="Q27" s="3"/>
      <c r="R27" s="3"/>
      <c r="S27" s="3"/>
      <c r="T27" s="3"/>
      <c r="U27" s="3"/>
      <c r="V27" s="3"/>
      <c r="W27" s="3"/>
      <c r="X27" s="3"/>
      <c r="Y27" s="3"/>
      <c r="Z27" s="3"/>
    </row>
    <row r="28" spans="1:26" ht="15" x14ac:dyDescent="0.25">
      <c r="A28" s="35" t="s">
        <v>319</v>
      </c>
      <c r="B28" s="3"/>
      <c r="C28" s="3"/>
      <c r="E28" s="3"/>
      <c r="F28" s="3"/>
      <c r="G28" s="3"/>
      <c r="H28" s="3"/>
      <c r="I28" s="3"/>
      <c r="J28" s="3"/>
      <c r="K28" s="3"/>
      <c r="L28" s="3"/>
      <c r="M28" s="3"/>
      <c r="N28" s="3"/>
      <c r="O28" s="3"/>
      <c r="P28" s="3"/>
      <c r="Q28" s="3"/>
      <c r="R28" s="3"/>
      <c r="S28" s="3"/>
      <c r="T28" s="3"/>
      <c r="U28" s="3"/>
      <c r="V28" s="3"/>
      <c r="W28" s="3"/>
      <c r="X28" s="3"/>
      <c r="Y28" s="3"/>
      <c r="Z28" s="3"/>
    </row>
    <row r="29" spans="1:26" ht="15" x14ac:dyDescent="0.25">
      <c r="A29" s="35" t="s">
        <v>320</v>
      </c>
      <c r="B29" s="3"/>
      <c r="C29" s="3"/>
      <c r="D29" s="4"/>
      <c r="E29" s="3"/>
      <c r="F29" s="3"/>
      <c r="G29" s="3"/>
      <c r="H29" s="3"/>
      <c r="I29" s="3"/>
      <c r="J29" s="3"/>
      <c r="K29" s="3"/>
      <c r="L29" s="3"/>
      <c r="M29" s="3"/>
      <c r="N29" s="3"/>
      <c r="O29" s="3"/>
      <c r="P29" s="3"/>
      <c r="Q29" s="3"/>
      <c r="R29" s="3"/>
      <c r="S29" s="3"/>
      <c r="T29" s="3"/>
      <c r="U29" s="3"/>
      <c r="V29" s="3"/>
      <c r="W29" s="3"/>
      <c r="X29" s="3"/>
      <c r="Y29" s="3"/>
      <c r="Z29" s="3"/>
    </row>
    <row r="30" spans="1:26" s="84" customFormat="1" ht="15" x14ac:dyDescent="0.25">
      <c r="A30" s="36"/>
      <c r="B30" s="6"/>
      <c r="C30" s="6"/>
      <c r="D30" s="4"/>
      <c r="E30" s="6"/>
      <c r="F30" s="6"/>
      <c r="G30" s="6"/>
      <c r="H30" s="6"/>
      <c r="I30" s="6"/>
      <c r="J30" s="6"/>
      <c r="K30" s="6"/>
      <c r="L30" s="6"/>
      <c r="M30" s="6"/>
      <c r="N30" s="6"/>
      <c r="O30" s="6"/>
      <c r="P30" s="6"/>
      <c r="Q30" s="6"/>
      <c r="R30" s="6"/>
      <c r="S30" s="6"/>
      <c r="T30" s="6"/>
      <c r="U30" s="6"/>
      <c r="V30" s="6"/>
      <c r="W30" s="6"/>
      <c r="X30" s="6"/>
      <c r="Y30" s="6"/>
      <c r="Z30" s="6"/>
    </row>
    <row r="31" spans="1:26" s="84" customFormat="1" ht="15" x14ac:dyDescent="0.25">
      <c r="A31" s="36" t="s">
        <v>423</v>
      </c>
      <c r="B31" s="6"/>
      <c r="C31" s="6"/>
      <c r="D31" s="4"/>
      <c r="E31" s="6"/>
      <c r="F31" s="6"/>
      <c r="G31" s="6"/>
      <c r="H31" s="6"/>
      <c r="I31" s="6"/>
      <c r="J31" s="6"/>
      <c r="K31" s="6"/>
      <c r="L31" s="6"/>
      <c r="M31" s="6"/>
      <c r="N31" s="6"/>
      <c r="O31" s="6"/>
      <c r="P31" s="6"/>
      <c r="Q31" s="6"/>
      <c r="R31" s="6"/>
      <c r="S31" s="6"/>
      <c r="T31" s="6"/>
      <c r="U31" s="6"/>
      <c r="V31" s="6"/>
      <c r="W31" s="6"/>
      <c r="X31" s="6"/>
      <c r="Y31" s="6"/>
      <c r="Z31" s="6"/>
    </row>
    <row r="32" spans="1:26" s="84" customFormat="1" ht="15" x14ac:dyDescent="0.25">
      <c r="A32"/>
      <c r="B32" s="6" t="s">
        <v>185</v>
      </c>
      <c r="C32" s="6" t="s">
        <v>186</v>
      </c>
      <c r="D32" s="4" t="s">
        <v>187</v>
      </c>
      <c r="E32" s="4" t="s">
        <v>188</v>
      </c>
      <c r="F32" s="6"/>
      <c r="G32" s="6"/>
      <c r="H32" s="6"/>
      <c r="I32" s="6"/>
      <c r="J32" s="6"/>
      <c r="K32" s="6"/>
      <c r="L32" s="6"/>
      <c r="M32" s="6"/>
      <c r="N32" s="6"/>
      <c r="O32" s="6"/>
      <c r="P32" s="6"/>
      <c r="Q32" s="6"/>
      <c r="R32" s="6"/>
      <c r="S32" s="6"/>
      <c r="T32" s="6"/>
      <c r="U32" s="6"/>
      <c r="V32" s="6"/>
      <c r="W32" s="6"/>
      <c r="X32" s="6"/>
      <c r="Y32" s="6"/>
      <c r="Z32" s="6"/>
    </row>
    <row r="33" spans="1:26" s="84" customFormat="1" ht="15" x14ac:dyDescent="0.25">
      <c r="A33" s="36" t="str">
        <f>A9</f>
        <v>Faible (peu de traitements)</v>
      </c>
      <c r="B33" s="40">
        <v>2</v>
      </c>
      <c r="C33" s="6">
        <v>3</v>
      </c>
      <c r="D33" s="4">
        <v>3</v>
      </c>
      <c r="E33" s="6">
        <v>3</v>
      </c>
      <c r="F33" s="6"/>
      <c r="G33" s="6"/>
      <c r="H33" s="6"/>
      <c r="I33" s="6"/>
      <c r="J33" s="6"/>
      <c r="K33" s="6"/>
      <c r="L33" s="6"/>
      <c r="M33" s="6"/>
      <c r="N33" s="6"/>
      <c r="O33" s="6"/>
      <c r="P33" s="6"/>
      <c r="Q33" s="6"/>
      <c r="R33" s="6"/>
      <c r="S33" s="6"/>
      <c r="T33" s="6"/>
      <c r="U33" s="6"/>
      <c r="V33" s="6"/>
      <c r="W33" s="6"/>
      <c r="X33" s="6"/>
      <c r="Y33" s="6"/>
      <c r="Z33" s="6"/>
    </row>
    <row r="34" spans="1:26" s="84" customFormat="1" ht="15" x14ac:dyDescent="0.25">
      <c r="A34" s="36" t="str">
        <f t="shared" ref="A34:A35" si="0">A10</f>
        <v>Modérée (traitements en nombres modérés)</v>
      </c>
      <c r="B34" s="40">
        <v>3</v>
      </c>
      <c r="C34" s="40">
        <v>3</v>
      </c>
      <c r="D34" s="40">
        <v>3</v>
      </c>
      <c r="E34" s="40">
        <v>3</v>
      </c>
      <c r="F34" s="6"/>
      <c r="G34" s="6"/>
      <c r="H34" s="6"/>
      <c r="I34" s="6"/>
      <c r="J34" s="6"/>
      <c r="K34" s="6"/>
      <c r="L34" s="6"/>
      <c r="M34" s="6"/>
      <c r="N34" s="6"/>
      <c r="O34" s="6"/>
      <c r="P34" s="6"/>
      <c r="Q34" s="6"/>
      <c r="R34" s="6"/>
      <c r="S34" s="6"/>
      <c r="T34" s="6"/>
      <c r="U34" s="6"/>
      <c r="V34" s="6"/>
      <c r="W34" s="6"/>
      <c r="X34" s="6"/>
      <c r="Y34" s="6"/>
      <c r="Z34" s="6"/>
    </row>
    <row r="35" spans="1:26" s="84" customFormat="1" ht="15" x14ac:dyDescent="0.25">
      <c r="A35" s="36" t="str">
        <f t="shared" si="0"/>
        <v>Forte (traitements sensibles et/ou en grande quantité)</v>
      </c>
      <c r="B35">
        <v>4</v>
      </c>
      <c r="C35" s="6">
        <v>4</v>
      </c>
      <c r="D35" s="4">
        <v>4</v>
      </c>
      <c r="E35" s="6">
        <v>4</v>
      </c>
      <c r="F35" s="6"/>
      <c r="G35" s="6"/>
      <c r="H35" s="6"/>
      <c r="I35" s="6"/>
      <c r="J35" s="6"/>
      <c r="K35" s="6"/>
      <c r="L35" s="6"/>
      <c r="M35" s="6"/>
      <c r="N35" s="6"/>
      <c r="O35" s="6"/>
      <c r="P35" s="6"/>
      <c r="Q35" s="6"/>
      <c r="R35" s="6"/>
      <c r="S35" s="6"/>
      <c r="T35" s="6"/>
      <c r="U35" s="6"/>
      <c r="V35" s="6"/>
      <c r="W35" s="6"/>
      <c r="X35" s="6"/>
      <c r="Y35" s="6"/>
      <c r="Z35" s="6"/>
    </row>
    <row r="36" spans="1:26" s="84" customFormat="1" ht="15" x14ac:dyDescent="0.25">
      <c r="A36" s="6" t="s">
        <v>422</v>
      </c>
      <c r="B36">
        <v>4</v>
      </c>
      <c r="C36" s="6">
        <v>4</v>
      </c>
      <c r="D36" s="4">
        <v>4</v>
      </c>
      <c r="E36" s="6">
        <v>4</v>
      </c>
      <c r="F36" s="6"/>
      <c r="G36" s="6"/>
      <c r="H36" s="6"/>
      <c r="I36" s="6"/>
      <c r="J36" s="6"/>
      <c r="K36" s="6"/>
      <c r="L36" s="6"/>
      <c r="M36" s="6"/>
      <c r="N36" s="6"/>
      <c r="O36" s="6"/>
      <c r="P36" s="6"/>
      <c r="Q36" s="6"/>
      <c r="R36" s="6"/>
      <c r="S36" s="6"/>
      <c r="T36" s="6"/>
      <c r="U36" s="6"/>
      <c r="V36" s="6"/>
      <c r="W36" s="6"/>
      <c r="X36" s="6"/>
      <c r="Y36" s="6"/>
      <c r="Z36" s="6"/>
    </row>
    <row r="37" spans="1:26" ht="15" x14ac:dyDescent="0.25">
      <c r="A37" s="35"/>
      <c r="B37" s="3"/>
      <c r="C37" s="3"/>
      <c r="D37" s="4"/>
      <c r="E37" s="3"/>
      <c r="F37" s="3"/>
      <c r="G37" s="3"/>
      <c r="H37" s="3"/>
      <c r="I37" s="3"/>
      <c r="J37" s="3"/>
      <c r="K37" s="3"/>
      <c r="L37" s="3"/>
      <c r="M37" s="3"/>
      <c r="N37" s="3"/>
      <c r="O37" s="3"/>
      <c r="P37" s="3"/>
      <c r="Q37" s="3"/>
      <c r="R37" s="3"/>
      <c r="S37" s="3"/>
      <c r="T37" s="3"/>
      <c r="U37" s="3"/>
      <c r="V37" s="3"/>
      <c r="W37" s="3"/>
      <c r="X37" s="3"/>
      <c r="Y37" s="3"/>
      <c r="Z37" s="3"/>
    </row>
    <row r="38" spans="1:26" ht="15" x14ac:dyDescent="0.25">
      <c r="A38" s="180" t="s">
        <v>321</v>
      </c>
      <c r="B38" s="181"/>
      <c r="C38" s="181"/>
      <c r="D38" s="3"/>
      <c r="E38" s="3"/>
      <c r="F38" s="3"/>
      <c r="G38" s="3"/>
      <c r="H38" s="3"/>
      <c r="I38" s="3"/>
      <c r="J38" s="3"/>
      <c r="K38" s="3"/>
      <c r="L38" s="3"/>
      <c r="M38" s="3"/>
      <c r="N38" s="3"/>
      <c r="O38" s="3"/>
      <c r="P38" s="3"/>
      <c r="Q38" s="3"/>
      <c r="R38" s="3"/>
      <c r="S38" s="3"/>
      <c r="T38" s="3"/>
      <c r="U38" s="3"/>
      <c r="V38" s="3"/>
      <c r="W38" s="3"/>
      <c r="X38" s="3"/>
      <c r="Y38" s="3"/>
      <c r="Z38" s="3"/>
    </row>
    <row r="39" spans="1:26" ht="15" x14ac:dyDescent="0.25">
      <c r="A39" s="34" t="s">
        <v>322</v>
      </c>
      <c r="B39" s="3"/>
      <c r="C39" s="3"/>
      <c r="D39" s="3"/>
      <c r="E39" s="3"/>
      <c r="F39" s="3"/>
      <c r="G39" s="3"/>
      <c r="H39" s="3"/>
      <c r="I39" s="3"/>
      <c r="J39" s="3"/>
      <c r="K39" s="3"/>
      <c r="L39" s="3"/>
      <c r="M39" s="3"/>
      <c r="N39" s="3"/>
      <c r="O39" s="3"/>
      <c r="P39" s="3"/>
      <c r="Q39" s="3"/>
      <c r="R39" s="3"/>
      <c r="S39" s="3"/>
      <c r="T39" s="3"/>
      <c r="U39" s="3"/>
      <c r="V39" s="3"/>
      <c r="W39" s="3"/>
      <c r="X39" s="3"/>
      <c r="Y39" s="3"/>
      <c r="Z39" s="3"/>
    </row>
    <row r="40" spans="1:26" ht="15" x14ac:dyDescent="0.25">
      <c r="A40" s="35" t="s">
        <v>22</v>
      </c>
      <c r="B40" s="3"/>
      <c r="C40" s="3"/>
      <c r="D40" s="3"/>
      <c r="E40" s="3"/>
      <c r="F40" s="3"/>
      <c r="G40" s="3"/>
      <c r="H40" s="3"/>
      <c r="I40" s="3"/>
      <c r="J40" s="3"/>
      <c r="K40" s="3"/>
      <c r="L40" s="3"/>
      <c r="M40" s="3"/>
      <c r="N40" s="3"/>
      <c r="O40" s="3"/>
      <c r="P40" s="3"/>
      <c r="Q40" s="3"/>
      <c r="R40" s="3"/>
      <c r="S40" s="3"/>
      <c r="T40" s="3"/>
      <c r="U40" s="3"/>
      <c r="V40" s="3"/>
      <c r="W40" s="3"/>
      <c r="X40" s="3"/>
      <c r="Y40" s="3"/>
      <c r="Z40" s="3"/>
    </row>
    <row r="41" spans="1:26" ht="15" x14ac:dyDescent="0.25">
      <c r="A41" s="35" t="s">
        <v>323</v>
      </c>
      <c r="B41" s="3"/>
      <c r="C41" s="3"/>
      <c r="D41" s="3"/>
      <c r="E41" s="3"/>
      <c r="F41" s="3"/>
      <c r="G41" s="3"/>
      <c r="H41" s="3"/>
      <c r="I41" s="3"/>
      <c r="J41" s="3"/>
      <c r="K41" s="3"/>
      <c r="L41" s="3"/>
      <c r="M41" s="3"/>
      <c r="N41" s="3"/>
      <c r="O41" s="3"/>
      <c r="P41" s="3"/>
      <c r="Q41" s="3"/>
      <c r="R41" s="3"/>
      <c r="S41" s="3"/>
      <c r="T41" s="3"/>
      <c r="U41" s="3"/>
      <c r="V41" s="3"/>
      <c r="W41" s="3"/>
      <c r="X41" s="3"/>
      <c r="Y41" s="3"/>
      <c r="Z41" s="3"/>
    </row>
    <row r="42" spans="1:26" ht="15" x14ac:dyDescent="0.25">
      <c r="A42" s="35" t="s">
        <v>324</v>
      </c>
      <c r="B42" s="3"/>
      <c r="C42" s="3"/>
      <c r="D42" s="3"/>
      <c r="E42" s="3"/>
      <c r="F42" s="3"/>
      <c r="G42" s="3"/>
      <c r="H42" s="3"/>
      <c r="I42" s="3"/>
      <c r="J42" s="3"/>
      <c r="K42" s="3"/>
      <c r="L42" s="3"/>
      <c r="M42" s="3"/>
      <c r="N42" s="3"/>
      <c r="O42" s="3"/>
      <c r="P42" s="3"/>
      <c r="Q42" s="3"/>
      <c r="R42" s="3"/>
      <c r="S42" s="3"/>
      <c r="T42" s="3"/>
      <c r="U42" s="3"/>
      <c r="V42" s="3"/>
      <c r="W42" s="3"/>
      <c r="X42" s="3"/>
      <c r="Y42" s="3"/>
      <c r="Z42" s="3"/>
    </row>
    <row r="43" spans="1:26" ht="15" x14ac:dyDescent="0.25">
      <c r="A43" s="35" t="s">
        <v>121</v>
      </c>
      <c r="B43" s="3"/>
      <c r="C43" s="3"/>
      <c r="D43" s="3"/>
      <c r="E43" s="3"/>
      <c r="F43" s="3"/>
      <c r="G43" s="3"/>
      <c r="H43" s="3"/>
      <c r="I43" s="3"/>
      <c r="J43" s="3"/>
      <c r="K43" s="3"/>
      <c r="L43" s="3"/>
      <c r="M43" s="3"/>
      <c r="N43" s="3"/>
      <c r="O43" s="3"/>
      <c r="P43" s="3"/>
      <c r="Q43" s="3"/>
      <c r="R43" s="3"/>
      <c r="S43" s="3"/>
      <c r="T43" s="3"/>
      <c r="U43" s="3"/>
      <c r="V43" s="3"/>
      <c r="W43" s="3"/>
      <c r="X43" s="3"/>
      <c r="Y43" s="3"/>
      <c r="Z43" s="3"/>
    </row>
    <row r="44" spans="1:26" ht="15" x14ac:dyDescent="0.25">
      <c r="A44" s="36"/>
      <c r="B44" s="3"/>
      <c r="C44" s="3"/>
      <c r="D44" s="3"/>
      <c r="E44" s="3"/>
      <c r="F44" s="3"/>
      <c r="G44" s="3"/>
      <c r="H44" s="3"/>
      <c r="I44" s="3"/>
      <c r="J44" s="3"/>
      <c r="K44" s="3"/>
      <c r="L44" s="3"/>
      <c r="M44" s="3"/>
      <c r="N44" s="3"/>
      <c r="O44" s="3"/>
      <c r="P44" s="3"/>
      <c r="Q44" s="3"/>
      <c r="R44" s="3"/>
      <c r="S44" s="3"/>
      <c r="T44" s="3"/>
      <c r="U44" s="3"/>
      <c r="V44" s="3"/>
      <c r="W44" s="3"/>
      <c r="X44" s="3"/>
      <c r="Y44" s="3"/>
      <c r="Z44" s="3"/>
    </row>
    <row r="45" spans="1:26" ht="15" x14ac:dyDescent="0.25">
      <c r="A45" s="34" t="s">
        <v>325</v>
      </c>
      <c r="B45" s="37" t="s">
        <v>326</v>
      </c>
      <c r="C45" s="3"/>
      <c r="D45" s="3"/>
      <c r="E45" s="3"/>
      <c r="F45" s="3"/>
      <c r="G45" s="3"/>
      <c r="H45" s="3"/>
      <c r="I45" s="3"/>
      <c r="J45" s="3"/>
      <c r="K45" s="3"/>
      <c r="L45" s="3"/>
      <c r="M45" s="3"/>
      <c r="N45" s="3"/>
      <c r="O45" s="3"/>
      <c r="P45" s="3"/>
      <c r="Q45" s="3"/>
      <c r="R45" s="3"/>
      <c r="S45" s="3"/>
      <c r="T45" s="3"/>
      <c r="U45" s="3"/>
      <c r="V45" s="3"/>
      <c r="W45" s="3"/>
      <c r="X45" s="3"/>
      <c r="Y45" s="3"/>
      <c r="Z45" s="3"/>
    </row>
    <row r="46" spans="1:26" ht="15" x14ac:dyDescent="0.25">
      <c r="A46" s="35" t="s">
        <v>327</v>
      </c>
      <c r="B46" s="4">
        <v>1</v>
      </c>
      <c r="C46" s="3"/>
      <c r="D46" s="3"/>
      <c r="E46" s="3"/>
      <c r="F46" s="3"/>
      <c r="G46" s="3"/>
      <c r="H46" s="3"/>
      <c r="I46" s="3"/>
      <c r="J46" s="3"/>
      <c r="K46" s="3"/>
      <c r="L46" s="3"/>
      <c r="M46" s="3"/>
      <c r="N46" s="3"/>
      <c r="O46" s="3"/>
      <c r="P46" s="3"/>
      <c r="Q46" s="3"/>
      <c r="R46" s="3"/>
      <c r="S46" s="3"/>
      <c r="T46" s="3"/>
      <c r="U46" s="3"/>
      <c r="V46" s="3"/>
      <c r="W46" s="3"/>
      <c r="X46" s="3"/>
      <c r="Y46" s="3"/>
      <c r="Z46" s="3"/>
    </row>
    <row r="47" spans="1:26" ht="15" x14ac:dyDescent="0.25">
      <c r="A47" s="35" t="s">
        <v>328</v>
      </c>
      <c r="B47" s="4">
        <v>2</v>
      </c>
      <c r="C47" s="3"/>
      <c r="D47" s="3"/>
      <c r="E47" s="3"/>
      <c r="F47" s="3"/>
      <c r="G47" s="3"/>
      <c r="H47" s="3"/>
      <c r="I47" s="3"/>
      <c r="J47" s="3"/>
      <c r="K47" s="3"/>
      <c r="L47" s="3"/>
      <c r="M47" s="3"/>
      <c r="N47" s="3"/>
      <c r="O47" s="3"/>
      <c r="P47" s="3"/>
      <c r="Q47" s="3"/>
      <c r="R47" s="3"/>
      <c r="S47" s="3"/>
      <c r="T47" s="3"/>
      <c r="U47" s="3"/>
      <c r="V47" s="3"/>
      <c r="W47" s="3"/>
      <c r="X47" s="3"/>
      <c r="Y47" s="3"/>
      <c r="Z47" s="3"/>
    </row>
    <row r="48" spans="1:26" ht="15" x14ac:dyDescent="0.25">
      <c r="A48" s="35" t="s">
        <v>329</v>
      </c>
      <c r="B48" s="4">
        <v>3</v>
      </c>
      <c r="C48" s="3"/>
      <c r="D48" s="3"/>
      <c r="E48" s="3"/>
      <c r="F48" s="3"/>
      <c r="G48" s="3"/>
      <c r="H48" s="3"/>
      <c r="I48" s="3"/>
      <c r="J48" s="3"/>
      <c r="K48" s="3"/>
      <c r="L48" s="3"/>
      <c r="M48" s="3"/>
      <c r="N48" s="3"/>
      <c r="O48" s="3"/>
      <c r="P48" s="3"/>
      <c r="Q48" s="3"/>
      <c r="R48" s="3"/>
      <c r="S48" s="3"/>
      <c r="T48" s="3"/>
      <c r="U48" s="3"/>
      <c r="V48" s="3"/>
      <c r="W48" s="3"/>
      <c r="X48" s="3"/>
      <c r="Y48" s="3"/>
      <c r="Z48" s="3"/>
    </row>
    <row r="49" spans="1:26" ht="15" x14ac:dyDescent="0.25">
      <c r="A49" s="35" t="s">
        <v>124</v>
      </c>
      <c r="B49" s="4">
        <v>4</v>
      </c>
      <c r="C49" s="3"/>
      <c r="D49" s="3"/>
      <c r="E49" s="3"/>
      <c r="F49" s="3"/>
      <c r="G49" s="3"/>
      <c r="H49" s="3"/>
      <c r="I49" s="3"/>
      <c r="J49" s="3"/>
      <c r="K49" s="3"/>
      <c r="L49" s="3"/>
      <c r="M49" s="3"/>
      <c r="N49" s="3"/>
      <c r="O49" s="3"/>
      <c r="P49" s="3"/>
      <c r="Q49" s="3"/>
      <c r="R49" s="3"/>
      <c r="S49" s="3"/>
      <c r="T49" s="3"/>
      <c r="U49" s="3"/>
      <c r="V49" s="3"/>
      <c r="W49" s="3"/>
      <c r="X49" s="3"/>
      <c r="Y49" s="3"/>
      <c r="Z49" s="3"/>
    </row>
    <row r="50" spans="1:26" ht="15" x14ac:dyDescent="0.25">
      <c r="A50" s="36"/>
      <c r="B50" s="3"/>
      <c r="C50" s="3"/>
      <c r="D50" s="3"/>
      <c r="E50" s="3"/>
      <c r="F50" s="3"/>
      <c r="G50" s="3"/>
      <c r="H50" s="3"/>
      <c r="I50" s="3"/>
      <c r="J50" s="3"/>
      <c r="K50" s="3"/>
      <c r="L50" s="3"/>
      <c r="M50" s="3"/>
      <c r="N50" s="3"/>
      <c r="O50" s="3"/>
      <c r="P50" s="3"/>
      <c r="Q50" s="3"/>
      <c r="R50" s="3"/>
      <c r="S50" s="3"/>
      <c r="T50" s="3"/>
      <c r="U50" s="3"/>
      <c r="V50" s="3"/>
      <c r="W50" s="3"/>
      <c r="X50" s="3"/>
      <c r="Y50" s="3"/>
      <c r="Z50" s="3"/>
    </row>
    <row r="51" spans="1:26" ht="15" x14ac:dyDescent="0.25">
      <c r="A51" s="34" t="s">
        <v>330</v>
      </c>
      <c r="B51" s="3"/>
      <c r="C51" s="3"/>
      <c r="D51" s="3"/>
      <c r="E51" s="3"/>
      <c r="F51" s="3"/>
      <c r="G51" s="3"/>
      <c r="H51" s="3"/>
      <c r="I51" s="3"/>
      <c r="J51" s="3"/>
      <c r="K51" s="3"/>
      <c r="L51" s="3"/>
      <c r="M51" s="3"/>
      <c r="N51" s="3"/>
      <c r="O51" s="3"/>
      <c r="P51" s="3"/>
      <c r="Q51" s="3"/>
      <c r="R51" s="3"/>
      <c r="S51" s="3"/>
      <c r="T51" s="3"/>
      <c r="U51" s="3"/>
      <c r="V51" s="3"/>
      <c r="W51" s="3"/>
      <c r="X51" s="3"/>
      <c r="Y51" s="3"/>
      <c r="Z51" s="3"/>
    </row>
    <row r="52" spans="1:26" ht="15" x14ac:dyDescent="0.25">
      <c r="A52" s="35" t="s">
        <v>22</v>
      </c>
      <c r="B52" s="3"/>
      <c r="C52" s="3"/>
      <c r="D52" s="3"/>
      <c r="E52" s="3"/>
      <c r="F52" s="3"/>
      <c r="G52" s="3"/>
      <c r="H52" s="3"/>
      <c r="I52" s="3"/>
      <c r="J52" s="3"/>
      <c r="K52" s="3"/>
      <c r="L52" s="3"/>
      <c r="M52" s="3"/>
      <c r="N52" s="3"/>
      <c r="O52" s="3"/>
      <c r="P52" s="3"/>
      <c r="Q52" s="3"/>
      <c r="R52" s="3"/>
      <c r="S52" s="3"/>
      <c r="T52" s="3"/>
      <c r="U52" s="3"/>
      <c r="V52" s="3"/>
      <c r="W52" s="3"/>
      <c r="X52" s="3"/>
      <c r="Y52" s="3"/>
      <c r="Z52" s="3"/>
    </row>
    <row r="53" spans="1:26" ht="15" x14ac:dyDescent="0.25">
      <c r="A53" s="35" t="s">
        <v>331</v>
      </c>
      <c r="B53" s="3"/>
      <c r="C53" s="3"/>
      <c r="D53" s="3"/>
      <c r="E53" s="3"/>
      <c r="F53" s="3"/>
      <c r="G53" s="3"/>
      <c r="H53" s="3"/>
      <c r="I53" s="3"/>
      <c r="J53" s="3"/>
      <c r="K53" s="3"/>
      <c r="L53" s="3"/>
      <c r="M53" s="3"/>
      <c r="N53" s="3"/>
      <c r="O53" s="3"/>
      <c r="P53" s="3"/>
      <c r="Q53" s="3"/>
      <c r="R53" s="3"/>
      <c r="S53" s="3"/>
      <c r="T53" s="3"/>
      <c r="U53" s="3"/>
      <c r="V53" s="3"/>
      <c r="W53" s="3"/>
      <c r="X53" s="3"/>
      <c r="Y53" s="3"/>
      <c r="Z53" s="3"/>
    </row>
    <row r="54" spans="1:26" ht="15" x14ac:dyDescent="0.25">
      <c r="A54" s="35" t="s">
        <v>133</v>
      </c>
      <c r="B54" s="3"/>
      <c r="C54" s="3"/>
      <c r="D54" s="3"/>
      <c r="E54" s="3"/>
      <c r="F54" s="3"/>
      <c r="G54" s="3"/>
      <c r="H54" s="3"/>
      <c r="I54" s="3"/>
      <c r="J54" s="3"/>
      <c r="K54" s="3"/>
      <c r="L54" s="3"/>
      <c r="M54" s="3"/>
      <c r="N54" s="3"/>
      <c r="O54" s="3"/>
      <c r="P54" s="3"/>
      <c r="Q54" s="3"/>
      <c r="R54" s="3"/>
      <c r="S54" s="3"/>
      <c r="T54" s="3"/>
      <c r="U54" s="3"/>
      <c r="V54" s="3"/>
      <c r="W54" s="3"/>
      <c r="X54" s="3"/>
      <c r="Y54" s="3"/>
      <c r="Z54" s="3"/>
    </row>
    <row r="55" spans="1:26" ht="15" x14ac:dyDescent="0.25">
      <c r="A55" s="35" t="s">
        <v>332</v>
      </c>
      <c r="B55" s="3"/>
      <c r="C55" s="3"/>
      <c r="D55" s="3"/>
      <c r="E55" s="3"/>
      <c r="F55" s="3"/>
      <c r="G55" s="3"/>
      <c r="H55" s="3"/>
      <c r="I55" s="3"/>
      <c r="J55" s="3"/>
      <c r="K55" s="3"/>
      <c r="L55" s="3"/>
      <c r="M55" s="3"/>
      <c r="N55" s="3"/>
      <c r="O55" s="3"/>
      <c r="P55" s="3"/>
      <c r="Q55" s="3"/>
      <c r="R55" s="3"/>
      <c r="S55" s="3"/>
      <c r="T55" s="3"/>
      <c r="U55" s="3"/>
      <c r="V55" s="3"/>
      <c r="W55" s="3"/>
      <c r="X55" s="3"/>
      <c r="Y55" s="3"/>
      <c r="Z55" s="3"/>
    </row>
    <row r="56" spans="1:26" ht="15" x14ac:dyDescent="0.25">
      <c r="A56" s="36"/>
      <c r="B56" s="3"/>
      <c r="C56" s="3"/>
      <c r="D56" s="3"/>
      <c r="E56" s="3"/>
      <c r="F56" s="3"/>
      <c r="G56" s="3"/>
      <c r="H56" s="3"/>
      <c r="I56" s="3"/>
      <c r="J56" s="3"/>
      <c r="K56" s="3"/>
      <c r="L56" s="3"/>
      <c r="M56" s="3"/>
      <c r="N56" s="3"/>
      <c r="O56" s="3"/>
      <c r="P56" s="3"/>
      <c r="Q56" s="3"/>
      <c r="R56" s="3"/>
      <c r="S56" s="3"/>
      <c r="T56" s="3"/>
      <c r="U56" s="3"/>
      <c r="V56" s="3"/>
      <c r="W56" s="3"/>
      <c r="X56" s="3"/>
      <c r="Y56" s="3"/>
      <c r="Z56" s="3"/>
    </row>
    <row r="57" spans="1:26" ht="15" x14ac:dyDescent="0.25">
      <c r="A57" s="34" t="s">
        <v>333</v>
      </c>
      <c r="B57" s="3"/>
      <c r="C57" s="3"/>
      <c r="D57" s="3"/>
      <c r="E57" s="3"/>
      <c r="F57" s="3"/>
      <c r="G57" s="3"/>
      <c r="H57" s="3"/>
      <c r="I57" s="3"/>
      <c r="J57" s="3"/>
      <c r="K57" s="3"/>
      <c r="L57" s="3"/>
      <c r="M57" s="3"/>
      <c r="N57" s="3"/>
      <c r="O57" s="3"/>
      <c r="P57" s="3"/>
      <c r="Q57" s="3"/>
      <c r="R57" s="3"/>
      <c r="S57" s="3"/>
      <c r="T57" s="3"/>
      <c r="U57" s="3"/>
      <c r="V57" s="3"/>
      <c r="W57" s="3"/>
      <c r="X57" s="3"/>
      <c r="Y57" s="3"/>
      <c r="Z57" s="3"/>
    </row>
    <row r="58" spans="1:26" ht="15" x14ac:dyDescent="0.25">
      <c r="A58" s="35" t="s">
        <v>22</v>
      </c>
      <c r="B58" s="3"/>
      <c r="C58" s="3"/>
      <c r="D58" s="3"/>
      <c r="E58" s="3"/>
      <c r="F58" s="3"/>
      <c r="G58" s="3"/>
      <c r="H58" s="3"/>
      <c r="I58" s="3"/>
      <c r="J58" s="3"/>
      <c r="K58" s="3"/>
      <c r="L58" s="3"/>
      <c r="M58" s="3"/>
      <c r="N58" s="3"/>
      <c r="O58" s="3"/>
      <c r="P58" s="3"/>
      <c r="Q58" s="3"/>
      <c r="R58" s="3"/>
      <c r="S58" s="3"/>
      <c r="T58" s="3"/>
      <c r="U58" s="3"/>
      <c r="V58" s="3"/>
      <c r="W58" s="3"/>
      <c r="X58" s="3"/>
      <c r="Y58" s="3"/>
      <c r="Z58" s="3"/>
    </row>
    <row r="59" spans="1:26" ht="15" x14ac:dyDescent="0.25">
      <c r="A59" s="35" t="s">
        <v>334</v>
      </c>
      <c r="B59" s="3"/>
      <c r="C59" s="3"/>
      <c r="D59" s="3"/>
      <c r="E59" s="3"/>
      <c r="F59" s="3"/>
      <c r="G59" s="3"/>
      <c r="H59" s="3"/>
      <c r="I59" s="3"/>
      <c r="J59" s="3"/>
      <c r="K59" s="3"/>
      <c r="L59" s="3"/>
      <c r="M59" s="3"/>
      <c r="N59" s="3"/>
      <c r="O59" s="3"/>
      <c r="P59" s="3"/>
      <c r="Q59" s="3"/>
      <c r="R59" s="3"/>
      <c r="S59" s="3"/>
      <c r="T59" s="3"/>
      <c r="U59" s="3"/>
      <c r="V59" s="3"/>
      <c r="W59" s="3"/>
      <c r="X59" s="3"/>
      <c r="Y59" s="3"/>
      <c r="Z59" s="3"/>
    </row>
    <row r="60" spans="1:26" ht="15" x14ac:dyDescent="0.25">
      <c r="A60" s="35" t="s">
        <v>135</v>
      </c>
      <c r="B60" s="3"/>
      <c r="C60" s="3"/>
      <c r="D60" s="3"/>
      <c r="E60" s="3"/>
      <c r="F60" s="3"/>
      <c r="G60" s="3"/>
      <c r="H60" s="3"/>
      <c r="I60" s="3"/>
      <c r="J60" s="3"/>
      <c r="K60" s="3"/>
      <c r="L60" s="3"/>
      <c r="M60" s="3"/>
      <c r="N60" s="3"/>
      <c r="O60" s="3"/>
      <c r="P60" s="3"/>
      <c r="Q60" s="3"/>
      <c r="R60" s="3"/>
      <c r="S60" s="3"/>
      <c r="T60" s="3"/>
      <c r="U60" s="3"/>
      <c r="V60" s="3"/>
      <c r="W60" s="3"/>
      <c r="X60" s="3"/>
      <c r="Y60" s="3"/>
      <c r="Z60" s="3"/>
    </row>
    <row r="61" spans="1:26" ht="15" x14ac:dyDescent="0.25">
      <c r="A61" s="35" t="s">
        <v>335</v>
      </c>
      <c r="B61" s="3"/>
      <c r="C61" s="3"/>
      <c r="D61" s="3"/>
      <c r="E61" s="3"/>
      <c r="F61" s="3"/>
      <c r="G61" s="3"/>
      <c r="H61" s="3"/>
      <c r="I61" s="3"/>
      <c r="J61" s="3"/>
      <c r="K61" s="3"/>
      <c r="L61" s="3"/>
      <c r="M61" s="3"/>
      <c r="N61" s="3"/>
      <c r="O61" s="3"/>
      <c r="P61" s="3"/>
      <c r="Q61" s="3"/>
      <c r="R61" s="3"/>
      <c r="S61" s="3"/>
      <c r="T61" s="3"/>
      <c r="U61" s="3"/>
      <c r="V61" s="3"/>
      <c r="W61" s="3"/>
      <c r="X61" s="3"/>
      <c r="Y61" s="3"/>
      <c r="Z61" s="3"/>
    </row>
    <row r="62" spans="1:26" ht="15" x14ac:dyDescent="0.25">
      <c r="A62" s="34"/>
      <c r="B62" s="3"/>
      <c r="C62" s="3"/>
      <c r="D62" s="3"/>
      <c r="E62" s="3"/>
      <c r="F62" s="3"/>
      <c r="G62" s="3"/>
      <c r="H62" s="3"/>
      <c r="I62" s="3"/>
      <c r="J62" s="3"/>
      <c r="K62" s="3"/>
      <c r="L62" s="3"/>
      <c r="M62" s="3"/>
      <c r="N62" s="3"/>
      <c r="O62" s="3"/>
      <c r="P62" s="3"/>
      <c r="Q62" s="3"/>
      <c r="R62" s="3"/>
      <c r="S62" s="3"/>
      <c r="T62" s="3"/>
      <c r="U62" s="3"/>
      <c r="V62" s="3"/>
      <c r="W62" s="3"/>
      <c r="X62" s="3"/>
      <c r="Y62" s="3"/>
      <c r="Z62" s="3"/>
    </row>
    <row r="63" spans="1:26" ht="15" x14ac:dyDescent="0.25">
      <c r="A63" s="34" t="s">
        <v>336</v>
      </c>
      <c r="B63" s="3"/>
      <c r="C63" s="3"/>
      <c r="D63" s="3"/>
      <c r="E63" s="3"/>
      <c r="F63" s="3"/>
      <c r="G63" s="3"/>
      <c r="H63" s="3"/>
      <c r="I63" s="3"/>
      <c r="J63" s="3"/>
      <c r="K63" s="3"/>
      <c r="L63" s="3"/>
      <c r="M63" s="3"/>
      <c r="N63" s="3"/>
      <c r="O63" s="3"/>
      <c r="P63" s="3"/>
      <c r="Q63" s="3"/>
      <c r="R63" s="3"/>
      <c r="S63" s="3"/>
      <c r="T63" s="3"/>
      <c r="U63" s="3"/>
      <c r="V63" s="3"/>
      <c r="W63" s="3"/>
      <c r="X63" s="3"/>
      <c r="Y63" s="3"/>
      <c r="Z63" s="3"/>
    </row>
    <row r="64" spans="1:26" ht="15" x14ac:dyDescent="0.25">
      <c r="A64" s="35" t="s">
        <v>22</v>
      </c>
      <c r="B64" s="3"/>
      <c r="C64" s="3"/>
      <c r="D64" s="3"/>
      <c r="E64" s="3"/>
      <c r="F64" s="3"/>
      <c r="G64" s="3"/>
      <c r="H64" s="3"/>
      <c r="I64" s="3"/>
      <c r="J64" s="3"/>
      <c r="K64" s="3"/>
      <c r="L64" s="3"/>
      <c r="M64" s="3"/>
      <c r="N64" s="3"/>
      <c r="O64" s="3"/>
      <c r="P64" s="3"/>
      <c r="Q64" s="3"/>
      <c r="R64" s="3"/>
      <c r="S64" s="3"/>
      <c r="T64" s="3"/>
      <c r="U64" s="3"/>
      <c r="V64" s="3"/>
      <c r="W64" s="3"/>
      <c r="X64" s="3"/>
      <c r="Y64" s="3"/>
      <c r="Z64" s="3"/>
    </row>
    <row r="65" spans="1:26" ht="15" x14ac:dyDescent="0.25">
      <c r="A65" s="36" t="s">
        <v>149</v>
      </c>
      <c r="B65" s="3"/>
      <c r="C65" s="3"/>
      <c r="D65" s="3"/>
      <c r="E65" s="3"/>
      <c r="F65" s="3"/>
      <c r="G65" s="3"/>
      <c r="H65" s="3"/>
      <c r="I65" s="3"/>
      <c r="J65" s="3"/>
      <c r="K65" s="3"/>
      <c r="L65" s="3"/>
      <c r="M65" s="3"/>
      <c r="N65" s="3"/>
      <c r="O65" s="3"/>
      <c r="P65" s="3"/>
      <c r="Q65" s="3"/>
      <c r="R65" s="3"/>
      <c r="S65" s="3"/>
      <c r="T65" s="3"/>
      <c r="U65" s="3"/>
      <c r="V65" s="3"/>
      <c r="W65" s="3"/>
      <c r="X65" s="3"/>
      <c r="Y65" s="3"/>
      <c r="Z65" s="3"/>
    </row>
    <row r="66" spans="1:26" ht="15" x14ac:dyDescent="0.25">
      <c r="A66" s="36" t="s">
        <v>274</v>
      </c>
      <c r="B66" s="3"/>
      <c r="C66" s="3"/>
      <c r="D66" s="3"/>
      <c r="E66" s="3"/>
      <c r="F66" s="3"/>
      <c r="G66" s="3"/>
      <c r="H66" s="3"/>
      <c r="I66" s="3"/>
      <c r="J66" s="3"/>
      <c r="K66" s="3"/>
      <c r="L66" s="3"/>
      <c r="M66" s="3"/>
      <c r="N66" s="3"/>
      <c r="O66" s="3"/>
      <c r="P66" s="3"/>
      <c r="Q66" s="3"/>
      <c r="R66" s="3"/>
      <c r="S66" s="3"/>
      <c r="T66" s="3"/>
      <c r="U66" s="3"/>
      <c r="V66" s="3"/>
      <c r="W66" s="3"/>
      <c r="X66" s="3"/>
      <c r="Y66" s="3"/>
      <c r="Z66" s="3"/>
    </row>
    <row r="67" spans="1:26" ht="15" x14ac:dyDescent="0.25">
      <c r="A67" s="36"/>
      <c r="B67" s="3"/>
      <c r="C67" s="3"/>
      <c r="D67" s="3"/>
      <c r="E67" s="3"/>
      <c r="F67" s="3"/>
      <c r="G67" s="3"/>
      <c r="H67" s="3"/>
      <c r="I67" s="3"/>
      <c r="J67" s="3"/>
      <c r="K67" s="3"/>
      <c r="L67" s="3"/>
      <c r="M67" s="3"/>
      <c r="N67" s="3"/>
      <c r="O67" s="3"/>
      <c r="P67" s="3"/>
      <c r="Q67" s="3"/>
      <c r="R67" s="3"/>
      <c r="S67" s="3"/>
      <c r="T67" s="3"/>
      <c r="U67" s="3"/>
      <c r="V67" s="3"/>
      <c r="W67" s="3"/>
      <c r="X67" s="3"/>
      <c r="Y67" s="3"/>
      <c r="Z67" s="3"/>
    </row>
    <row r="68" spans="1:26" ht="15" x14ac:dyDescent="0.25">
      <c r="A68" s="34" t="s">
        <v>337</v>
      </c>
      <c r="B68" s="3"/>
      <c r="C68" s="3"/>
      <c r="D68" s="3"/>
      <c r="E68" s="3"/>
      <c r="F68" s="3"/>
      <c r="G68" s="3"/>
      <c r="H68" s="3"/>
      <c r="I68" s="3"/>
      <c r="J68" s="3"/>
      <c r="K68" s="3"/>
      <c r="L68" s="3"/>
      <c r="M68" s="3"/>
      <c r="N68" s="3"/>
      <c r="O68" s="3"/>
      <c r="P68" s="3"/>
      <c r="Q68" s="3"/>
      <c r="R68" s="3"/>
      <c r="S68" s="3"/>
      <c r="T68" s="3"/>
      <c r="U68" s="3"/>
      <c r="V68" s="3"/>
      <c r="W68" s="3"/>
      <c r="X68" s="3"/>
      <c r="Y68" s="3"/>
      <c r="Z68" s="3"/>
    </row>
    <row r="69" spans="1:26" ht="15" x14ac:dyDescent="0.25">
      <c r="A69" s="35" t="s">
        <v>22</v>
      </c>
      <c r="B69" s="3"/>
      <c r="C69" s="3"/>
      <c r="D69" s="3"/>
      <c r="E69" s="3"/>
      <c r="F69" s="3"/>
      <c r="G69" s="3"/>
      <c r="H69" s="3"/>
      <c r="I69" s="3"/>
      <c r="J69" s="3"/>
      <c r="K69" s="3"/>
      <c r="L69" s="3"/>
      <c r="M69" s="3"/>
      <c r="N69" s="3"/>
      <c r="O69" s="3"/>
      <c r="P69" s="3"/>
      <c r="Q69" s="3"/>
      <c r="R69" s="3"/>
      <c r="S69" s="3"/>
      <c r="T69" s="3"/>
      <c r="U69" s="3"/>
      <c r="V69" s="3"/>
      <c r="W69" s="3"/>
      <c r="X69" s="3"/>
      <c r="Y69" s="3"/>
      <c r="Z69" s="3"/>
    </row>
    <row r="70" spans="1:26" ht="15" x14ac:dyDescent="0.25">
      <c r="A70" s="35" t="s">
        <v>338</v>
      </c>
      <c r="B70" s="3"/>
      <c r="C70" s="3"/>
      <c r="D70" s="3"/>
      <c r="E70" s="3"/>
      <c r="F70" s="3"/>
      <c r="G70" s="3"/>
      <c r="H70" s="3"/>
      <c r="I70" s="3"/>
      <c r="J70" s="3"/>
      <c r="K70" s="3"/>
      <c r="L70" s="3"/>
      <c r="M70" s="3"/>
      <c r="N70" s="3"/>
      <c r="O70" s="3"/>
      <c r="P70" s="3"/>
      <c r="Q70" s="3"/>
      <c r="R70" s="3"/>
      <c r="S70" s="3"/>
      <c r="T70" s="3"/>
      <c r="U70" s="3"/>
      <c r="V70" s="3"/>
      <c r="W70" s="3"/>
      <c r="X70" s="3"/>
      <c r="Y70" s="3"/>
      <c r="Z70" s="3"/>
    </row>
    <row r="71" spans="1:26" ht="15" x14ac:dyDescent="0.25">
      <c r="A71" s="35" t="s">
        <v>145</v>
      </c>
      <c r="B71" s="3"/>
      <c r="C71" s="3"/>
      <c r="D71" s="3"/>
      <c r="E71" s="3"/>
      <c r="F71" s="3"/>
      <c r="G71" s="3"/>
      <c r="H71" s="3"/>
      <c r="I71" s="3"/>
      <c r="J71" s="3"/>
      <c r="K71" s="3"/>
      <c r="L71" s="3"/>
      <c r="M71" s="3"/>
      <c r="N71" s="3"/>
      <c r="O71" s="3"/>
      <c r="P71" s="3"/>
      <c r="Q71" s="3"/>
      <c r="R71" s="3"/>
      <c r="S71" s="3"/>
      <c r="T71" s="3"/>
      <c r="U71" s="3"/>
      <c r="V71" s="3"/>
      <c r="W71" s="3"/>
      <c r="X71" s="3"/>
      <c r="Y71" s="3"/>
      <c r="Z71" s="3"/>
    </row>
    <row r="72" spans="1:26" ht="15" x14ac:dyDescent="0.25">
      <c r="A72" s="34"/>
      <c r="B72" s="2"/>
      <c r="C72" s="3"/>
      <c r="D72" s="3"/>
      <c r="E72" s="3"/>
      <c r="F72" s="3"/>
      <c r="G72" s="3"/>
      <c r="H72" s="3"/>
      <c r="I72" s="3"/>
      <c r="J72" s="3"/>
      <c r="K72" s="3"/>
      <c r="L72" s="3"/>
      <c r="M72" s="3"/>
      <c r="N72" s="3"/>
      <c r="O72" s="3"/>
      <c r="P72" s="3"/>
      <c r="Q72" s="3"/>
      <c r="R72" s="3"/>
      <c r="S72" s="3"/>
      <c r="T72" s="3"/>
      <c r="U72" s="3"/>
      <c r="V72" s="3"/>
      <c r="W72" s="3"/>
      <c r="X72" s="3"/>
      <c r="Y72" s="3"/>
      <c r="Z72" s="3"/>
    </row>
    <row r="73" spans="1:26" ht="15" x14ac:dyDescent="0.25">
      <c r="A73" s="35" t="s">
        <v>129</v>
      </c>
      <c r="B73" s="3"/>
      <c r="C73" s="3"/>
      <c r="D73" s="3"/>
      <c r="E73" s="3"/>
      <c r="F73" s="3"/>
      <c r="G73" s="3"/>
      <c r="H73" s="3"/>
      <c r="I73" s="3"/>
      <c r="J73" s="3"/>
      <c r="K73" s="3"/>
      <c r="L73" s="3"/>
      <c r="M73" s="3"/>
      <c r="N73" s="3"/>
      <c r="O73" s="3"/>
      <c r="P73" s="3"/>
      <c r="Q73" s="3"/>
      <c r="R73" s="3"/>
      <c r="S73" s="3"/>
      <c r="T73" s="3"/>
      <c r="U73" s="3"/>
      <c r="V73" s="3"/>
      <c r="W73" s="3"/>
      <c r="X73" s="3"/>
      <c r="Y73" s="3"/>
      <c r="Z73" s="3"/>
    </row>
    <row r="74" spans="1:26" ht="15" x14ac:dyDescent="0.25">
      <c r="A74" s="35" t="s">
        <v>22</v>
      </c>
      <c r="B74" s="3"/>
      <c r="C74" s="3"/>
      <c r="D74" s="3"/>
      <c r="E74" s="3"/>
      <c r="F74" s="3"/>
      <c r="G74" s="3"/>
      <c r="H74" s="3"/>
      <c r="I74" s="3"/>
      <c r="J74" s="3"/>
      <c r="K74" s="3"/>
      <c r="L74" s="3"/>
      <c r="M74" s="3"/>
      <c r="N74" s="3"/>
      <c r="O74" s="3"/>
      <c r="P74" s="3"/>
      <c r="Q74" s="3"/>
      <c r="R74" s="3"/>
      <c r="S74" s="3"/>
      <c r="T74" s="3"/>
      <c r="U74" s="3"/>
      <c r="V74" s="3"/>
      <c r="W74" s="3"/>
      <c r="X74" s="3"/>
      <c r="Y74" s="3"/>
      <c r="Z74" s="3"/>
    </row>
    <row r="75" spans="1:26" ht="15" x14ac:dyDescent="0.25">
      <c r="A75" s="36"/>
      <c r="B75" s="3"/>
      <c r="C75" s="3"/>
      <c r="D75" s="3"/>
      <c r="E75" s="3"/>
      <c r="F75" s="3"/>
      <c r="G75" s="3"/>
      <c r="H75" s="3"/>
      <c r="I75" s="3"/>
      <c r="J75" s="3"/>
      <c r="K75" s="3"/>
      <c r="L75" s="3"/>
      <c r="M75" s="3"/>
      <c r="N75" s="3"/>
      <c r="O75" s="3"/>
      <c r="P75" s="3"/>
      <c r="Q75" s="3"/>
      <c r="R75" s="3"/>
      <c r="S75" s="3"/>
      <c r="T75" s="3"/>
      <c r="U75" s="3"/>
      <c r="V75" s="3"/>
      <c r="W75" s="3"/>
      <c r="X75" s="3"/>
      <c r="Y75" s="3"/>
      <c r="Z75" s="3"/>
    </row>
    <row r="76" spans="1:26" ht="15" x14ac:dyDescent="0.25">
      <c r="A76" s="34" t="s">
        <v>339</v>
      </c>
      <c r="B76" s="3"/>
      <c r="C76" s="3"/>
      <c r="D76" s="3"/>
      <c r="E76" s="3"/>
      <c r="F76" s="3"/>
      <c r="G76" s="3"/>
      <c r="H76" s="3"/>
      <c r="I76" s="3"/>
      <c r="J76" s="3"/>
      <c r="K76" s="3"/>
      <c r="L76" s="3"/>
      <c r="M76" s="3"/>
      <c r="N76" s="3"/>
      <c r="O76" s="3"/>
      <c r="P76" s="3"/>
      <c r="Q76" s="3"/>
      <c r="R76" s="3"/>
      <c r="S76" s="3"/>
      <c r="T76" s="3"/>
      <c r="U76" s="3"/>
      <c r="V76" s="3"/>
      <c r="W76" s="3"/>
      <c r="X76" s="3"/>
      <c r="Y76" s="3"/>
      <c r="Z76" s="3"/>
    </row>
    <row r="77" spans="1:26" ht="15" x14ac:dyDescent="0.25">
      <c r="A77" s="35" t="s">
        <v>162</v>
      </c>
      <c r="B77" s="3"/>
      <c r="C77" s="3"/>
      <c r="D77" s="3"/>
      <c r="E77" s="3"/>
      <c r="F77" s="3"/>
      <c r="G77" s="3"/>
      <c r="H77" s="3"/>
      <c r="I77" s="3"/>
      <c r="J77" s="3"/>
      <c r="K77" s="3"/>
      <c r="L77" s="3"/>
      <c r="M77" s="3"/>
      <c r="N77" s="3"/>
      <c r="O77" s="3"/>
      <c r="P77" s="3"/>
      <c r="Q77" s="3"/>
      <c r="R77" s="3"/>
      <c r="S77" s="3"/>
      <c r="T77" s="3"/>
      <c r="U77" s="3"/>
      <c r="V77" s="3"/>
      <c r="W77" s="3"/>
      <c r="X77" s="3"/>
      <c r="Y77" s="3"/>
      <c r="Z77" s="3"/>
    </row>
    <row r="78" spans="1:26" ht="15" x14ac:dyDescent="0.25">
      <c r="A78" s="35" t="s">
        <v>340</v>
      </c>
      <c r="B78" s="3"/>
      <c r="C78" s="3"/>
      <c r="D78" s="3"/>
      <c r="E78" s="3"/>
      <c r="F78" s="3"/>
      <c r="G78" s="3"/>
      <c r="H78" s="3"/>
      <c r="I78" s="3"/>
      <c r="J78" s="3"/>
      <c r="K78" s="3"/>
      <c r="L78" s="3"/>
      <c r="M78" s="3"/>
      <c r="N78" s="3"/>
      <c r="O78" s="3"/>
      <c r="P78" s="3"/>
      <c r="Q78" s="3"/>
      <c r="R78" s="3"/>
      <c r="S78" s="3"/>
      <c r="T78" s="3"/>
      <c r="U78" s="3"/>
      <c r="V78" s="3"/>
      <c r="W78" s="3"/>
      <c r="X78" s="3"/>
      <c r="Y78" s="3"/>
      <c r="Z78" s="3"/>
    </row>
    <row r="79" spans="1:26" ht="15" x14ac:dyDescent="0.25">
      <c r="A79" s="34"/>
      <c r="B79" s="2"/>
      <c r="C79" s="3"/>
      <c r="D79" s="3"/>
      <c r="E79" s="3"/>
      <c r="F79" s="3"/>
      <c r="G79" s="3"/>
      <c r="H79" s="3"/>
      <c r="I79" s="3"/>
      <c r="J79" s="3"/>
      <c r="K79" s="3"/>
      <c r="L79" s="3"/>
      <c r="M79" s="3"/>
      <c r="N79" s="3"/>
      <c r="O79" s="3"/>
      <c r="P79" s="3"/>
      <c r="Q79" s="3"/>
      <c r="R79" s="3"/>
      <c r="S79" s="3"/>
      <c r="T79" s="3"/>
      <c r="U79" s="3"/>
      <c r="V79" s="3"/>
      <c r="W79" s="3"/>
      <c r="X79" s="3"/>
      <c r="Y79" s="3"/>
      <c r="Z79" s="3"/>
    </row>
    <row r="80" spans="1:26" ht="15" x14ac:dyDescent="0.25">
      <c r="A80" s="180" t="s">
        <v>341</v>
      </c>
      <c r="B80" s="181"/>
      <c r="C80" s="181"/>
      <c r="D80" s="3"/>
      <c r="E80" s="3"/>
      <c r="F80" s="3"/>
      <c r="G80" s="3"/>
      <c r="H80" s="3"/>
      <c r="I80" s="3"/>
      <c r="J80" s="3"/>
      <c r="K80" s="3"/>
      <c r="L80" s="3"/>
      <c r="M80" s="3"/>
      <c r="N80" s="3"/>
      <c r="O80" s="3"/>
      <c r="P80" s="3"/>
      <c r="Q80" s="3"/>
      <c r="R80" s="3"/>
      <c r="S80" s="3"/>
      <c r="T80" s="3"/>
      <c r="U80" s="3"/>
      <c r="V80" s="3"/>
      <c r="W80" s="3"/>
      <c r="X80" s="3"/>
      <c r="Y80" s="3"/>
      <c r="Z80" s="3"/>
    </row>
    <row r="81" spans="1:26" ht="15" x14ac:dyDescent="0.25">
      <c r="A81" s="34" t="s">
        <v>84</v>
      </c>
      <c r="B81" s="3"/>
      <c r="C81" s="3"/>
      <c r="D81" s="3"/>
      <c r="E81" s="3"/>
      <c r="F81" s="3"/>
      <c r="G81" s="3"/>
      <c r="H81" s="3"/>
      <c r="I81" s="3"/>
      <c r="J81" s="3"/>
      <c r="K81" s="3"/>
      <c r="L81" s="3"/>
      <c r="M81" s="3"/>
      <c r="N81" s="3"/>
      <c r="O81" s="3"/>
      <c r="P81" s="3"/>
      <c r="Q81" s="3"/>
      <c r="R81" s="3"/>
      <c r="S81" s="3"/>
      <c r="T81" s="3"/>
      <c r="U81" s="3"/>
      <c r="V81" s="3"/>
      <c r="W81" s="3"/>
      <c r="X81" s="3"/>
      <c r="Y81" s="3"/>
      <c r="Z81" s="3"/>
    </row>
    <row r="82" spans="1:26" ht="15" x14ac:dyDescent="0.25">
      <c r="A82" s="35" t="s">
        <v>90</v>
      </c>
      <c r="B82" s="3"/>
      <c r="C82" s="3"/>
      <c r="D82" s="3"/>
      <c r="E82" s="3"/>
      <c r="F82" s="3"/>
      <c r="G82" s="3"/>
      <c r="H82" s="3"/>
      <c r="I82" s="3"/>
      <c r="J82" s="3"/>
      <c r="K82" s="3"/>
      <c r="L82" s="3"/>
      <c r="M82" s="3"/>
      <c r="N82" s="3"/>
      <c r="O82" s="3"/>
      <c r="P82" s="3"/>
      <c r="Q82" s="3"/>
      <c r="R82" s="3"/>
      <c r="S82" s="3"/>
      <c r="T82" s="3"/>
      <c r="U82" s="3"/>
      <c r="V82" s="3"/>
      <c r="W82" s="3"/>
      <c r="X82" s="3"/>
      <c r="Y82" s="3"/>
      <c r="Z82" s="3"/>
    </row>
    <row r="83" spans="1:26" ht="15" x14ac:dyDescent="0.25">
      <c r="A83" s="35" t="s">
        <v>103</v>
      </c>
      <c r="B83" s="3"/>
      <c r="C83" s="3"/>
      <c r="D83" s="3"/>
      <c r="E83" s="3"/>
      <c r="F83" s="3"/>
      <c r="G83" s="3"/>
      <c r="H83" s="3"/>
      <c r="I83" s="3"/>
      <c r="J83" s="3"/>
      <c r="K83" s="3"/>
      <c r="L83" s="3"/>
      <c r="M83" s="3"/>
      <c r="N83" s="3"/>
      <c r="O83" s="3"/>
      <c r="P83" s="3"/>
      <c r="Q83" s="3"/>
      <c r="R83" s="3"/>
      <c r="S83" s="3"/>
      <c r="T83" s="3"/>
      <c r="U83" s="3"/>
      <c r="V83" s="3"/>
      <c r="W83" s="3"/>
      <c r="X83" s="3"/>
      <c r="Y83" s="3"/>
      <c r="Z83" s="3"/>
    </row>
    <row r="84" spans="1:26" ht="15" x14ac:dyDescent="0.25">
      <c r="A84" s="34"/>
      <c r="B84" s="2"/>
      <c r="C84" s="3"/>
      <c r="D84" s="3"/>
      <c r="E84" s="3"/>
      <c r="F84" s="3"/>
      <c r="G84" s="3"/>
      <c r="H84" s="3"/>
      <c r="I84" s="3"/>
      <c r="J84" s="3"/>
      <c r="K84" s="3"/>
      <c r="L84" s="3"/>
      <c r="M84" s="3"/>
      <c r="N84" s="3"/>
      <c r="O84" s="3"/>
      <c r="P84" s="3"/>
      <c r="Q84" s="3"/>
      <c r="R84" s="3"/>
      <c r="S84" s="3"/>
      <c r="T84" s="3"/>
      <c r="U84" s="3"/>
      <c r="V84" s="3"/>
      <c r="W84" s="3"/>
      <c r="X84" s="3"/>
      <c r="Y84" s="3"/>
      <c r="Z84" s="3"/>
    </row>
    <row r="85" spans="1:26" ht="15" x14ac:dyDescent="0.25">
      <c r="A85" s="190" t="s">
        <v>348</v>
      </c>
      <c r="B85" s="181"/>
      <c r="C85" s="181"/>
      <c r="D85" s="3"/>
      <c r="E85" s="3"/>
      <c r="F85" s="3"/>
      <c r="G85" s="3"/>
      <c r="H85" s="3"/>
      <c r="I85" s="3"/>
      <c r="J85" s="3"/>
      <c r="K85" s="3"/>
      <c r="L85" s="3"/>
      <c r="M85" s="3"/>
      <c r="N85" s="3"/>
      <c r="O85" s="3"/>
      <c r="P85" s="3"/>
      <c r="Q85" s="3"/>
      <c r="R85" s="3"/>
      <c r="S85" s="3"/>
      <c r="T85" s="3"/>
      <c r="U85" s="3"/>
      <c r="V85" s="3"/>
      <c r="W85" s="3"/>
      <c r="X85" s="3"/>
      <c r="Y85" s="3"/>
      <c r="Z85" s="3"/>
    </row>
    <row r="86" spans="1:26" ht="15" x14ac:dyDescent="0.25">
      <c r="A86" s="34" t="s">
        <v>342</v>
      </c>
      <c r="B86" s="2" t="s">
        <v>343</v>
      </c>
      <c r="C86" s="3"/>
      <c r="D86" s="3"/>
      <c r="E86" s="3"/>
      <c r="F86" s="3"/>
      <c r="G86" s="3"/>
      <c r="H86" s="3"/>
      <c r="I86" s="3"/>
      <c r="J86" s="3"/>
      <c r="K86" s="3"/>
      <c r="L86" s="3"/>
      <c r="M86" s="3"/>
      <c r="N86" s="3"/>
      <c r="O86" s="3"/>
      <c r="P86" s="3"/>
      <c r="Q86" s="3"/>
      <c r="R86" s="3"/>
      <c r="S86" s="3"/>
      <c r="T86" s="3"/>
      <c r="U86" s="3"/>
      <c r="V86" s="3"/>
      <c r="W86" s="3"/>
      <c r="X86" s="3"/>
      <c r="Y86" s="3"/>
      <c r="Z86" s="3"/>
    </row>
    <row r="87" spans="1:26" ht="15" x14ac:dyDescent="0.25">
      <c r="A87" s="35" t="s">
        <v>38</v>
      </c>
      <c r="B87" s="5">
        <v>1</v>
      </c>
      <c r="C87" s="38" t="str">
        <f t="shared" ref="C87:C90" si="1">A87</f>
        <v>Négligeable</v>
      </c>
      <c r="D87" s="3"/>
      <c r="E87" s="3"/>
      <c r="F87" s="3"/>
      <c r="G87" s="3"/>
      <c r="H87" s="3"/>
      <c r="I87" s="3"/>
      <c r="J87" s="3"/>
      <c r="K87" s="3"/>
      <c r="L87" s="3"/>
      <c r="M87" s="3"/>
      <c r="N87" s="3"/>
      <c r="O87" s="3"/>
      <c r="P87" s="3"/>
      <c r="Q87" s="3"/>
      <c r="R87" s="3"/>
      <c r="S87" s="3"/>
      <c r="T87" s="3"/>
      <c r="U87" s="3"/>
      <c r="V87" s="3"/>
      <c r="W87" s="3"/>
      <c r="X87" s="3"/>
      <c r="Y87" s="3"/>
      <c r="Z87" s="3"/>
    </row>
    <row r="88" spans="1:26" ht="15" x14ac:dyDescent="0.25">
      <c r="A88" s="35" t="s">
        <v>36</v>
      </c>
      <c r="B88" s="5">
        <v>2</v>
      </c>
      <c r="C88" s="38" t="str">
        <f t="shared" si="1"/>
        <v>Modéré</v>
      </c>
      <c r="D88" s="3"/>
      <c r="E88" s="3"/>
      <c r="F88" s="3"/>
      <c r="G88" s="3"/>
      <c r="H88" s="3"/>
      <c r="I88" s="3"/>
      <c r="J88" s="3"/>
      <c r="K88" s="3"/>
      <c r="L88" s="3"/>
      <c r="M88" s="3"/>
      <c r="N88" s="3"/>
      <c r="O88" s="3"/>
      <c r="P88" s="3"/>
      <c r="Q88" s="3"/>
      <c r="R88" s="3"/>
      <c r="S88" s="3"/>
      <c r="T88" s="3"/>
      <c r="U88" s="3"/>
      <c r="V88" s="3"/>
      <c r="W88" s="3"/>
      <c r="X88" s="3"/>
      <c r="Y88" s="3"/>
      <c r="Z88" s="3"/>
    </row>
    <row r="89" spans="1:26" ht="15" x14ac:dyDescent="0.25">
      <c r="A89" s="35" t="s">
        <v>37</v>
      </c>
      <c r="B89" s="5">
        <v>3</v>
      </c>
      <c r="C89" s="38" t="str">
        <f t="shared" si="1"/>
        <v>Important</v>
      </c>
      <c r="D89" s="3"/>
      <c r="E89" s="3"/>
      <c r="F89" s="3"/>
      <c r="G89" s="3"/>
      <c r="H89" s="3"/>
      <c r="I89" s="3"/>
      <c r="J89" s="3"/>
      <c r="K89" s="3"/>
      <c r="L89" s="3"/>
      <c r="M89" s="3"/>
      <c r="N89" s="3"/>
      <c r="O89" s="3"/>
      <c r="P89" s="3"/>
      <c r="Q89" s="3"/>
      <c r="R89" s="3"/>
      <c r="S89" s="3"/>
      <c r="T89" s="3"/>
      <c r="U89" s="3"/>
      <c r="V89" s="3"/>
      <c r="W89" s="3"/>
      <c r="X89" s="3"/>
      <c r="Y89" s="3"/>
      <c r="Z89" s="3"/>
    </row>
    <row r="90" spans="1:26" ht="15" x14ac:dyDescent="0.25">
      <c r="A90" s="35" t="s">
        <v>39</v>
      </c>
      <c r="B90" s="5">
        <v>4</v>
      </c>
      <c r="C90" s="38" t="str">
        <f t="shared" si="1"/>
        <v>Grave</v>
      </c>
      <c r="D90" s="3"/>
      <c r="E90" s="3"/>
      <c r="F90" s="3"/>
      <c r="G90" s="3"/>
      <c r="H90" s="3"/>
      <c r="I90" s="3"/>
      <c r="J90" s="3"/>
      <c r="K90" s="3"/>
      <c r="L90" s="3"/>
      <c r="M90" s="3"/>
      <c r="N90" s="3"/>
      <c r="O90" s="3"/>
      <c r="P90" s="3"/>
      <c r="Q90" s="3"/>
      <c r="R90" s="3"/>
      <c r="S90" s="3"/>
      <c r="T90" s="3"/>
      <c r="U90" s="3"/>
      <c r="V90" s="3"/>
      <c r="W90" s="3"/>
      <c r="X90" s="3"/>
      <c r="Y90" s="3"/>
      <c r="Z90" s="3"/>
    </row>
    <row r="91" spans="1:26" ht="15" x14ac:dyDescent="0.25">
      <c r="A91" s="36"/>
      <c r="B91" s="3"/>
      <c r="C91" s="3"/>
      <c r="D91" s="3"/>
      <c r="E91" s="3"/>
      <c r="F91" s="3"/>
      <c r="G91" s="3"/>
      <c r="H91" s="3"/>
      <c r="I91" s="3"/>
      <c r="J91" s="3"/>
      <c r="K91" s="3"/>
      <c r="L91" s="3"/>
      <c r="M91" s="3"/>
      <c r="N91" s="3"/>
      <c r="O91" s="3"/>
      <c r="P91" s="3"/>
      <c r="Q91" s="3"/>
      <c r="R91" s="3"/>
      <c r="S91" s="3"/>
      <c r="T91" s="3"/>
      <c r="U91" s="3"/>
      <c r="V91" s="3"/>
      <c r="W91" s="3"/>
      <c r="X91" s="3"/>
      <c r="Y91" s="3"/>
      <c r="Z91" s="3"/>
    </row>
    <row r="92" spans="1:26" ht="15" x14ac:dyDescent="0.25">
      <c r="A92" s="41" t="s">
        <v>349</v>
      </c>
      <c r="B92" s="2" t="s">
        <v>346</v>
      </c>
      <c r="C92" s="3"/>
      <c r="D92" s="4"/>
      <c r="E92" s="3"/>
      <c r="F92" s="3"/>
      <c r="G92" s="3"/>
      <c r="H92" s="3"/>
      <c r="I92" s="3"/>
      <c r="J92" s="3"/>
      <c r="K92" s="3"/>
      <c r="L92" s="3"/>
      <c r="M92" s="3"/>
      <c r="N92" s="3"/>
      <c r="O92" s="3"/>
      <c r="P92" s="3"/>
      <c r="Q92" s="3"/>
      <c r="R92" s="3"/>
      <c r="S92" s="3"/>
      <c r="T92" s="3"/>
      <c r="U92" s="3"/>
      <c r="V92" s="3"/>
      <c r="W92" s="3"/>
      <c r="X92" s="3"/>
      <c r="Y92" s="3"/>
      <c r="Z92" s="3"/>
    </row>
    <row r="93" spans="1:26" ht="15" x14ac:dyDescent="0.25">
      <c r="A93" s="36">
        <v>1</v>
      </c>
      <c r="B93" s="59" t="s">
        <v>90</v>
      </c>
      <c r="C93" s="6"/>
      <c r="D93" s="4"/>
      <c r="E93" s="6"/>
      <c r="F93" s="6"/>
      <c r="G93" s="6"/>
      <c r="H93" s="6"/>
      <c r="I93" s="6"/>
      <c r="J93" s="6"/>
      <c r="K93" s="6"/>
      <c r="L93" s="6"/>
      <c r="M93" s="6"/>
      <c r="N93" s="6"/>
      <c r="O93" s="6"/>
      <c r="P93" s="6"/>
      <c r="Q93" s="6"/>
      <c r="R93" s="6"/>
      <c r="S93" s="6"/>
      <c r="T93" s="6"/>
      <c r="U93" s="6"/>
      <c r="V93" s="6"/>
      <c r="W93" s="6"/>
      <c r="X93" s="6"/>
      <c r="Y93" s="6"/>
      <c r="Z93" s="6"/>
    </row>
    <row r="94" spans="1:26" ht="15" x14ac:dyDescent="0.25">
      <c r="A94" s="36">
        <v>2</v>
      </c>
      <c r="B94" s="59" t="s">
        <v>90</v>
      </c>
      <c r="C94" s="62"/>
      <c r="D94" s="4"/>
      <c r="E94" s="6"/>
      <c r="F94" s="6"/>
      <c r="G94" s="6"/>
      <c r="H94" s="6"/>
      <c r="I94" s="6"/>
      <c r="J94" s="6"/>
      <c r="K94" s="6"/>
      <c r="L94" s="6"/>
      <c r="M94" s="6"/>
      <c r="N94" s="6"/>
      <c r="O94" s="6"/>
      <c r="P94" s="6"/>
      <c r="Q94" s="6"/>
      <c r="R94" s="6"/>
      <c r="S94" s="6"/>
      <c r="T94" s="6"/>
      <c r="U94" s="6"/>
      <c r="V94" s="6"/>
      <c r="W94" s="6"/>
      <c r="X94" s="6"/>
      <c r="Y94" s="6"/>
      <c r="Z94" s="6"/>
    </row>
    <row r="95" spans="1:26" ht="15" x14ac:dyDescent="0.25">
      <c r="A95" s="36">
        <v>3</v>
      </c>
      <c r="B95" s="56" t="s">
        <v>36</v>
      </c>
      <c r="C95" s="62"/>
      <c r="D95" s="4"/>
      <c r="E95" s="6"/>
      <c r="F95" s="6"/>
      <c r="G95" s="6"/>
      <c r="H95" s="6"/>
      <c r="I95" s="6"/>
      <c r="J95" s="6"/>
      <c r="K95" s="6"/>
      <c r="L95" s="6"/>
      <c r="M95" s="6"/>
      <c r="N95" s="6"/>
      <c r="O95" s="6"/>
      <c r="P95" s="6"/>
      <c r="Q95" s="6"/>
      <c r="R95" s="6"/>
      <c r="S95" s="6"/>
      <c r="T95" s="6"/>
      <c r="U95" s="6"/>
      <c r="V95" s="6"/>
      <c r="W95" s="6"/>
      <c r="X95" s="6"/>
      <c r="Y95" s="6"/>
      <c r="Z95" s="6"/>
    </row>
    <row r="96" spans="1:26" ht="15" x14ac:dyDescent="0.25">
      <c r="A96" s="36">
        <v>4</v>
      </c>
      <c r="B96" s="56" t="s">
        <v>36</v>
      </c>
      <c r="C96" s="62"/>
      <c r="D96" s="4"/>
      <c r="E96" s="6"/>
      <c r="F96" s="6"/>
      <c r="G96" s="6"/>
      <c r="H96" s="6"/>
      <c r="I96" s="6"/>
      <c r="J96" s="6"/>
      <c r="K96" s="6"/>
      <c r="L96" s="6"/>
      <c r="M96" s="6"/>
      <c r="N96" s="6"/>
      <c r="O96" s="6"/>
      <c r="P96" s="6"/>
      <c r="Q96" s="6"/>
      <c r="R96" s="6"/>
      <c r="S96" s="6"/>
      <c r="T96" s="6"/>
      <c r="U96" s="6"/>
      <c r="V96" s="6"/>
      <c r="W96" s="6"/>
      <c r="X96" s="6"/>
      <c r="Y96" s="6"/>
      <c r="Z96" s="6"/>
    </row>
    <row r="97" spans="1:26" ht="15" x14ac:dyDescent="0.25">
      <c r="A97" s="36">
        <v>6</v>
      </c>
      <c r="B97" s="53" t="s">
        <v>344</v>
      </c>
      <c r="C97" s="62"/>
      <c r="D97" s="4"/>
      <c r="E97" s="6"/>
      <c r="F97" s="6"/>
      <c r="G97" s="6"/>
      <c r="H97" s="6"/>
      <c r="I97" s="6"/>
      <c r="J97" s="6"/>
      <c r="K97" s="6"/>
      <c r="L97" s="6"/>
      <c r="M97" s="6"/>
      <c r="N97" s="6"/>
      <c r="O97" s="6"/>
      <c r="P97" s="6"/>
      <c r="Q97" s="6"/>
      <c r="R97" s="6"/>
      <c r="S97" s="6"/>
      <c r="T97" s="6"/>
      <c r="U97" s="6"/>
      <c r="V97" s="6"/>
      <c r="W97" s="6"/>
      <c r="X97" s="6"/>
      <c r="Y97" s="6"/>
      <c r="Z97" s="6"/>
    </row>
    <row r="98" spans="1:26" ht="15" x14ac:dyDescent="0.25">
      <c r="A98" s="36">
        <v>8</v>
      </c>
      <c r="B98" s="53" t="s">
        <v>344</v>
      </c>
      <c r="C98" s="94"/>
      <c r="D98" s="4"/>
      <c r="E98" s="6"/>
      <c r="F98" s="6"/>
      <c r="G98" s="6"/>
      <c r="H98" s="6"/>
      <c r="I98" s="6"/>
      <c r="J98" s="6"/>
      <c r="K98" s="6"/>
      <c r="L98" s="6"/>
      <c r="M98" s="6"/>
      <c r="N98" s="6"/>
      <c r="O98" s="6"/>
      <c r="P98" s="6"/>
      <c r="Q98" s="6"/>
      <c r="R98" s="6"/>
      <c r="S98" s="6"/>
      <c r="T98" s="6"/>
      <c r="U98" s="6"/>
      <c r="V98" s="6"/>
      <c r="W98" s="6"/>
      <c r="X98" s="6"/>
      <c r="Y98" s="6"/>
      <c r="Z98" s="6"/>
    </row>
    <row r="99" spans="1:26" ht="15" x14ac:dyDescent="0.25">
      <c r="A99" s="36">
        <v>9</v>
      </c>
      <c r="B99" s="53" t="s">
        <v>344</v>
      </c>
      <c r="C99" s="94"/>
      <c r="D99" s="4"/>
      <c r="E99" s="6"/>
      <c r="F99" s="6"/>
      <c r="G99" s="6"/>
      <c r="H99" s="6"/>
      <c r="I99" s="6"/>
      <c r="J99" s="6"/>
      <c r="K99" s="6"/>
      <c r="L99" s="6"/>
      <c r="M99" s="6"/>
      <c r="N99" s="6"/>
      <c r="O99" s="6"/>
      <c r="P99" s="6"/>
      <c r="Q99" s="6"/>
      <c r="R99" s="6"/>
      <c r="S99" s="6"/>
      <c r="T99" s="6"/>
      <c r="U99" s="6"/>
      <c r="V99" s="6"/>
      <c r="W99" s="6"/>
      <c r="X99" s="6"/>
      <c r="Y99" s="6"/>
      <c r="Z99" s="6"/>
    </row>
    <row r="100" spans="1:26" ht="15" x14ac:dyDescent="0.25">
      <c r="A100" s="36">
        <v>12</v>
      </c>
      <c r="B100" s="50" t="s">
        <v>345</v>
      </c>
      <c r="C100" s="6"/>
      <c r="D100" s="4"/>
      <c r="E100" s="6"/>
      <c r="F100" s="6"/>
      <c r="G100" s="6"/>
      <c r="H100" s="6"/>
      <c r="I100" s="6"/>
      <c r="J100" s="6"/>
      <c r="K100" s="6"/>
      <c r="L100" s="6"/>
      <c r="M100" s="6"/>
      <c r="N100" s="6"/>
      <c r="O100" s="6"/>
      <c r="P100" s="6"/>
      <c r="Q100" s="6"/>
      <c r="R100" s="6"/>
      <c r="S100" s="6"/>
      <c r="T100" s="6"/>
      <c r="U100" s="6"/>
      <c r="V100" s="6"/>
      <c r="W100" s="6"/>
      <c r="X100" s="6"/>
      <c r="Y100" s="6"/>
      <c r="Z100" s="6"/>
    </row>
    <row r="101" spans="1:26" ht="15" x14ac:dyDescent="0.25">
      <c r="A101" s="36">
        <v>16</v>
      </c>
      <c r="B101" s="50" t="s">
        <v>345</v>
      </c>
      <c r="C101" s="6"/>
      <c r="D101" s="4"/>
      <c r="E101" s="4"/>
      <c r="F101" s="4"/>
      <c r="G101" s="4"/>
      <c r="H101" s="6"/>
      <c r="I101" s="6"/>
      <c r="J101" s="6"/>
      <c r="K101" s="6"/>
      <c r="L101" s="6"/>
      <c r="M101" s="6"/>
      <c r="N101" s="6"/>
      <c r="O101" s="6"/>
      <c r="P101" s="6"/>
      <c r="Q101" s="6"/>
      <c r="R101" s="6"/>
      <c r="S101" s="6"/>
      <c r="T101" s="6"/>
      <c r="U101" s="6"/>
      <c r="V101" s="6"/>
      <c r="W101" s="6"/>
      <c r="X101" s="6"/>
      <c r="Y101" s="6"/>
      <c r="Z101" s="6"/>
    </row>
    <row r="102" spans="1:26" ht="15" x14ac:dyDescent="0.25">
      <c r="A102" s="36"/>
      <c r="B102" s="6"/>
      <c r="C102" s="6"/>
      <c r="D102" s="4"/>
      <c r="E102" s="4"/>
      <c r="F102" s="4"/>
      <c r="G102" s="4"/>
      <c r="H102" s="6"/>
      <c r="I102" s="6"/>
      <c r="J102" s="6"/>
      <c r="K102" s="6"/>
      <c r="L102" s="6"/>
      <c r="M102" s="6"/>
      <c r="N102" s="6"/>
      <c r="O102" s="6"/>
      <c r="P102" s="6"/>
      <c r="Q102" s="6"/>
      <c r="R102" s="6"/>
      <c r="S102" s="6"/>
      <c r="T102" s="6"/>
      <c r="U102" s="6"/>
      <c r="V102" s="6"/>
      <c r="W102" s="6"/>
      <c r="X102" s="6"/>
      <c r="Y102" s="6"/>
      <c r="Z102" s="6"/>
    </row>
    <row r="103" spans="1:26" ht="15" x14ac:dyDescent="0.25">
      <c r="F103" s="4"/>
      <c r="G103" s="4"/>
      <c r="H103" s="6"/>
      <c r="I103" s="6"/>
      <c r="J103" s="6"/>
      <c r="K103" s="6"/>
      <c r="L103" s="6"/>
      <c r="M103" s="6"/>
      <c r="N103" s="6"/>
      <c r="O103" s="6"/>
      <c r="P103" s="6"/>
      <c r="Q103" s="6"/>
      <c r="R103" s="6"/>
      <c r="S103" s="6"/>
      <c r="T103" s="6"/>
      <c r="U103" s="6"/>
      <c r="V103" s="6"/>
      <c r="W103" s="6"/>
      <c r="X103" s="6"/>
      <c r="Y103" s="6"/>
      <c r="Z103" s="6"/>
    </row>
    <row r="104" spans="1:26" ht="15" x14ac:dyDescent="0.25">
      <c r="F104" s="6"/>
      <c r="G104" s="6"/>
      <c r="H104" s="6"/>
      <c r="I104" s="6"/>
      <c r="J104" s="6"/>
      <c r="K104" s="6"/>
      <c r="L104" s="6"/>
      <c r="M104" s="6"/>
      <c r="N104" s="6"/>
      <c r="O104" s="6"/>
      <c r="P104" s="6"/>
      <c r="Q104" s="6"/>
      <c r="R104" s="6"/>
      <c r="S104" s="6"/>
      <c r="T104" s="6"/>
      <c r="U104" s="6"/>
      <c r="V104" s="6"/>
      <c r="W104" s="6"/>
      <c r="X104" s="6"/>
      <c r="Y104" s="6"/>
      <c r="Z104" s="6"/>
    </row>
    <row r="105" spans="1:26" ht="15" x14ac:dyDescent="0.25">
      <c r="F105" s="6"/>
      <c r="G105" s="6"/>
      <c r="H105" s="6"/>
      <c r="I105" s="6"/>
      <c r="J105" s="6"/>
      <c r="K105" s="6"/>
      <c r="L105" s="6"/>
      <c r="M105" s="6"/>
      <c r="N105" s="6"/>
      <c r="O105" s="6"/>
      <c r="P105" s="6"/>
      <c r="Q105" s="6"/>
      <c r="R105" s="6"/>
      <c r="S105" s="6"/>
      <c r="T105" s="6"/>
      <c r="U105" s="6"/>
      <c r="V105" s="6"/>
      <c r="W105" s="6"/>
      <c r="X105" s="6"/>
      <c r="Y105" s="6"/>
      <c r="Z105" s="6"/>
    </row>
    <row r="106" spans="1:26" ht="15" x14ac:dyDescent="0.25">
      <c r="F106" s="6"/>
      <c r="G106" s="6"/>
      <c r="H106" s="6"/>
      <c r="I106" s="6"/>
      <c r="J106" s="6"/>
      <c r="K106" s="6"/>
      <c r="L106" s="6"/>
      <c r="M106" s="6"/>
      <c r="N106" s="6"/>
      <c r="O106" s="6"/>
      <c r="P106" s="6"/>
      <c r="Q106" s="6"/>
      <c r="R106" s="6"/>
      <c r="S106" s="6"/>
      <c r="T106" s="6"/>
      <c r="U106" s="6"/>
      <c r="V106" s="6"/>
      <c r="W106" s="6"/>
      <c r="X106" s="6"/>
      <c r="Y106" s="6"/>
      <c r="Z106" s="6"/>
    </row>
    <row r="107" spans="1:26" ht="15" x14ac:dyDescent="0.25">
      <c r="F107" s="6"/>
      <c r="G107" s="6"/>
      <c r="H107" s="6"/>
      <c r="I107" s="6"/>
      <c r="J107" s="6"/>
      <c r="K107" s="6"/>
      <c r="L107" s="6"/>
      <c r="M107" s="6"/>
      <c r="N107" s="6"/>
      <c r="O107" s="6"/>
      <c r="P107" s="6"/>
      <c r="Q107" s="6"/>
      <c r="R107" s="6"/>
      <c r="S107" s="6"/>
      <c r="T107" s="6"/>
      <c r="U107" s="6"/>
      <c r="V107" s="6"/>
      <c r="W107" s="6"/>
      <c r="X107" s="6"/>
      <c r="Y107" s="6"/>
      <c r="Z107" s="6"/>
    </row>
    <row r="108" spans="1:26" ht="15" x14ac:dyDescent="0.25">
      <c r="A108" s="36"/>
      <c r="B108" s="6"/>
      <c r="C108" s="6"/>
      <c r="D108" s="4"/>
      <c r="E108" s="6"/>
      <c r="F108" s="6"/>
      <c r="G108" s="6"/>
      <c r="H108" s="6"/>
      <c r="I108" s="6"/>
      <c r="J108" s="6"/>
      <c r="K108" s="6"/>
      <c r="L108" s="6"/>
      <c r="M108" s="6"/>
      <c r="N108" s="6"/>
      <c r="O108" s="6"/>
      <c r="P108" s="6"/>
      <c r="Q108" s="6"/>
      <c r="R108" s="6"/>
      <c r="S108" s="6"/>
      <c r="T108" s="6"/>
      <c r="U108" s="6"/>
      <c r="V108" s="6"/>
      <c r="W108" s="6"/>
      <c r="X108" s="6"/>
      <c r="Y108" s="6"/>
      <c r="Z108" s="6"/>
    </row>
    <row r="109" spans="1:26" ht="15" x14ac:dyDescent="0.25">
      <c r="A109" s="36"/>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 x14ac:dyDescent="0.25">
      <c r="A110" s="36"/>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 x14ac:dyDescent="0.25">
      <c r="A111" s="36"/>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 x14ac:dyDescent="0.25">
      <c r="A112" s="36"/>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 x14ac:dyDescent="0.25">
      <c r="A113" s="36"/>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 x14ac:dyDescent="0.25">
      <c r="A114" s="36"/>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 x14ac:dyDescent="0.25">
      <c r="A115" s="36"/>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 x14ac:dyDescent="0.25">
      <c r="A116" s="36"/>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 x14ac:dyDescent="0.25">
      <c r="A117" s="36"/>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 x14ac:dyDescent="0.25">
      <c r="A118" s="36"/>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 x14ac:dyDescent="0.25">
      <c r="A119" s="36"/>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 x14ac:dyDescent="0.25">
      <c r="A120" s="36"/>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 x14ac:dyDescent="0.25">
      <c r="A121" s="36"/>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 x14ac:dyDescent="0.25">
      <c r="A122" s="36"/>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 x14ac:dyDescent="0.25">
      <c r="A123" s="36"/>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 x14ac:dyDescent="0.25">
      <c r="A124" s="36"/>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 x14ac:dyDescent="0.25">
      <c r="A125" s="36"/>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 x14ac:dyDescent="0.25">
      <c r="A126" s="36"/>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 x14ac:dyDescent="0.25">
      <c r="A127" s="36"/>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 x14ac:dyDescent="0.25">
      <c r="A128" s="36"/>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 x14ac:dyDescent="0.25">
      <c r="A129" s="36"/>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 x14ac:dyDescent="0.25">
      <c r="A130" s="36"/>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 x14ac:dyDescent="0.25">
      <c r="A131" s="36"/>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 x14ac:dyDescent="0.25">
      <c r="A132" s="36"/>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 x14ac:dyDescent="0.25">
      <c r="A133" s="36"/>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 x14ac:dyDescent="0.25">
      <c r="A134" s="36"/>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 x14ac:dyDescent="0.25">
      <c r="A135" s="36"/>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 x14ac:dyDescent="0.25">
      <c r="A136" s="36"/>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 x14ac:dyDescent="0.25">
      <c r="A137" s="36"/>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 x14ac:dyDescent="0.25">
      <c r="A138" s="36"/>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 x14ac:dyDescent="0.25">
      <c r="A139" s="36"/>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 x14ac:dyDescent="0.25">
      <c r="A140" s="36"/>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 x14ac:dyDescent="0.25">
      <c r="A141" s="36"/>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 x14ac:dyDescent="0.25">
      <c r="A142" s="36"/>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 x14ac:dyDescent="0.25">
      <c r="A143" s="36"/>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 x14ac:dyDescent="0.25">
      <c r="A144" s="36"/>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 x14ac:dyDescent="0.25">
      <c r="A145" s="36"/>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 x14ac:dyDescent="0.25">
      <c r="A146" s="36"/>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 x14ac:dyDescent="0.25">
      <c r="A147" s="36"/>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 x14ac:dyDescent="0.25">
      <c r="A148" s="36"/>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 x14ac:dyDescent="0.25">
      <c r="A149" s="36"/>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 x14ac:dyDescent="0.25">
      <c r="A150" s="36"/>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 x14ac:dyDescent="0.25">
      <c r="A151" s="36"/>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 x14ac:dyDescent="0.25">
      <c r="A152" s="36"/>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 x14ac:dyDescent="0.25">
      <c r="A153" s="36"/>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 x14ac:dyDescent="0.25">
      <c r="A154" s="36"/>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 x14ac:dyDescent="0.25">
      <c r="A155" s="36"/>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 x14ac:dyDescent="0.25">
      <c r="A156" s="36"/>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 x14ac:dyDescent="0.25">
      <c r="A157" s="36"/>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 x14ac:dyDescent="0.25">
      <c r="A158" s="36"/>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 x14ac:dyDescent="0.25">
      <c r="A159" s="36"/>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 x14ac:dyDescent="0.25">
      <c r="A160" s="36"/>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 x14ac:dyDescent="0.25">
      <c r="A161" s="36"/>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 x14ac:dyDescent="0.25">
      <c r="A162" s="36"/>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 x14ac:dyDescent="0.25">
      <c r="A163" s="36"/>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 x14ac:dyDescent="0.25">
      <c r="A164" s="36"/>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 x14ac:dyDescent="0.25">
      <c r="A165" s="36"/>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 x14ac:dyDescent="0.25">
      <c r="A166" s="36"/>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 x14ac:dyDescent="0.25">
      <c r="A167" s="36"/>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 x14ac:dyDescent="0.25">
      <c r="A168" s="36"/>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 x14ac:dyDescent="0.25">
      <c r="A169" s="36"/>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 x14ac:dyDescent="0.25">
      <c r="A170" s="36"/>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 x14ac:dyDescent="0.25">
      <c r="A171" s="36"/>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 x14ac:dyDescent="0.25">
      <c r="A172" s="36"/>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 x14ac:dyDescent="0.25">
      <c r="A173" s="36"/>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 x14ac:dyDescent="0.25">
      <c r="A174" s="36"/>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 x14ac:dyDescent="0.25">
      <c r="A175" s="36"/>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 x14ac:dyDescent="0.25">
      <c r="A176" s="36"/>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 x14ac:dyDescent="0.25">
      <c r="A177" s="36"/>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 x14ac:dyDescent="0.25">
      <c r="A178" s="36"/>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 x14ac:dyDescent="0.25">
      <c r="A179" s="36"/>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 x14ac:dyDescent="0.25">
      <c r="A180" s="36"/>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 x14ac:dyDescent="0.25">
      <c r="A181" s="36"/>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 x14ac:dyDescent="0.25">
      <c r="A182" s="36"/>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 x14ac:dyDescent="0.25">
      <c r="A183" s="36"/>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 x14ac:dyDescent="0.25">
      <c r="A184" s="36"/>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 x14ac:dyDescent="0.25">
      <c r="A185" s="36"/>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 x14ac:dyDescent="0.25">
      <c r="A186" s="36"/>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 x14ac:dyDescent="0.25">
      <c r="A187" s="36"/>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 x14ac:dyDescent="0.25">
      <c r="A188" s="36"/>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 x14ac:dyDescent="0.25">
      <c r="A189" s="36"/>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 x14ac:dyDescent="0.25">
      <c r="A190" s="36"/>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 x14ac:dyDescent="0.25">
      <c r="A191" s="36"/>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 x14ac:dyDescent="0.25">
      <c r="A192" s="36"/>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 x14ac:dyDescent="0.25">
      <c r="A193" s="36"/>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 x14ac:dyDescent="0.25">
      <c r="A194" s="36"/>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 x14ac:dyDescent="0.25">
      <c r="A195" s="36"/>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 x14ac:dyDescent="0.25">
      <c r="A196" s="36"/>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 x14ac:dyDescent="0.25">
      <c r="A197" s="36"/>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 x14ac:dyDescent="0.25">
      <c r="A198" s="36"/>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 x14ac:dyDescent="0.25">
      <c r="A199" s="36"/>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 x14ac:dyDescent="0.25">
      <c r="A200" s="36"/>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 x14ac:dyDescent="0.25">
      <c r="A201" s="36"/>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 x14ac:dyDescent="0.25">
      <c r="A202" s="36"/>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 x14ac:dyDescent="0.25">
      <c r="A203" s="36"/>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 x14ac:dyDescent="0.25">
      <c r="A204" s="36"/>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 x14ac:dyDescent="0.25">
      <c r="A205" s="36"/>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 x14ac:dyDescent="0.25">
      <c r="A206" s="36"/>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 x14ac:dyDescent="0.25">
      <c r="A207" s="36"/>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 x14ac:dyDescent="0.25">
      <c r="A208" s="36"/>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 x14ac:dyDescent="0.25">
      <c r="A209" s="36"/>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 x14ac:dyDescent="0.25">
      <c r="A210" s="36"/>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 x14ac:dyDescent="0.25">
      <c r="A211" s="36"/>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 x14ac:dyDescent="0.25">
      <c r="A212" s="36"/>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 x14ac:dyDescent="0.25">
      <c r="A213" s="36"/>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 x14ac:dyDescent="0.25">
      <c r="A214" s="36"/>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 x14ac:dyDescent="0.25">
      <c r="A215" s="36"/>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 x14ac:dyDescent="0.25">
      <c r="A216" s="36"/>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 x14ac:dyDescent="0.25">
      <c r="A217" s="36"/>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 x14ac:dyDescent="0.25">
      <c r="A218" s="36"/>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 x14ac:dyDescent="0.25">
      <c r="A219" s="36"/>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 x14ac:dyDescent="0.25">
      <c r="A220" s="36"/>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 x14ac:dyDescent="0.25">
      <c r="A221" s="36"/>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 x14ac:dyDescent="0.25">
      <c r="A222" s="36"/>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 x14ac:dyDescent="0.25">
      <c r="A223" s="36"/>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 x14ac:dyDescent="0.25">
      <c r="A224" s="36"/>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 x14ac:dyDescent="0.25">
      <c r="A225" s="36"/>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 x14ac:dyDescent="0.25">
      <c r="A226" s="36"/>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 x14ac:dyDescent="0.25">
      <c r="A227" s="36"/>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 x14ac:dyDescent="0.25">
      <c r="A228" s="36"/>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 x14ac:dyDescent="0.25">
      <c r="A229" s="36"/>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 x14ac:dyDescent="0.25">
      <c r="A230" s="36"/>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 x14ac:dyDescent="0.25">
      <c r="A231" s="36"/>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 x14ac:dyDescent="0.25">
      <c r="A232" s="36"/>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 x14ac:dyDescent="0.25">
      <c r="A233" s="36"/>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 x14ac:dyDescent="0.25">
      <c r="A234" s="36"/>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 x14ac:dyDescent="0.25">
      <c r="A235" s="36"/>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 x14ac:dyDescent="0.25">
      <c r="A236" s="36"/>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 x14ac:dyDescent="0.25">
      <c r="A237" s="36"/>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 x14ac:dyDescent="0.25">
      <c r="A238" s="36"/>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 x14ac:dyDescent="0.25">
      <c r="A239" s="36"/>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 x14ac:dyDescent="0.25">
      <c r="A240" s="36"/>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 x14ac:dyDescent="0.25">
      <c r="A241" s="36"/>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 x14ac:dyDescent="0.25">
      <c r="A242" s="36"/>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 x14ac:dyDescent="0.25">
      <c r="A243" s="36"/>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 x14ac:dyDescent="0.25">
      <c r="A244" s="36"/>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 x14ac:dyDescent="0.25">
      <c r="A245" s="36"/>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 x14ac:dyDescent="0.25">
      <c r="A246" s="36"/>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 x14ac:dyDescent="0.25">
      <c r="A247" s="36"/>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 x14ac:dyDescent="0.25">
      <c r="A248" s="36"/>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 x14ac:dyDescent="0.25">
      <c r="A249" s="36"/>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 x14ac:dyDescent="0.25">
      <c r="A250" s="36"/>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 x14ac:dyDescent="0.25">
      <c r="A251" s="36"/>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 x14ac:dyDescent="0.25">
      <c r="A252" s="36"/>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 x14ac:dyDescent="0.25">
      <c r="A253" s="36"/>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 x14ac:dyDescent="0.25">
      <c r="A254" s="36"/>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 x14ac:dyDescent="0.25">
      <c r="A255" s="36"/>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 x14ac:dyDescent="0.25">
      <c r="A256" s="36"/>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 x14ac:dyDescent="0.25">
      <c r="A257" s="36"/>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 x14ac:dyDescent="0.25">
      <c r="A258" s="36"/>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 x14ac:dyDescent="0.25">
      <c r="A259" s="36"/>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 x14ac:dyDescent="0.25">
      <c r="A260" s="36"/>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 x14ac:dyDescent="0.25">
      <c r="A261" s="36"/>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 x14ac:dyDescent="0.25">
      <c r="A262" s="36"/>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 x14ac:dyDescent="0.25">
      <c r="A263" s="36"/>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 x14ac:dyDescent="0.25">
      <c r="A264" s="36"/>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 x14ac:dyDescent="0.25">
      <c r="A265" s="36"/>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 x14ac:dyDescent="0.25">
      <c r="A266" s="36"/>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 x14ac:dyDescent="0.25">
      <c r="A267" s="36"/>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 x14ac:dyDescent="0.25">
      <c r="A268" s="36"/>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 x14ac:dyDescent="0.25">
      <c r="A269" s="36"/>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 x14ac:dyDescent="0.25">
      <c r="A270" s="36"/>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 x14ac:dyDescent="0.25">
      <c r="A271" s="36"/>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 x14ac:dyDescent="0.25">
      <c r="A272" s="36"/>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 x14ac:dyDescent="0.25">
      <c r="A273" s="36"/>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 x14ac:dyDescent="0.25">
      <c r="A274" s="36"/>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 x14ac:dyDescent="0.25">
      <c r="A275" s="36"/>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 x14ac:dyDescent="0.25">
      <c r="A276" s="36"/>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 x14ac:dyDescent="0.25">
      <c r="A277" s="36"/>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 x14ac:dyDescent="0.25">
      <c r="A278" s="36"/>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 x14ac:dyDescent="0.25">
      <c r="A279" s="36"/>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 x14ac:dyDescent="0.25">
      <c r="A280" s="36"/>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 x14ac:dyDescent="0.25">
      <c r="A281" s="36"/>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 x14ac:dyDescent="0.25">
      <c r="A282" s="36"/>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 x14ac:dyDescent="0.25">
      <c r="A283" s="36"/>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 x14ac:dyDescent="0.25">
      <c r="A284" s="36"/>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 x14ac:dyDescent="0.25">
      <c r="A285" s="36"/>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 x14ac:dyDescent="0.25">
      <c r="A286" s="36"/>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 x14ac:dyDescent="0.25">
      <c r="A287" s="36"/>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 x14ac:dyDescent="0.25">
      <c r="A288" s="36"/>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 x14ac:dyDescent="0.25">
      <c r="A289" s="36"/>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 x14ac:dyDescent="0.25">
      <c r="A290" s="36"/>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 x14ac:dyDescent="0.25">
      <c r="A291" s="36"/>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 x14ac:dyDescent="0.25">
      <c r="A292" s="36"/>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 x14ac:dyDescent="0.25">
      <c r="A293" s="36"/>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 x14ac:dyDescent="0.25">
      <c r="A294" s="36"/>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 x14ac:dyDescent="0.25">
      <c r="A295" s="36"/>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 x14ac:dyDescent="0.25">
      <c r="A296" s="36"/>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 x14ac:dyDescent="0.25">
      <c r="A297" s="36"/>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 x14ac:dyDescent="0.25">
      <c r="A298" s="36"/>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 x14ac:dyDescent="0.25">
      <c r="A299" s="36"/>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 x14ac:dyDescent="0.25">
      <c r="A300" s="36"/>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 x14ac:dyDescent="0.25">
      <c r="A301" s="36"/>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 x14ac:dyDescent="0.25">
      <c r="A302" s="36"/>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 x14ac:dyDescent="0.25">
      <c r="A303" s="36"/>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 x14ac:dyDescent="0.25">
      <c r="A304" s="36"/>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 x14ac:dyDescent="0.25">
      <c r="A305" s="36"/>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 x14ac:dyDescent="0.25">
      <c r="A306" s="36"/>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 x14ac:dyDescent="0.25">
      <c r="A307" s="36"/>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 x14ac:dyDescent="0.25">
      <c r="A308" s="36"/>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 x14ac:dyDescent="0.25">
      <c r="A309" s="36"/>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 x14ac:dyDescent="0.25">
      <c r="A310" s="36"/>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 x14ac:dyDescent="0.25">
      <c r="A311" s="36"/>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 x14ac:dyDescent="0.25">
      <c r="A312" s="36"/>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 x14ac:dyDescent="0.25">
      <c r="A313" s="36"/>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 x14ac:dyDescent="0.25">
      <c r="A314" s="36"/>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 x14ac:dyDescent="0.25">
      <c r="A315" s="36"/>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 x14ac:dyDescent="0.25">
      <c r="A316" s="36"/>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 x14ac:dyDescent="0.25">
      <c r="A317" s="36"/>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 x14ac:dyDescent="0.25">
      <c r="A318" s="36"/>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 x14ac:dyDescent="0.25">
      <c r="A319" s="36"/>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 x14ac:dyDescent="0.25">
      <c r="A320" s="36"/>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 x14ac:dyDescent="0.25">
      <c r="A321" s="36"/>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 x14ac:dyDescent="0.25">
      <c r="A322" s="36"/>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 x14ac:dyDescent="0.25">
      <c r="A323" s="36"/>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 x14ac:dyDescent="0.25">
      <c r="A324" s="36"/>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 x14ac:dyDescent="0.25">
      <c r="A325" s="36"/>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 x14ac:dyDescent="0.25">
      <c r="A326" s="36"/>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 x14ac:dyDescent="0.25">
      <c r="A327" s="36"/>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 x14ac:dyDescent="0.25">
      <c r="A328" s="36"/>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 x14ac:dyDescent="0.25">
      <c r="A329" s="36"/>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 x14ac:dyDescent="0.25">
      <c r="A330" s="36"/>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 x14ac:dyDescent="0.25">
      <c r="A331" s="36"/>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 x14ac:dyDescent="0.25">
      <c r="A332" s="36"/>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 x14ac:dyDescent="0.25">
      <c r="A333" s="36"/>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 x14ac:dyDescent="0.25">
      <c r="A334" s="36"/>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 x14ac:dyDescent="0.25">
      <c r="A335" s="36"/>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 x14ac:dyDescent="0.25">
      <c r="A336" s="36"/>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 x14ac:dyDescent="0.25">
      <c r="A337" s="36"/>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 x14ac:dyDescent="0.25">
      <c r="A338" s="36"/>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 x14ac:dyDescent="0.25">
      <c r="A339" s="36"/>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 x14ac:dyDescent="0.25">
      <c r="A340" s="36"/>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 x14ac:dyDescent="0.25">
      <c r="A341" s="36"/>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 x14ac:dyDescent="0.25">
      <c r="A342" s="36"/>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 x14ac:dyDescent="0.25">
      <c r="A343" s="36"/>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 x14ac:dyDescent="0.25">
      <c r="A344" s="36"/>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 x14ac:dyDescent="0.25">
      <c r="A345" s="36"/>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 x14ac:dyDescent="0.25">
      <c r="A346" s="36"/>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 x14ac:dyDescent="0.25">
      <c r="A347" s="36"/>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 x14ac:dyDescent="0.25">
      <c r="A348" s="36"/>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 x14ac:dyDescent="0.25">
      <c r="A349" s="36"/>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 x14ac:dyDescent="0.25">
      <c r="A350" s="36"/>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 x14ac:dyDescent="0.25">
      <c r="A351" s="36"/>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 x14ac:dyDescent="0.25">
      <c r="A352" s="36"/>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 x14ac:dyDescent="0.25">
      <c r="A353" s="36"/>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 x14ac:dyDescent="0.25">
      <c r="A354" s="36"/>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 x14ac:dyDescent="0.25">
      <c r="A355" s="36"/>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 x14ac:dyDescent="0.25">
      <c r="A356" s="36"/>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 x14ac:dyDescent="0.25">
      <c r="A357" s="36"/>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 x14ac:dyDescent="0.25">
      <c r="A358" s="36"/>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 x14ac:dyDescent="0.25">
      <c r="A359" s="36"/>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 x14ac:dyDescent="0.25">
      <c r="A360" s="36"/>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 x14ac:dyDescent="0.25">
      <c r="A361" s="36"/>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 x14ac:dyDescent="0.25">
      <c r="A362" s="36"/>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 x14ac:dyDescent="0.25">
      <c r="A363" s="36"/>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 x14ac:dyDescent="0.25">
      <c r="A364" s="36"/>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 x14ac:dyDescent="0.25">
      <c r="A365" s="36"/>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 x14ac:dyDescent="0.25">
      <c r="A366" s="36"/>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 x14ac:dyDescent="0.25">
      <c r="A367" s="36"/>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 x14ac:dyDescent="0.25">
      <c r="A368" s="36"/>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 x14ac:dyDescent="0.25">
      <c r="A369" s="36"/>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 x14ac:dyDescent="0.25">
      <c r="A370" s="36"/>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 x14ac:dyDescent="0.25">
      <c r="A371" s="36"/>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 x14ac:dyDescent="0.25">
      <c r="A372" s="36"/>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 x14ac:dyDescent="0.25">
      <c r="A373" s="36"/>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 x14ac:dyDescent="0.25">
      <c r="A374" s="36"/>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 x14ac:dyDescent="0.25">
      <c r="A375" s="36"/>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 x14ac:dyDescent="0.25">
      <c r="A376" s="36"/>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 x14ac:dyDescent="0.25">
      <c r="A377" s="36"/>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 x14ac:dyDescent="0.25">
      <c r="A378" s="36"/>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 x14ac:dyDescent="0.25">
      <c r="A379" s="36"/>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 x14ac:dyDescent="0.25">
      <c r="A380" s="36"/>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 x14ac:dyDescent="0.25">
      <c r="A381" s="36"/>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 x14ac:dyDescent="0.25">
      <c r="A382" s="36"/>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 x14ac:dyDescent="0.25">
      <c r="A383" s="36"/>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 x14ac:dyDescent="0.25">
      <c r="A384" s="36"/>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 x14ac:dyDescent="0.25">
      <c r="A385" s="36"/>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 x14ac:dyDescent="0.25">
      <c r="A386" s="36"/>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 x14ac:dyDescent="0.25">
      <c r="A387" s="36"/>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 x14ac:dyDescent="0.25">
      <c r="A388" s="36"/>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 x14ac:dyDescent="0.25">
      <c r="A389" s="36"/>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 x14ac:dyDescent="0.25">
      <c r="A390" s="36"/>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 x14ac:dyDescent="0.25">
      <c r="A391" s="36"/>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 x14ac:dyDescent="0.25">
      <c r="A392" s="36"/>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 x14ac:dyDescent="0.25">
      <c r="A393" s="36"/>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 x14ac:dyDescent="0.25">
      <c r="A394" s="36"/>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 x14ac:dyDescent="0.25">
      <c r="A395" s="36"/>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 x14ac:dyDescent="0.25">
      <c r="A396" s="36"/>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 x14ac:dyDescent="0.25">
      <c r="A397" s="36"/>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 x14ac:dyDescent="0.25">
      <c r="A398" s="36"/>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 x14ac:dyDescent="0.25">
      <c r="A399" s="36"/>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 x14ac:dyDescent="0.25">
      <c r="A400" s="36"/>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 x14ac:dyDescent="0.25">
      <c r="A401" s="36"/>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 x14ac:dyDescent="0.25">
      <c r="A402" s="36"/>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 x14ac:dyDescent="0.25">
      <c r="A403" s="36"/>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 x14ac:dyDescent="0.25">
      <c r="A404" s="36"/>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 x14ac:dyDescent="0.25">
      <c r="A405" s="36"/>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 x14ac:dyDescent="0.25">
      <c r="A406" s="36"/>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 x14ac:dyDescent="0.25">
      <c r="A407" s="36"/>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 x14ac:dyDescent="0.25">
      <c r="A408" s="36"/>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 x14ac:dyDescent="0.25">
      <c r="A409" s="36"/>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 x14ac:dyDescent="0.25">
      <c r="A410" s="36"/>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 x14ac:dyDescent="0.25">
      <c r="A411" s="36"/>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 x14ac:dyDescent="0.25">
      <c r="A412" s="36"/>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 x14ac:dyDescent="0.25">
      <c r="A413" s="36"/>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 x14ac:dyDescent="0.25">
      <c r="A414" s="36"/>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 x14ac:dyDescent="0.25">
      <c r="A415" s="36"/>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 x14ac:dyDescent="0.25">
      <c r="A416" s="36"/>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 x14ac:dyDescent="0.25">
      <c r="A417" s="36"/>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 x14ac:dyDescent="0.25">
      <c r="A418" s="36"/>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 x14ac:dyDescent="0.25">
      <c r="A419" s="36"/>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 x14ac:dyDescent="0.25">
      <c r="A420" s="36"/>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 x14ac:dyDescent="0.25">
      <c r="A421" s="36"/>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 x14ac:dyDescent="0.25">
      <c r="A422" s="36"/>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 x14ac:dyDescent="0.25">
      <c r="A423" s="36"/>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 x14ac:dyDescent="0.25">
      <c r="A424" s="36"/>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 x14ac:dyDescent="0.25">
      <c r="A425" s="36"/>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 x14ac:dyDescent="0.25">
      <c r="A426" s="36"/>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 x14ac:dyDescent="0.25">
      <c r="A427" s="36"/>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 x14ac:dyDescent="0.25">
      <c r="A428" s="36"/>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 x14ac:dyDescent="0.25">
      <c r="A429" s="36"/>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 x14ac:dyDescent="0.25">
      <c r="A430" s="36"/>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 x14ac:dyDescent="0.25">
      <c r="A431" s="36"/>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 x14ac:dyDescent="0.25">
      <c r="A432" s="36"/>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 x14ac:dyDescent="0.25">
      <c r="A433" s="36"/>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 x14ac:dyDescent="0.25">
      <c r="A434" s="36"/>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 x14ac:dyDescent="0.25">
      <c r="A435" s="36"/>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 x14ac:dyDescent="0.25">
      <c r="A436" s="36"/>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 x14ac:dyDescent="0.25">
      <c r="A437" s="36"/>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 x14ac:dyDescent="0.25">
      <c r="A438" s="36"/>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 x14ac:dyDescent="0.25">
      <c r="A439" s="36"/>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 x14ac:dyDescent="0.25">
      <c r="A440" s="36"/>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 x14ac:dyDescent="0.25">
      <c r="A441" s="36"/>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 x14ac:dyDescent="0.25">
      <c r="A442" s="36"/>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 x14ac:dyDescent="0.25">
      <c r="A443" s="36"/>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 x14ac:dyDescent="0.25">
      <c r="A444" s="36"/>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 x14ac:dyDescent="0.25">
      <c r="A445" s="36"/>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 x14ac:dyDescent="0.25">
      <c r="A446" s="36"/>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 x14ac:dyDescent="0.25">
      <c r="A447" s="36"/>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 x14ac:dyDescent="0.25">
      <c r="A448" s="36"/>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 x14ac:dyDescent="0.25">
      <c r="A449" s="36"/>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 x14ac:dyDescent="0.25">
      <c r="A450" s="36"/>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 x14ac:dyDescent="0.25">
      <c r="A451" s="36"/>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 x14ac:dyDescent="0.25">
      <c r="A452" s="36"/>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 x14ac:dyDescent="0.25">
      <c r="A453" s="36"/>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 x14ac:dyDescent="0.25">
      <c r="A454" s="36"/>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 x14ac:dyDescent="0.25">
      <c r="A455" s="36"/>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 x14ac:dyDescent="0.25">
      <c r="A456" s="36"/>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 x14ac:dyDescent="0.25">
      <c r="A457" s="36"/>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 x14ac:dyDescent="0.25">
      <c r="A458" s="36"/>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 x14ac:dyDescent="0.25">
      <c r="A459" s="36"/>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 x14ac:dyDescent="0.25">
      <c r="A460" s="36"/>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 x14ac:dyDescent="0.25">
      <c r="A461" s="36"/>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 x14ac:dyDescent="0.25">
      <c r="A462" s="36"/>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 x14ac:dyDescent="0.25">
      <c r="A463" s="36"/>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 x14ac:dyDescent="0.25">
      <c r="A464" s="36"/>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 x14ac:dyDescent="0.25">
      <c r="A465" s="36"/>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 x14ac:dyDescent="0.25">
      <c r="A466" s="36"/>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 x14ac:dyDescent="0.25">
      <c r="A467" s="36"/>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 x14ac:dyDescent="0.25">
      <c r="A468" s="36"/>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 x14ac:dyDescent="0.25">
      <c r="A469" s="36"/>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 x14ac:dyDescent="0.25">
      <c r="A470" s="36"/>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 x14ac:dyDescent="0.25">
      <c r="A471" s="36"/>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 x14ac:dyDescent="0.25">
      <c r="A472" s="36"/>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 x14ac:dyDescent="0.25">
      <c r="A473" s="36"/>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 x14ac:dyDescent="0.25">
      <c r="A474" s="36"/>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 x14ac:dyDescent="0.25">
      <c r="A475" s="36"/>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 x14ac:dyDescent="0.25">
      <c r="A476" s="36"/>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 x14ac:dyDescent="0.25">
      <c r="A477" s="36"/>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 x14ac:dyDescent="0.25">
      <c r="A478" s="36"/>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 x14ac:dyDescent="0.25">
      <c r="A479" s="36"/>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 x14ac:dyDescent="0.25">
      <c r="A480" s="36"/>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 x14ac:dyDescent="0.25">
      <c r="A481" s="36"/>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 x14ac:dyDescent="0.25">
      <c r="A482" s="36"/>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 x14ac:dyDescent="0.25">
      <c r="A483" s="36"/>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 x14ac:dyDescent="0.25">
      <c r="A484" s="36"/>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 x14ac:dyDescent="0.25">
      <c r="A485" s="36"/>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 x14ac:dyDescent="0.25">
      <c r="A486" s="36"/>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 x14ac:dyDescent="0.25">
      <c r="A487" s="36"/>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 x14ac:dyDescent="0.25">
      <c r="A488" s="36"/>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 x14ac:dyDescent="0.25">
      <c r="A489" s="36"/>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 x14ac:dyDescent="0.25">
      <c r="A490" s="36"/>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 x14ac:dyDescent="0.25">
      <c r="A491" s="36"/>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 x14ac:dyDescent="0.25">
      <c r="A492" s="36"/>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 x14ac:dyDescent="0.25">
      <c r="A493" s="36"/>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 x14ac:dyDescent="0.25">
      <c r="A494" s="36"/>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 x14ac:dyDescent="0.25">
      <c r="A495" s="36"/>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 x14ac:dyDescent="0.25">
      <c r="A496" s="36"/>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 x14ac:dyDescent="0.25">
      <c r="A497" s="36"/>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 x14ac:dyDescent="0.25">
      <c r="A498" s="36"/>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 x14ac:dyDescent="0.25">
      <c r="A499" s="36"/>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 x14ac:dyDescent="0.25">
      <c r="A500" s="36"/>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 x14ac:dyDescent="0.25">
      <c r="A501" s="36"/>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 x14ac:dyDescent="0.25">
      <c r="A502" s="36"/>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 x14ac:dyDescent="0.25">
      <c r="A503" s="36"/>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 x14ac:dyDescent="0.25">
      <c r="A504" s="36"/>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 x14ac:dyDescent="0.25">
      <c r="A505" s="36"/>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 x14ac:dyDescent="0.25">
      <c r="A506" s="36"/>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 x14ac:dyDescent="0.25">
      <c r="A507" s="36"/>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 x14ac:dyDescent="0.25">
      <c r="A508" s="36"/>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 x14ac:dyDescent="0.25">
      <c r="A509" s="36"/>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 x14ac:dyDescent="0.25">
      <c r="A510" s="36"/>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 x14ac:dyDescent="0.25">
      <c r="A511" s="36"/>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 x14ac:dyDescent="0.25">
      <c r="A512" s="36"/>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 x14ac:dyDescent="0.25">
      <c r="A513" s="36"/>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 x14ac:dyDescent="0.25">
      <c r="A514" s="36"/>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 x14ac:dyDescent="0.25">
      <c r="A515" s="36"/>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 x14ac:dyDescent="0.25">
      <c r="A516" s="36"/>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 x14ac:dyDescent="0.25">
      <c r="A517" s="36"/>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 x14ac:dyDescent="0.25">
      <c r="A518" s="36"/>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 x14ac:dyDescent="0.25">
      <c r="A519" s="36"/>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 x14ac:dyDescent="0.25">
      <c r="A520" s="36"/>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 x14ac:dyDescent="0.25">
      <c r="A521" s="36"/>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 x14ac:dyDescent="0.25">
      <c r="A522" s="36"/>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 x14ac:dyDescent="0.25">
      <c r="A523" s="36"/>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 x14ac:dyDescent="0.25">
      <c r="A524" s="36"/>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 x14ac:dyDescent="0.25">
      <c r="A525" s="36"/>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 x14ac:dyDescent="0.25">
      <c r="A526" s="36"/>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 x14ac:dyDescent="0.25">
      <c r="A527" s="36"/>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 x14ac:dyDescent="0.25">
      <c r="A528" s="36"/>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 x14ac:dyDescent="0.25">
      <c r="A529" s="36"/>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 x14ac:dyDescent="0.25">
      <c r="A530" s="36"/>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 x14ac:dyDescent="0.25">
      <c r="A531" s="36"/>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 x14ac:dyDescent="0.25">
      <c r="A532" s="36"/>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 x14ac:dyDescent="0.25">
      <c r="A533" s="36"/>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 x14ac:dyDescent="0.25">
      <c r="A534" s="36"/>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 x14ac:dyDescent="0.25">
      <c r="A535" s="36"/>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 x14ac:dyDescent="0.25">
      <c r="A536" s="36"/>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 x14ac:dyDescent="0.25">
      <c r="A537" s="36"/>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 x14ac:dyDescent="0.25">
      <c r="A538" s="36"/>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 x14ac:dyDescent="0.25">
      <c r="A539" s="36"/>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 x14ac:dyDescent="0.25">
      <c r="A540" s="36"/>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 x14ac:dyDescent="0.25">
      <c r="A541" s="36"/>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 x14ac:dyDescent="0.25">
      <c r="A542" s="36"/>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 x14ac:dyDescent="0.25">
      <c r="A543" s="36"/>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 x14ac:dyDescent="0.25">
      <c r="A544" s="36"/>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 x14ac:dyDescent="0.25">
      <c r="A545" s="36"/>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 x14ac:dyDescent="0.25">
      <c r="A546" s="36"/>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 x14ac:dyDescent="0.25">
      <c r="A547" s="36"/>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 x14ac:dyDescent="0.25">
      <c r="A548" s="36"/>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 x14ac:dyDescent="0.25">
      <c r="A549" s="36"/>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 x14ac:dyDescent="0.25">
      <c r="A550" s="36"/>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 x14ac:dyDescent="0.25">
      <c r="A551" s="36"/>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 x14ac:dyDescent="0.25">
      <c r="A552" s="36"/>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 x14ac:dyDescent="0.25">
      <c r="A553" s="36"/>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 x14ac:dyDescent="0.25">
      <c r="A554" s="36"/>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 x14ac:dyDescent="0.25">
      <c r="A555" s="36"/>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 x14ac:dyDescent="0.25">
      <c r="A556" s="36"/>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 x14ac:dyDescent="0.25">
      <c r="A557" s="36"/>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 x14ac:dyDescent="0.25">
      <c r="A558" s="36"/>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 x14ac:dyDescent="0.25">
      <c r="A559" s="36"/>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 x14ac:dyDescent="0.25">
      <c r="A560" s="36"/>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 x14ac:dyDescent="0.25">
      <c r="A561" s="36"/>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 x14ac:dyDescent="0.25">
      <c r="A562" s="36"/>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 x14ac:dyDescent="0.25">
      <c r="A563" s="36"/>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 x14ac:dyDescent="0.25">
      <c r="A564" s="36"/>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 x14ac:dyDescent="0.25">
      <c r="A565" s="36"/>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 x14ac:dyDescent="0.25">
      <c r="A566" s="36"/>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 x14ac:dyDescent="0.25">
      <c r="A567" s="36"/>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 x14ac:dyDescent="0.25">
      <c r="A568" s="36"/>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 x14ac:dyDescent="0.25">
      <c r="A569" s="36"/>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 x14ac:dyDescent="0.25">
      <c r="A570" s="36"/>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 x14ac:dyDescent="0.25">
      <c r="A571" s="36"/>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 x14ac:dyDescent="0.25">
      <c r="A572" s="36"/>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 x14ac:dyDescent="0.25">
      <c r="A573" s="36"/>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 x14ac:dyDescent="0.25">
      <c r="A574" s="36"/>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 x14ac:dyDescent="0.25">
      <c r="A575" s="36"/>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 x14ac:dyDescent="0.25">
      <c r="A576" s="36"/>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 x14ac:dyDescent="0.25">
      <c r="A577" s="36"/>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 x14ac:dyDescent="0.25">
      <c r="A578" s="36"/>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 x14ac:dyDescent="0.25">
      <c r="A579" s="36"/>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 x14ac:dyDescent="0.25">
      <c r="A580" s="36"/>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 x14ac:dyDescent="0.25">
      <c r="A581" s="36"/>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 x14ac:dyDescent="0.25">
      <c r="A582" s="36"/>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 x14ac:dyDescent="0.25">
      <c r="A583" s="36"/>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 x14ac:dyDescent="0.25">
      <c r="A584" s="36"/>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 x14ac:dyDescent="0.25">
      <c r="A585" s="36"/>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 x14ac:dyDescent="0.25">
      <c r="A586" s="36"/>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 x14ac:dyDescent="0.25">
      <c r="A587" s="36"/>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 x14ac:dyDescent="0.25">
      <c r="A588" s="36"/>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 x14ac:dyDescent="0.25">
      <c r="A589" s="36"/>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 x14ac:dyDescent="0.25">
      <c r="A590" s="36"/>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 x14ac:dyDescent="0.25">
      <c r="A591" s="36"/>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 x14ac:dyDescent="0.25">
      <c r="A592" s="36"/>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 x14ac:dyDescent="0.25">
      <c r="A593" s="36"/>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 x14ac:dyDescent="0.25">
      <c r="A594" s="36"/>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 x14ac:dyDescent="0.25">
      <c r="A595" s="36"/>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 x14ac:dyDescent="0.25">
      <c r="A596" s="36"/>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 x14ac:dyDescent="0.25">
      <c r="A597" s="36"/>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 x14ac:dyDescent="0.25">
      <c r="A598" s="36"/>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 x14ac:dyDescent="0.25">
      <c r="A599" s="36"/>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 x14ac:dyDescent="0.25">
      <c r="A600" s="36"/>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 x14ac:dyDescent="0.25">
      <c r="A601" s="36"/>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 x14ac:dyDescent="0.25">
      <c r="A602" s="36"/>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 x14ac:dyDescent="0.25">
      <c r="A603" s="36"/>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 x14ac:dyDescent="0.25">
      <c r="A604" s="36"/>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 x14ac:dyDescent="0.25">
      <c r="A605" s="36"/>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 x14ac:dyDescent="0.25">
      <c r="A606" s="36"/>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 x14ac:dyDescent="0.25">
      <c r="A607" s="36"/>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 x14ac:dyDescent="0.25">
      <c r="A608" s="36"/>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 x14ac:dyDescent="0.25">
      <c r="A609" s="36"/>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 x14ac:dyDescent="0.25">
      <c r="A610" s="36"/>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 x14ac:dyDescent="0.25">
      <c r="A611" s="36"/>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 x14ac:dyDescent="0.25">
      <c r="A612" s="36"/>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 x14ac:dyDescent="0.25">
      <c r="A613" s="36"/>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 x14ac:dyDescent="0.25">
      <c r="A614" s="36"/>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 x14ac:dyDescent="0.25">
      <c r="A615" s="36"/>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 x14ac:dyDescent="0.25">
      <c r="A616" s="36"/>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 x14ac:dyDescent="0.25">
      <c r="A617" s="36"/>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 x14ac:dyDescent="0.25">
      <c r="A618" s="36"/>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 x14ac:dyDescent="0.25">
      <c r="A619" s="36"/>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 x14ac:dyDescent="0.25">
      <c r="A620" s="36"/>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 x14ac:dyDescent="0.25">
      <c r="A621" s="36"/>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 x14ac:dyDescent="0.25">
      <c r="A622" s="36"/>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 x14ac:dyDescent="0.25">
      <c r="A623" s="36"/>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 x14ac:dyDescent="0.25">
      <c r="A624" s="36"/>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 x14ac:dyDescent="0.25">
      <c r="A625" s="36"/>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 x14ac:dyDescent="0.25">
      <c r="A626" s="36"/>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 x14ac:dyDescent="0.25">
      <c r="A627" s="36"/>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 x14ac:dyDescent="0.25">
      <c r="A628" s="36"/>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 x14ac:dyDescent="0.25">
      <c r="A629" s="36"/>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 x14ac:dyDescent="0.25">
      <c r="A630" s="36"/>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 x14ac:dyDescent="0.25">
      <c r="A631" s="36"/>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 x14ac:dyDescent="0.25">
      <c r="A632" s="36"/>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 x14ac:dyDescent="0.25">
      <c r="A633" s="36"/>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 x14ac:dyDescent="0.25">
      <c r="A634" s="36"/>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 x14ac:dyDescent="0.25">
      <c r="A635" s="36"/>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 x14ac:dyDescent="0.25">
      <c r="A636" s="36"/>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 x14ac:dyDescent="0.25">
      <c r="A637" s="36"/>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 x14ac:dyDescent="0.25">
      <c r="A638" s="36"/>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 x14ac:dyDescent="0.25">
      <c r="A639" s="36"/>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 x14ac:dyDescent="0.25">
      <c r="A640" s="36"/>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 x14ac:dyDescent="0.25">
      <c r="A641" s="36"/>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 x14ac:dyDescent="0.25">
      <c r="A642" s="36"/>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 x14ac:dyDescent="0.25">
      <c r="A643" s="36"/>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 x14ac:dyDescent="0.25">
      <c r="A644" s="36"/>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 x14ac:dyDescent="0.25">
      <c r="A645" s="36"/>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 x14ac:dyDescent="0.25">
      <c r="A646" s="36"/>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 x14ac:dyDescent="0.25">
      <c r="A647" s="36"/>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 x14ac:dyDescent="0.25">
      <c r="A648" s="36"/>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 x14ac:dyDescent="0.25">
      <c r="A649" s="36"/>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 x14ac:dyDescent="0.25">
      <c r="A650" s="36"/>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 x14ac:dyDescent="0.25">
      <c r="A651" s="36"/>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 x14ac:dyDescent="0.25">
      <c r="A652" s="36"/>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 x14ac:dyDescent="0.25">
      <c r="A653" s="36"/>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 x14ac:dyDescent="0.25">
      <c r="A654" s="36"/>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 x14ac:dyDescent="0.25">
      <c r="A655" s="36"/>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 x14ac:dyDescent="0.25">
      <c r="A656" s="36"/>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 x14ac:dyDescent="0.25">
      <c r="A657" s="36"/>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 x14ac:dyDescent="0.25">
      <c r="A658" s="36"/>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 x14ac:dyDescent="0.25">
      <c r="A659" s="36"/>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 x14ac:dyDescent="0.25">
      <c r="A660" s="36"/>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 x14ac:dyDescent="0.25">
      <c r="A661" s="36"/>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 x14ac:dyDescent="0.25">
      <c r="A662" s="36"/>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 x14ac:dyDescent="0.25">
      <c r="A663" s="36"/>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 x14ac:dyDescent="0.25">
      <c r="A664" s="36"/>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 x14ac:dyDescent="0.25">
      <c r="A665" s="36"/>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 x14ac:dyDescent="0.25">
      <c r="A666" s="36"/>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 x14ac:dyDescent="0.25">
      <c r="A667" s="36"/>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 x14ac:dyDescent="0.25">
      <c r="A668" s="36"/>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 x14ac:dyDescent="0.25">
      <c r="A669" s="36"/>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 x14ac:dyDescent="0.25">
      <c r="A670" s="36"/>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 x14ac:dyDescent="0.25">
      <c r="A671" s="36"/>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 x14ac:dyDescent="0.25">
      <c r="A672" s="36"/>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 x14ac:dyDescent="0.25">
      <c r="A673" s="36"/>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 x14ac:dyDescent="0.25">
      <c r="A674" s="36"/>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 x14ac:dyDescent="0.25">
      <c r="A675" s="36"/>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 x14ac:dyDescent="0.25">
      <c r="A676" s="36"/>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 x14ac:dyDescent="0.25">
      <c r="A677" s="36"/>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 x14ac:dyDescent="0.25">
      <c r="A678" s="36"/>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 x14ac:dyDescent="0.25">
      <c r="A679" s="36"/>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 x14ac:dyDescent="0.25">
      <c r="A680" s="36"/>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 x14ac:dyDescent="0.25">
      <c r="A681" s="36"/>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 x14ac:dyDescent="0.25">
      <c r="A682" s="36"/>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 x14ac:dyDescent="0.25">
      <c r="A683" s="36"/>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 x14ac:dyDescent="0.25">
      <c r="A684" s="36"/>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 x14ac:dyDescent="0.25">
      <c r="A685" s="36"/>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 x14ac:dyDescent="0.25">
      <c r="A686" s="36"/>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 x14ac:dyDescent="0.25">
      <c r="A687" s="36"/>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 x14ac:dyDescent="0.25">
      <c r="A688" s="36"/>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 x14ac:dyDescent="0.25">
      <c r="A689" s="36"/>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 x14ac:dyDescent="0.25">
      <c r="A690" s="36"/>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 x14ac:dyDescent="0.25">
      <c r="A691" s="36"/>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 x14ac:dyDescent="0.25">
      <c r="A692" s="36"/>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 x14ac:dyDescent="0.25">
      <c r="A693" s="36"/>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 x14ac:dyDescent="0.25">
      <c r="A694" s="36"/>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 x14ac:dyDescent="0.25">
      <c r="A695" s="36"/>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 x14ac:dyDescent="0.25">
      <c r="A696" s="36"/>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 x14ac:dyDescent="0.25">
      <c r="A697" s="36"/>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 x14ac:dyDescent="0.25">
      <c r="A698" s="36"/>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 x14ac:dyDescent="0.25">
      <c r="A699" s="36"/>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 x14ac:dyDescent="0.25">
      <c r="A700" s="36"/>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 x14ac:dyDescent="0.25">
      <c r="A701" s="36"/>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 x14ac:dyDescent="0.25">
      <c r="A702" s="36"/>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 x14ac:dyDescent="0.25">
      <c r="A703" s="36"/>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 x14ac:dyDescent="0.25">
      <c r="A704" s="36"/>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 x14ac:dyDescent="0.25">
      <c r="A705" s="36"/>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 x14ac:dyDescent="0.25">
      <c r="A706" s="36"/>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 x14ac:dyDescent="0.25">
      <c r="A707" s="36"/>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 x14ac:dyDescent="0.25">
      <c r="A708" s="36"/>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 x14ac:dyDescent="0.25">
      <c r="A709" s="36"/>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 x14ac:dyDescent="0.25">
      <c r="A710" s="36"/>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 x14ac:dyDescent="0.25">
      <c r="A711" s="36"/>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 x14ac:dyDescent="0.25">
      <c r="A712" s="36"/>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 x14ac:dyDescent="0.25">
      <c r="A713" s="36"/>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 x14ac:dyDescent="0.25">
      <c r="A714" s="36"/>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 x14ac:dyDescent="0.25">
      <c r="A715" s="36"/>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 x14ac:dyDescent="0.25">
      <c r="A716" s="36"/>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 x14ac:dyDescent="0.25">
      <c r="A717" s="36"/>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 x14ac:dyDescent="0.25">
      <c r="A718" s="36"/>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 x14ac:dyDescent="0.25">
      <c r="A719" s="36"/>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 x14ac:dyDescent="0.25">
      <c r="A720" s="36"/>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 x14ac:dyDescent="0.25">
      <c r="A721" s="36"/>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 x14ac:dyDescent="0.25">
      <c r="A722" s="36"/>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 x14ac:dyDescent="0.25">
      <c r="A723" s="36"/>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 x14ac:dyDescent="0.25">
      <c r="A724" s="36"/>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 x14ac:dyDescent="0.25">
      <c r="A725" s="36"/>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 x14ac:dyDescent="0.25">
      <c r="A726" s="36"/>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 x14ac:dyDescent="0.25">
      <c r="A727" s="36"/>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 x14ac:dyDescent="0.25">
      <c r="A728" s="36"/>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 x14ac:dyDescent="0.25">
      <c r="A729" s="36"/>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 x14ac:dyDescent="0.25">
      <c r="A730" s="36"/>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 x14ac:dyDescent="0.25">
      <c r="A731" s="36"/>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 x14ac:dyDescent="0.25">
      <c r="A732" s="36"/>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 x14ac:dyDescent="0.25">
      <c r="A733" s="36"/>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 x14ac:dyDescent="0.25">
      <c r="A734" s="36"/>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 x14ac:dyDescent="0.25">
      <c r="A735" s="36"/>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 x14ac:dyDescent="0.25">
      <c r="A736" s="36"/>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 x14ac:dyDescent="0.25">
      <c r="A737" s="36"/>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 x14ac:dyDescent="0.25">
      <c r="A738" s="36"/>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 x14ac:dyDescent="0.25">
      <c r="A739" s="36"/>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 x14ac:dyDescent="0.25">
      <c r="A740" s="36"/>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 x14ac:dyDescent="0.25">
      <c r="A741" s="36"/>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 x14ac:dyDescent="0.25">
      <c r="A742" s="36"/>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 x14ac:dyDescent="0.25">
      <c r="A743" s="36"/>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 x14ac:dyDescent="0.25">
      <c r="A744" s="36"/>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 x14ac:dyDescent="0.25">
      <c r="A745" s="36"/>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 x14ac:dyDescent="0.25">
      <c r="A746" s="36"/>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 x14ac:dyDescent="0.25">
      <c r="A747" s="36"/>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 x14ac:dyDescent="0.25">
      <c r="A748" s="36"/>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 x14ac:dyDescent="0.25">
      <c r="A749" s="36"/>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 x14ac:dyDescent="0.25">
      <c r="A750" s="36"/>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 x14ac:dyDescent="0.25">
      <c r="A751" s="36"/>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 x14ac:dyDescent="0.25">
      <c r="A752" s="36"/>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 x14ac:dyDescent="0.25">
      <c r="A753" s="36"/>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 x14ac:dyDescent="0.25">
      <c r="A754" s="36"/>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 x14ac:dyDescent="0.25">
      <c r="A755" s="36"/>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 x14ac:dyDescent="0.25">
      <c r="A756" s="36"/>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 x14ac:dyDescent="0.25">
      <c r="A757" s="36"/>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 x14ac:dyDescent="0.25">
      <c r="A758" s="36"/>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 x14ac:dyDescent="0.25">
      <c r="A759" s="36"/>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 x14ac:dyDescent="0.25">
      <c r="A760" s="36"/>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 x14ac:dyDescent="0.25">
      <c r="A761" s="36"/>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 x14ac:dyDescent="0.25">
      <c r="A762" s="36"/>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 x14ac:dyDescent="0.25">
      <c r="A763" s="36"/>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 x14ac:dyDescent="0.25">
      <c r="A764" s="36"/>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 x14ac:dyDescent="0.25">
      <c r="A765" s="36"/>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 x14ac:dyDescent="0.25">
      <c r="A766" s="36"/>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 x14ac:dyDescent="0.25">
      <c r="A767" s="36"/>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 x14ac:dyDescent="0.25">
      <c r="A768" s="36"/>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 x14ac:dyDescent="0.25">
      <c r="A769" s="36"/>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 x14ac:dyDescent="0.25">
      <c r="A770" s="36"/>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 x14ac:dyDescent="0.25">
      <c r="A771" s="36"/>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 x14ac:dyDescent="0.25">
      <c r="A772" s="36"/>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 x14ac:dyDescent="0.25">
      <c r="A773" s="36"/>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 x14ac:dyDescent="0.25">
      <c r="A774" s="36"/>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 x14ac:dyDescent="0.25">
      <c r="A775" s="36"/>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 x14ac:dyDescent="0.25">
      <c r="A776" s="36"/>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 x14ac:dyDescent="0.25">
      <c r="A777" s="36"/>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 x14ac:dyDescent="0.25">
      <c r="A778" s="36"/>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 x14ac:dyDescent="0.25">
      <c r="A779" s="36"/>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 x14ac:dyDescent="0.25">
      <c r="A780" s="36"/>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 x14ac:dyDescent="0.25">
      <c r="A781" s="36"/>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 x14ac:dyDescent="0.25">
      <c r="A782" s="36"/>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 x14ac:dyDescent="0.25">
      <c r="A783" s="36"/>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 x14ac:dyDescent="0.25">
      <c r="A784" s="36"/>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 x14ac:dyDescent="0.25">
      <c r="A785" s="36"/>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 x14ac:dyDescent="0.25">
      <c r="A786" s="36"/>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 x14ac:dyDescent="0.25">
      <c r="A787" s="36"/>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 x14ac:dyDescent="0.25">
      <c r="A788" s="36"/>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 x14ac:dyDescent="0.25">
      <c r="A789" s="36"/>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 x14ac:dyDescent="0.25">
      <c r="A790" s="36"/>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 x14ac:dyDescent="0.25">
      <c r="A791" s="36"/>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 x14ac:dyDescent="0.25">
      <c r="A792" s="36"/>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 x14ac:dyDescent="0.25">
      <c r="A793" s="36"/>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 x14ac:dyDescent="0.25">
      <c r="A794" s="36"/>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 x14ac:dyDescent="0.25">
      <c r="A795" s="36"/>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 x14ac:dyDescent="0.25">
      <c r="A796" s="36"/>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 x14ac:dyDescent="0.25">
      <c r="A797" s="36"/>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 x14ac:dyDescent="0.25">
      <c r="A798" s="36"/>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 x14ac:dyDescent="0.25">
      <c r="A799" s="36"/>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 x14ac:dyDescent="0.25">
      <c r="A800" s="36"/>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 x14ac:dyDescent="0.25">
      <c r="A801" s="36"/>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 x14ac:dyDescent="0.25">
      <c r="A802" s="36"/>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 x14ac:dyDescent="0.25">
      <c r="A803" s="36"/>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 x14ac:dyDescent="0.25">
      <c r="A804" s="36"/>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 x14ac:dyDescent="0.25">
      <c r="A805" s="36"/>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 x14ac:dyDescent="0.25">
      <c r="A806" s="36"/>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 x14ac:dyDescent="0.25">
      <c r="A807" s="36"/>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 x14ac:dyDescent="0.25">
      <c r="A808" s="36"/>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 x14ac:dyDescent="0.25">
      <c r="A809" s="36"/>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 x14ac:dyDescent="0.25">
      <c r="A810" s="36"/>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 x14ac:dyDescent="0.25">
      <c r="A811" s="36"/>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 x14ac:dyDescent="0.25">
      <c r="A812" s="36"/>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 x14ac:dyDescent="0.25">
      <c r="A813" s="36"/>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 x14ac:dyDescent="0.25">
      <c r="A814" s="36"/>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 x14ac:dyDescent="0.25">
      <c r="A815" s="36"/>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 x14ac:dyDescent="0.25">
      <c r="A816" s="36"/>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 x14ac:dyDescent="0.25">
      <c r="A817" s="36"/>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 x14ac:dyDescent="0.25">
      <c r="A818" s="36"/>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 x14ac:dyDescent="0.25">
      <c r="A819" s="36"/>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 x14ac:dyDescent="0.25">
      <c r="A820" s="36"/>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 x14ac:dyDescent="0.25">
      <c r="A821" s="36"/>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 x14ac:dyDescent="0.25">
      <c r="A822" s="36"/>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 x14ac:dyDescent="0.25">
      <c r="A823" s="36"/>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 x14ac:dyDescent="0.25">
      <c r="A824" s="36"/>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 x14ac:dyDescent="0.25">
      <c r="A825" s="36"/>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 x14ac:dyDescent="0.25">
      <c r="A826" s="36"/>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 x14ac:dyDescent="0.25">
      <c r="A827" s="36"/>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 x14ac:dyDescent="0.25">
      <c r="A828" s="36"/>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 x14ac:dyDescent="0.25">
      <c r="A829" s="36"/>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 x14ac:dyDescent="0.25">
      <c r="A830" s="36"/>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 x14ac:dyDescent="0.25">
      <c r="A831" s="36"/>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 x14ac:dyDescent="0.25">
      <c r="A832" s="36"/>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 x14ac:dyDescent="0.25">
      <c r="A833" s="36"/>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 x14ac:dyDescent="0.25">
      <c r="A834" s="36"/>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 x14ac:dyDescent="0.25">
      <c r="A835" s="36"/>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 x14ac:dyDescent="0.25">
      <c r="A836" s="36"/>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 x14ac:dyDescent="0.25">
      <c r="A837" s="36"/>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 x14ac:dyDescent="0.25">
      <c r="A838" s="36"/>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 x14ac:dyDescent="0.25">
      <c r="A839" s="36"/>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 x14ac:dyDescent="0.25">
      <c r="A840" s="36"/>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 x14ac:dyDescent="0.25">
      <c r="A841" s="36"/>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 x14ac:dyDescent="0.25">
      <c r="A842" s="36"/>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 x14ac:dyDescent="0.25">
      <c r="A843" s="36"/>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 x14ac:dyDescent="0.25">
      <c r="A844" s="36"/>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 x14ac:dyDescent="0.25">
      <c r="A845" s="36"/>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 x14ac:dyDescent="0.25">
      <c r="A846" s="36"/>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 x14ac:dyDescent="0.25">
      <c r="A847" s="36"/>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 x14ac:dyDescent="0.25">
      <c r="A848" s="36"/>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 x14ac:dyDescent="0.25">
      <c r="A849" s="36"/>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 x14ac:dyDescent="0.25">
      <c r="A850" s="36"/>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 x14ac:dyDescent="0.25">
      <c r="A851" s="36"/>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 x14ac:dyDescent="0.25">
      <c r="A852" s="36"/>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 x14ac:dyDescent="0.25">
      <c r="A853" s="36"/>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 x14ac:dyDescent="0.25">
      <c r="A854" s="36"/>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 x14ac:dyDescent="0.25">
      <c r="A855" s="36"/>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 x14ac:dyDescent="0.25">
      <c r="A856" s="36"/>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 x14ac:dyDescent="0.25">
      <c r="A857" s="36"/>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 x14ac:dyDescent="0.25">
      <c r="A858" s="36"/>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 x14ac:dyDescent="0.25">
      <c r="A859" s="36"/>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 x14ac:dyDescent="0.25">
      <c r="A860" s="36"/>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 x14ac:dyDescent="0.25">
      <c r="A861" s="36"/>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 x14ac:dyDescent="0.25">
      <c r="A862" s="36"/>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 x14ac:dyDescent="0.25">
      <c r="A863" s="36"/>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 x14ac:dyDescent="0.25">
      <c r="A864" s="36"/>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 x14ac:dyDescent="0.25">
      <c r="A865" s="36"/>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 x14ac:dyDescent="0.25">
      <c r="A866" s="36"/>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 x14ac:dyDescent="0.25">
      <c r="A867" s="36"/>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 x14ac:dyDescent="0.25">
      <c r="A868" s="36"/>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 x14ac:dyDescent="0.25">
      <c r="A869" s="36"/>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 x14ac:dyDescent="0.25">
      <c r="A870" s="36"/>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 x14ac:dyDescent="0.25">
      <c r="A871" s="36"/>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 x14ac:dyDescent="0.25">
      <c r="A872" s="36"/>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 x14ac:dyDescent="0.25">
      <c r="A873" s="36"/>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 x14ac:dyDescent="0.25">
      <c r="A874" s="36"/>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 x14ac:dyDescent="0.25">
      <c r="A875" s="36"/>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 x14ac:dyDescent="0.25">
      <c r="A876" s="36"/>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 x14ac:dyDescent="0.25">
      <c r="A877" s="36"/>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 x14ac:dyDescent="0.25">
      <c r="A878" s="36"/>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 x14ac:dyDescent="0.25">
      <c r="A879" s="36"/>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 x14ac:dyDescent="0.25">
      <c r="A880" s="36"/>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 x14ac:dyDescent="0.25">
      <c r="A881" s="36"/>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 x14ac:dyDescent="0.25">
      <c r="A882" s="36"/>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 x14ac:dyDescent="0.25">
      <c r="A883" s="36"/>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 x14ac:dyDescent="0.25">
      <c r="A884" s="36"/>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 x14ac:dyDescent="0.25">
      <c r="A885" s="36"/>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 x14ac:dyDescent="0.25">
      <c r="A886" s="36"/>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 x14ac:dyDescent="0.25">
      <c r="A887" s="36"/>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 x14ac:dyDescent="0.25">
      <c r="A888" s="36"/>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 x14ac:dyDescent="0.25">
      <c r="A889" s="36"/>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 x14ac:dyDescent="0.25">
      <c r="A890" s="36"/>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 x14ac:dyDescent="0.25">
      <c r="A891" s="36"/>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 x14ac:dyDescent="0.25">
      <c r="A892" s="36"/>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 x14ac:dyDescent="0.25">
      <c r="A893" s="36"/>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 x14ac:dyDescent="0.25">
      <c r="A894" s="36"/>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 x14ac:dyDescent="0.25">
      <c r="A895" s="36"/>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 x14ac:dyDescent="0.25">
      <c r="A896" s="36"/>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 x14ac:dyDescent="0.25">
      <c r="A897" s="36"/>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 x14ac:dyDescent="0.25">
      <c r="A898" s="36"/>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 x14ac:dyDescent="0.25">
      <c r="A899" s="36"/>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 x14ac:dyDescent="0.25">
      <c r="A900" s="36"/>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 x14ac:dyDescent="0.25">
      <c r="A901" s="36"/>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 x14ac:dyDescent="0.25">
      <c r="A902" s="36"/>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 x14ac:dyDescent="0.25">
      <c r="A903" s="36"/>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 x14ac:dyDescent="0.25">
      <c r="A904" s="36"/>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 x14ac:dyDescent="0.25">
      <c r="A905" s="36"/>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 x14ac:dyDescent="0.25">
      <c r="A906" s="36"/>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 x14ac:dyDescent="0.25">
      <c r="A907" s="36"/>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 x14ac:dyDescent="0.25">
      <c r="A908" s="36"/>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 x14ac:dyDescent="0.25">
      <c r="A909" s="36"/>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 x14ac:dyDescent="0.25">
      <c r="A910" s="36"/>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 x14ac:dyDescent="0.25">
      <c r="A911" s="36"/>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 x14ac:dyDescent="0.25">
      <c r="A912" s="36"/>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 x14ac:dyDescent="0.25">
      <c r="A913" s="36"/>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 x14ac:dyDescent="0.25">
      <c r="A914" s="36"/>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 x14ac:dyDescent="0.25">
      <c r="A915" s="36"/>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 x14ac:dyDescent="0.25">
      <c r="A916" s="36"/>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 x14ac:dyDescent="0.25">
      <c r="A917" s="36"/>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 x14ac:dyDescent="0.25">
      <c r="A918" s="36"/>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 x14ac:dyDescent="0.25">
      <c r="A919" s="36"/>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 x14ac:dyDescent="0.25">
      <c r="A920" s="36"/>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 x14ac:dyDescent="0.25">
      <c r="A921" s="36"/>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 x14ac:dyDescent="0.25">
      <c r="A922" s="36"/>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 x14ac:dyDescent="0.25">
      <c r="A923" s="36"/>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 x14ac:dyDescent="0.25">
      <c r="A924" s="36"/>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 x14ac:dyDescent="0.25">
      <c r="A925" s="36"/>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 x14ac:dyDescent="0.25">
      <c r="A926" s="36"/>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 x14ac:dyDescent="0.25">
      <c r="A927" s="36"/>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 x14ac:dyDescent="0.25">
      <c r="A928" s="36"/>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 x14ac:dyDescent="0.25">
      <c r="A929" s="36"/>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 x14ac:dyDescent="0.25">
      <c r="A930" s="36"/>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 x14ac:dyDescent="0.25">
      <c r="A931" s="36"/>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 x14ac:dyDescent="0.25">
      <c r="A932" s="36"/>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 x14ac:dyDescent="0.25">
      <c r="A933" s="36"/>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 x14ac:dyDescent="0.25">
      <c r="A934" s="36"/>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 x14ac:dyDescent="0.25">
      <c r="A935" s="36"/>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 x14ac:dyDescent="0.25">
      <c r="A936" s="36"/>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 x14ac:dyDescent="0.25">
      <c r="A937" s="36"/>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 x14ac:dyDescent="0.25">
      <c r="A938" s="36"/>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 x14ac:dyDescent="0.25">
      <c r="A939" s="36"/>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 x14ac:dyDescent="0.25">
      <c r="A940" s="36"/>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 x14ac:dyDescent="0.25">
      <c r="A941" s="36"/>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 x14ac:dyDescent="0.25">
      <c r="A942" s="36"/>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 x14ac:dyDescent="0.25">
      <c r="A943" s="36"/>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 x14ac:dyDescent="0.25">
      <c r="A944" s="36"/>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 x14ac:dyDescent="0.25">
      <c r="A945" s="36"/>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 x14ac:dyDescent="0.25">
      <c r="A946" s="36"/>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 x14ac:dyDescent="0.25">
      <c r="A947" s="36"/>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 x14ac:dyDescent="0.25">
      <c r="A948" s="36"/>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 x14ac:dyDescent="0.25">
      <c r="A949" s="36"/>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 x14ac:dyDescent="0.25">
      <c r="A950" s="36"/>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 x14ac:dyDescent="0.25">
      <c r="A951" s="36"/>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 x14ac:dyDescent="0.25">
      <c r="A952" s="36"/>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 x14ac:dyDescent="0.25">
      <c r="A953" s="36"/>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 x14ac:dyDescent="0.25">
      <c r="A954" s="36"/>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 x14ac:dyDescent="0.25">
      <c r="A955" s="36"/>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 x14ac:dyDescent="0.25">
      <c r="A956" s="36"/>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 x14ac:dyDescent="0.25">
      <c r="A957" s="36"/>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 x14ac:dyDescent="0.25">
      <c r="A958" s="36"/>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 x14ac:dyDescent="0.25">
      <c r="A959" s="36"/>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 x14ac:dyDescent="0.25">
      <c r="A960" s="36"/>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 x14ac:dyDescent="0.25">
      <c r="A961" s="36"/>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 x14ac:dyDescent="0.25">
      <c r="A962" s="36"/>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 x14ac:dyDescent="0.25">
      <c r="A963" s="36"/>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sheetData>
  <mergeCells count="4">
    <mergeCell ref="A38:C38"/>
    <mergeCell ref="A80:C80"/>
    <mergeCell ref="A85:C85"/>
    <mergeCell ref="A1:C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5376FB4E-A4B6-42EA-8C62-00F2DFF2E9B7}">
  <ds:schemaRefs/>
</ds:datastoreItem>
</file>

<file path=customXml/itemProps2.xml><?xml version="1.0" encoding="utf-8"?>
<ds:datastoreItem xmlns:ds="http://schemas.openxmlformats.org/officeDocument/2006/customXml" ds:itemID="{AF82259C-4142-494C-8B5E-3AC995526938}">
  <ds:schemaRefs/>
</ds:datastoreItem>
</file>

<file path=customXml/itemProps3.xml><?xml version="1.0" encoding="utf-8"?>
<ds:datastoreItem xmlns:ds="http://schemas.openxmlformats.org/officeDocument/2006/customXml" ds:itemID="{29A2408D-FF91-4416-971C-3A48E88D632B}">
  <ds:schemaRefs/>
</ds:datastoreItem>
</file>

<file path=customXml/itemProps4.xml><?xml version="1.0" encoding="utf-8"?>
<ds:datastoreItem xmlns:ds="http://schemas.openxmlformats.org/officeDocument/2006/customXml" ds:itemID="{17C03926-D3F4-434A-B0FD-B80EDE59C884}">
  <ds:schemaRefs/>
</ds:datastoreItem>
</file>

<file path=customXml/itemProps5.xml><?xml version="1.0" encoding="utf-8"?>
<ds:datastoreItem xmlns:ds="http://schemas.openxmlformats.org/officeDocument/2006/customXml" ds:itemID="{9700D12B-3D86-4CC3-992A-40446A6373F2}">
  <ds:schemaRefs/>
</ds:datastoreItem>
</file>

<file path=customXml/itemProps6.xml><?xml version="1.0" encoding="utf-8"?>
<ds:datastoreItem xmlns:ds="http://schemas.openxmlformats.org/officeDocument/2006/customXml" ds:itemID="{9C581D1F-0610-4713-B6D4-313EF28DBEC7}">
  <ds:schemaRefs/>
</ds:datastoreItem>
</file>

<file path=customXml/itemProps7.xml><?xml version="1.0" encoding="utf-8"?>
<ds:datastoreItem xmlns:ds="http://schemas.openxmlformats.org/officeDocument/2006/customXml" ds:itemID="{9A8AB19D-A208-4413-892F-1E85B38600B4}">
  <ds:schemaRefs/>
</ds:datastoreItem>
</file>

<file path=customXml/itemProps8.xml><?xml version="1.0" encoding="utf-8"?>
<ds:datastoreItem xmlns:ds="http://schemas.openxmlformats.org/officeDocument/2006/customXml" ds:itemID="{9B68D319-491B-4F2E-8241-62FCDF097BBA}">
  <ds:schemaRefs/>
</ds:datastoreItem>
</file>

<file path=customXml/itemProps9.xml><?xml version="1.0" encoding="utf-8"?>
<ds:datastoreItem xmlns:ds="http://schemas.openxmlformats.org/officeDocument/2006/customXml" ds:itemID="{86E7A85B-892F-4940-8DA1-C6C23872D77D}">
  <ds:schemaRefs/>
</ds:datastoreItem>
</file>

<file path=customXml/itemProps10.xml><?xml version="1.0" encoding="utf-8"?>
<ds:datastoreItem xmlns:ds="http://schemas.openxmlformats.org/officeDocument/2006/customXml" ds:itemID="{C4B124FE-AC04-4BAA-A6F6-038B3917608F}">
  <ds:schemaRefs/>
</ds:datastoreItem>
</file>

<file path=customXml/itemProps11.xml><?xml version="1.0" encoding="utf-8"?>
<ds:datastoreItem xmlns:ds="http://schemas.openxmlformats.org/officeDocument/2006/customXml" ds:itemID="{BE8FE3F1-47D7-463E-A958-D16CCB243A1F}">
  <ds:schemaRefs/>
</ds:datastoreItem>
</file>

<file path=customXml/itemProps12.xml><?xml version="1.0" encoding="utf-8"?>
<ds:datastoreItem xmlns:ds="http://schemas.openxmlformats.org/officeDocument/2006/customXml" ds:itemID="{48554155-702D-46BD-85BB-282D21530835}">
  <ds:schemaRefs/>
</ds:datastoreItem>
</file>

<file path=customXml/itemProps13.xml><?xml version="1.0" encoding="utf-8"?>
<ds:datastoreItem xmlns:ds="http://schemas.openxmlformats.org/officeDocument/2006/customXml" ds:itemID="{18E9BA0F-589F-4EED-9F38-A08D6B0BCE53}">
  <ds:schemaRefs/>
</ds:datastoreItem>
</file>

<file path=customXml/itemProps14.xml><?xml version="1.0" encoding="utf-8"?>
<ds:datastoreItem xmlns:ds="http://schemas.openxmlformats.org/officeDocument/2006/customXml" ds:itemID="{60DB4370-0058-4ED6-9C1D-9A7A14ED95CE}">
  <ds:schemaRefs>
    <ds:schemaRef ds:uri="http://schemas.microsoft.com/DataMashup"/>
  </ds:schemaRefs>
</ds:datastoreItem>
</file>

<file path=customXml/itemProps15.xml><?xml version="1.0" encoding="utf-8"?>
<ds:datastoreItem xmlns:ds="http://schemas.openxmlformats.org/officeDocument/2006/customXml" ds:itemID="{F8BDA1FB-B8AA-4359-A45E-425F73A5F93E}">
  <ds:schemaRefs/>
</ds:datastoreItem>
</file>

<file path=customXml/itemProps16.xml><?xml version="1.0" encoding="utf-8"?>
<ds:datastoreItem xmlns:ds="http://schemas.openxmlformats.org/officeDocument/2006/customXml" ds:itemID="{E24DB467-5692-46BF-9A27-557870CFEB6E}">
  <ds:schemaRefs/>
</ds:datastoreItem>
</file>

<file path=customXml/itemProps17.xml><?xml version="1.0" encoding="utf-8"?>
<ds:datastoreItem xmlns:ds="http://schemas.openxmlformats.org/officeDocument/2006/customXml" ds:itemID="{80B3F023-8266-4B11-8AC9-B6495658944F}">
  <ds:schemaRefs/>
</ds:datastoreItem>
</file>

<file path=customXml/itemProps18.xml><?xml version="1.0" encoding="utf-8"?>
<ds:datastoreItem xmlns:ds="http://schemas.openxmlformats.org/officeDocument/2006/customXml" ds:itemID="{2F818991-FB36-41C7-84FC-B8C7D4C862C2}">
  <ds:schemaRefs/>
</ds:datastoreItem>
</file>

<file path=customXml/itemProps19.xml><?xml version="1.0" encoding="utf-8"?>
<ds:datastoreItem xmlns:ds="http://schemas.openxmlformats.org/officeDocument/2006/customXml" ds:itemID="{25306558-8DD7-4E23-9C4E-984A5F0E5F58}">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How To</vt:lpstr>
      <vt:lpstr>INPUT_ContexteBIA</vt:lpstr>
      <vt:lpstr>INPUT_Sources de Risques</vt:lpstr>
      <vt:lpstr>INPUT_Mesures Actuelles</vt:lpstr>
      <vt:lpstr>VUE_SM</vt:lpstr>
      <vt:lpstr>VUE_Mesures</vt:lpstr>
      <vt:lpstr>VUE_Risques</vt:lpstr>
      <vt:lpstr>REF_ER</vt:lpstr>
      <vt:lpstr>REF_Risques</vt:lpstr>
      <vt:lpstr>REF_Mesures</vt:lpstr>
      <vt:lpstr>REF_SMMS</vt:lpstr>
      <vt:lpstr>REF_SMSR</vt:lpstr>
      <vt:lpstr>DATA_Listes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pauld</cp:lastModifiedBy>
  <dcterms:modified xsi:type="dcterms:W3CDTF">2020-10-15T05:26:10Z</dcterms:modified>
</cp:coreProperties>
</file>